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ZMG\Dropbox\UTZMG\Estadisticos UTZMG\Controlador Docs - Nva Versión\02. Dirección académica\"/>
    </mc:Choice>
  </mc:AlternateContent>
  <workbookProtection workbookPassword="B7B8" lockStructure="1"/>
  <bookViews>
    <workbookView xWindow="0" yWindow="0" windowWidth="20490" windowHeight="8910"/>
  </bookViews>
  <sheets>
    <sheet name="UT 1" sheetId="1" r:id="rId1"/>
    <sheet name="UT 2" sheetId="2" r:id="rId2"/>
    <sheet name="UT 3" sheetId="3" r:id="rId3"/>
    <sheet name="UT 4" sheetId="4" r:id="rId4"/>
    <sheet name="UT 5" sheetId="5" r:id="rId5"/>
    <sheet name="UT 6" sheetId="6" r:id="rId6"/>
    <sheet name="UT 7" sheetId="7" r:id="rId7"/>
    <sheet name="BD" sheetId="8" state="hidden" r:id="rId8"/>
  </sheets>
  <definedNames>
    <definedName name="_xlnm._FilterDatabase" localSheetId="7" hidden="1">BD!$1:$70</definedName>
    <definedName name="_xlnm.Print_Area" localSheetId="0">'UT 1'!$A$1:$AD$88</definedName>
    <definedName name="_xlnm.Print_Area" localSheetId="1">'UT 2'!$A$1:$AD$88</definedName>
    <definedName name="_xlnm.Print_Area" localSheetId="2">'UT 3'!$A$1:$AD$88</definedName>
    <definedName name="_xlnm.Print_Area" localSheetId="3">'UT 4'!$A$1:$AD$88</definedName>
    <definedName name="_xlnm.Print_Area" localSheetId="4">'UT 5'!$A$1:$AD$88</definedName>
    <definedName name="_xlnm.Print_Area" localSheetId="5">'UT 6'!$A$1:$AD$88</definedName>
    <definedName name="_xlnm.Print_Area" localSheetId="6">'UT 7'!$A$1:$AD$88</definedName>
  </definedNames>
  <calcPr calcId="162913"/>
  <extLst>
    <ext uri="GoogleSheetsCustomDataVersion1">
      <go:sheetsCustomData xmlns:go="http://customooxmlschemas.google.com/" r:id="rId12" roundtripDataSignature="AMtx7mjQAczsPvnkTz6TUrK64zSRMMecAA=="/>
    </ext>
  </extLst>
</workbook>
</file>

<file path=xl/calcChain.xml><?xml version="1.0" encoding="utf-8"?>
<calcChain xmlns="http://schemas.openxmlformats.org/spreadsheetml/2006/main">
  <c r="A80" i="1" l="1"/>
  <c r="A78" i="1"/>
  <c r="A76" i="1"/>
  <c r="A74" i="1"/>
  <c r="A72" i="1"/>
  <c r="AL67" i="1" l="1"/>
  <c r="AL24" i="1"/>
  <c r="AL53" i="1"/>
  <c r="AL14" i="1"/>
  <c r="AL37" i="1"/>
  <c r="AL28" i="1"/>
  <c r="AL32" i="1"/>
  <c r="AL35" i="1"/>
  <c r="AL30" i="1"/>
  <c r="AL71" i="1"/>
  <c r="AL60" i="1"/>
  <c r="AL16" i="1"/>
  <c r="AL25" i="1"/>
  <c r="AL68" i="1"/>
  <c r="AL38" i="1"/>
  <c r="AL33" i="1"/>
  <c r="AL10" i="1"/>
  <c r="AL66" i="1"/>
  <c r="AL4" i="1"/>
  <c r="AL49" i="1"/>
  <c r="AL56" i="1"/>
  <c r="AL47" i="1"/>
  <c r="AL12" i="1"/>
  <c r="AL51" i="1"/>
  <c r="AL39" i="1"/>
  <c r="AL11" i="1"/>
  <c r="AL27" i="1"/>
  <c r="AL26" i="1"/>
  <c r="AL57" i="1"/>
  <c r="AL54" i="1"/>
  <c r="AL15" i="1"/>
  <c r="AL69" i="1"/>
  <c r="AL40" i="1"/>
  <c r="AL34" i="1"/>
  <c r="AL48" i="1"/>
  <c r="AL70" i="1"/>
  <c r="AL9" i="1"/>
  <c r="AL13" i="1"/>
  <c r="AL52" i="1"/>
  <c r="AL42" i="1"/>
  <c r="AL29" i="1"/>
  <c r="AL58" i="1"/>
  <c r="AL31" i="1"/>
  <c r="AL5" i="1"/>
  <c r="AL17" i="1"/>
  <c r="AL8" i="1"/>
  <c r="AL43" i="1"/>
  <c r="AL3" i="1"/>
  <c r="AL59" i="1"/>
  <c r="AL22" i="1"/>
  <c r="AL6" i="1"/>
  <c r="AL36" i="1"/>
  <c r="AL44" i="1"/>
  <c r="AL65" i="1"/>
  <c r="AL63" i="1"/>
  <c r="AL61" i="1"/>
  <c r="AL46" i="1"/>
  <c r="AL20" i="1"/>
  <c r="AL19" i="1"/>
  <c r="AL45" i="1"/>
  <c r="AL21" i="1"/>
  <c r="AL18" i="1"/>
  <c r="AL23" i="1"/>
  <c r="AL55" i="1"/>
  <c r="AL50" i="1"/>
  <c r="AL41" i="1"/>
  <c r="AL64" i="1"/>
  <c r="AL62" i="1"/>
  <c r="AL7" i="1" l="1"/>
  <c r="V86" i="7" l="1"/>
  <c r="M86" i="7"/>
  <c r="B86" i="7"/>
  <c r="V85" i="7"/>
  <c r="L85" i="7"/>
  <c r="B85" i="7"/>
  <c r="AC80" i="7"/>
  <c r="AB23" i="7"/>
  <c r="AB22" i="7"/>
  <c r="AB21" i="7"/>
  <c r="AB20" i="7"/>
  <c r="AB19" i="7"/>
  <c r="AB18" i="7"/>
  <c r="AB17" i="7"/>
  <c r="F6" i="7"/>
  <c r="A2" i="7"/>
  <c r="V86" i="6"/>
  <c r="M86" i="6"/>
  <c r="B86" i="6"/>
  <c r="V85" i="6"/>
  <c r="L85" i="6"/>
  <c r="B85" i="6"/>
  <c r="AC80" i="6"/>
  <c r="AB23" i="6"/>
  <c r="AB22" i="6"/>
  <c r="AB21" i="6"/>
  <c r="AB20" i="6"/>
  <c r="AB19" i="6"/>
  <c r="AB18" i="6"/>
  <c r="AB17" i="6"/>
  <c r="F6" i="6"/>
  <c r="A2" i="6"/>
  <c r="V86" i="5"/>
  <c r="M86" i="5"/>
  <c r="B86" i="5"/>
  <c r="V85" i="5"/>
  <c r="L85" i="5"/>
  <c r="B85" i="5"/>
  <c r="AC80" i="5"/>
  <c r="AB23" i="5"/>
  <c r="AB22" i="5"/>
  <c r="AB21" i="5"/>
  <c r="AB20" i="5"/>
  <c r="AB19" i="5"/>
  <c r="AB18" i="5"/>
  <c r="AB17" i="5"/>
  <c r="F6" i="5"/>
  <c r="A2" i="5"/>
  <c r="V86" i="4"/>
  <c r="M86" i="4"/>
  <c r="B86" i="4"/>
  <c r="V85" i="4"/>
  <c r="L85" i="4"/>
  <c r="B85" i="4"/>
  <c r="AC80" i="4"/>
  <c r="AB23" i="4"/>
  <c r="AB22" i="4"/>
  <c r="AB21" i="4"/>
  <c r="AB20" i="4"/>
  <c r="AB19" i="4"/>
  <c r="AB18" i="4"/>
  <c r="AB17" i="4"/>
  <c r="F6" i="4"/>
  <c r="A2" i="4"/>
  <c r="V86" i="3"/>
  <c r="M86" i="3"/>
  <c r="B86" i="3"/>
  <c r="V85" i="3"/>
  <c r="L85" i="3"/>
  <c r="B85" i="3"/>
  <c r="AC80" i="3"/>
  <c r="AB23" i="3"/>
  <c r="AB22" i="3"/>
  <c r="AB21" i="3"/>
  <c r="AB20" i="3"/>
  <c r="AB19" i="3"/>
  <c r="AB18" i="3"/>
  <c r="AB17" i="3"/>
  <c r="F6" i="3"/>
  <c r="A2" i="3"/>
  <c r="V86" i="2"/>
  <c r="M86" i="2"/>
  <c r="B86" i="2"/>
  <c r="V85" i="2"/>
  <c r="L85" i="2"/>
  <c r="B85" i="2"/>
  <c r="AC80" i="2"/>
  <c r="AB23" i="2"/>
  <c r="AB22" i="2"/>
  <c r="AB21" i="2"/>
  <c r="AB20" i="2"/>
  <c r="AB19" i="2"/>
  <c r="AB18" i="2"/>
  <c r="AB17" i="2"/>
  <c r="F6" i="2"/>
  <c r="A2" i="2"/>
  <c r="AC80" i="1"/>
  <c r="U68" i="1"/>
  <c r="A68" i="1"/>
  <c r="AB23" i="1"/>
  <c r="A23" i="1"/>
  <c r="AB22" i="1"/>
  <c r="A22" i="1"/>
  <c r="AB21" i="1"/>
  <c r="A21" i="1"/>
  <c r="AB20" i="1"/>
  <c r="A20" i="1"/>
  <c r="AB19" i="1"/>
  <c r="A19" i="1"/>
  <c r="AB18" i="1"/>
  <c r="A18" i="1"/>
  <c r="AB17" i="1"/>
  <c r="A17" i="1"/>
  <c r="A11" i="1"/>
  <c r="Z9" i="1"/>
  <c r="U9" i="1"/>
  <c r="P9" i="1"/>
  <c r="L9" i="1"/>
  <c r="F9" i="1"/>
  <c r="F8" i="1"/>
  <c r="F7" i="1"/>
  <c r="A80" i="2" l="1"/>
  <c r="A78" i="2"/>
  <c r="A76" i="2"/>
  <c r="A74" i="2"/>
  <c r="A72" i="2"/>
  <c r="A80" i="3"/>
  <c r="A68" i="3"/>
  <c r="A78" i="3"/>
  <c r="A76" i="3"/>
  <c r="Z9" i="3"/>
  <c r="A74" i="3"/>
  <c r="A72" i="3"/>
  <c r="U68" i="3"/>
  <c r="U9" i="4"/>
  <c r="A74" i="4"/>
  <c r="A78" i="4"/>
  <c r="A21" i="4"/>
  <c r="P9" i="4"/>
  <c r="A19" i="4"/>
  <c r="A72" i="4"/>
  <c r="A18" i="4"/>
  <c r="U68" i="4"/>
  <c r="A17" i="4"/>
  <c r="Z9" i="4"/>
  <c r="A76" i="4"/>
  <c r="A20" i="4"/>
  <c r="L9" i="4"/>
  <c r="A68" i="4"/>
  <c r="A11" i="4"/>
  <c r="A23" i="4"/>
  <c r="F8" i="4"/>
  <c r="A80" i="4"/>
  <c r="A22" i="4"/>
  <c r="A68" i="5"/>
  <c r="A72" i="5"/>
  <c r="A18" i="5"/>
  <c r="A11" i="5"/>
  <c r="A23" i="5"/>
  <c r="Z9" i="5"/>
  <c r="A80" i="5"/>
  <c r="A22" i="5"/>
  <c r="P9" i="5"/>
  <c r="U68" i="5"/>
  <c r="A17" i="5"/>
  <c r="A78" i="5"/>
  <c r="A21" i="5"/>
  <c r="L9" i="5"/>
  <c r="A76" i="5"/>
  <c r="A20" i="5"/>
  <c r="F8" i="5"/>
  <c r="A74" i="5"/>
  <c r="A19" i="5"/>
  <c r="A80" i="6"/>
  <c r="A68" i="6"/>
  <c r="A11" i="6"/>
  <c r="A22" i="6"/>
  <c r="P9" i="6"/>
  <c r="A78" i="6"/>
  <c r="A21" i="6"/>
  <c r="L9" i="6"/>
  <c r="A76" i="6"/>
  <c r="A20" i="6"/>
  <c r="F8" i="6"/>
  <c r="A23" i="6"/>
  <c r="Z9" i="6"/>
  <c r="A74" i="6"/>
  <c r="A19" i="6"/>
  <c r="A72" i="6"/>
  <c r="A18" i="6"/>
  <c r="U68" i="6"/>
  <c r="A17" i="6"/>
  <c r="A80" i="7"/>
  <c r="A78" i="7"/>
  <c r="A76" i="7"/>
  <c r="A20" i="7"/>
  <c r="F8" i="7"/>
  <c r="A74" i="7"/>
  <c r="A18" i="7"/>
  <c r="A72" i="7"/>
  <c r="U68" i="7"/>
  <c r="A17" i="7"/>
  <c r="A68" i="7"/>
  <c r="Z9" i="7"/>
  <c r="A19" i="7"/>
  <c r="A23" i="7"/>
  <c r="P9" i="7"/>
  <c r="A22" i="7"/>
  <c r="L9" i="7"/>
  <c r="A21" i="7"/>
  <c r="A11" i="7"/>
  <c r="U9" i="5"/>
  <c r="U9" i="2"/>
  <c r="F9" i="2"/>
  <c r="A18" i="2"/>
  <c r="A22" i="2"/>
  <c r="P9" i="3"/>
  <c r="A19" i="3"/>
  <c r="A23" i="3"/>
  <c r="F7" i="5"/>
  <c r="F9" i="6"/>
  <c r="L9" i="2"/>
  <c r="U9" i="3"/>
  <c r="U9" i="7"/>
  <c r="P9" i="2"/>
  <c r="A19" i="2"/>
  <c r="A23" i="2"/>
  <c r="A20" i="3"/>
  <c r="F7" i="4"/>
  <c r="F9" i="5"/>
  <c r="A11" i="3"/>
  <c r="U9" i="6"/>
  <c r="Z9" i="2"/>
  <c r="A20" i="2"/>
  <c r="A68" i="2"/>
  <c r="F7" i="3"/>
  <c r="A17" i="3"/>
  <c r="A21" i="3"/>
  <c r="F9" i="4"/>
  <c r="F7" i="7"/>
  <c r="U68" i="2"/>
  <c r="F8" i="3"/>
  <c r="F7" i="2"/>
  <c r="A17" i="2"/>
  <c r="A21" i="2"/>
  <c r="F9" i="3"/>
  <c r="A18" i="3"/>
  <c r="A22" i="3"/>
  <c r="F7" i="6"/>
  <c r="F9" i="7"/>
  <c r="A11" i="2"/>
  <c r="F8" i="2"/>
  <c r="L9" i="3"/>
</calcChain>
</file>

<file path=xl/comments1.xml><?xml version="1.0" encoding="utf-8"?>
<comments xmlns="http://schemas.openxmlformats.org/spreadsheetml/2006/main">
  <authors>
    <author/>
  </authors>
  <commentList>
    <comment ref="H17" authorId="0" shapeId="0">
      <text>
        <r>
          <rPr>
            <sz val="11"/>
            <color theme="1"/>
            <rFont val="Calibri"/>
            <family val="2"/>
            <scheme val="minor"/>
          </rPr>
          <t>======
ID#AAAAR01-804
Manuel García Campa    (2021-11-18 15:55:32)
Guía: Construirlo a partir del saber y saber hacer.</t>
        </r>
      </text>
    </comment>
    <comment ref="Z17" authorId="0" shapeId="0">
      <text>
        <r>
          <rPr>
            <sz val="11"/>
            <color theme="1"/>
            <rFont val="Calibri"/>
            <family val="2"/>
            <scheme val="minor"/>
          </rPr>
          <t>======
ID#AAAAR0s5DXA
Manuel García Campa    (2021-11-18 15:55:32)
Guía: Indicar el número de la semana(s)  en que se impartiría el tema. ejemplo: 1 ó 1,2,3...</t>
        </r>
      </text>
    </comment>
    <comment ref="H18" authorId="0" shapeId="0">
      <text>
        <r>
          <rPr>
            <sz val="11"/>
            <color theme="1"/>
            <rFont val="Calibri"/>
            <family val="2"/>
            <scheme val="minor"/>
          </rPr>
          <t>======
ID#AAAAR01-814
Manuel García Campa    (2021-11-18 15:55:32)
Guía: Construirlo a partir del saber y saber hacer.</t>
        </r>
      </text>
    </comment>
    <comment ref="Z18" authorId="0" shapeId="0">
      <text>
        <r>
          <rPr>
            <sz val="11"/>
            <color theme="1"/>
            <rFont val="Calibri"/>
            <family val="2"/>
            <scheme val="minor"/>
          </rPr>
          <t>======
ID#AAAAR01-83c
Manuel García Campa    (2021-11-18 15:55:32)
Guía: Indicar el número de la semana(s)  en que se impartiría el tema. ejemplo: 1 ó 1,2,3...</t>
        </r>
      </text>
    </comment>
    <comment ref="H19" authorId="0" shapeId="0">
      <text>
        <r>
          <rPr>
            <sz val="11"/>
            <color theme="1"/>
            <rFont val="Calibri"/>
            <family val="2"/>
            <scheme val="minor"/>
          </rPr>
          <t>======
ID#AAAAR01-80w
Manuel García Campa    (2021-11-18 15:55:32)
Guía: Construirlo a partir del saber y saber hacer.</t>
        </r>
      </text>
    </comment>
    <comment ref="Z19" authorId="0" shapeId="0">
      <text>
        <r>
          <rPr>
            <sz val="11"/>
            <color theme="1"/>
            <rFont val="Calibri"/>
            <family val="2"/>
            <scheme val="minor"/>
          </rPr>
          <t>======
ID#AAAAR01-82o
Manuel García Campa    (2021-11-18 15:55:32)
Guía: Indicar el número de la semana(s)  en que se impartiría el tema. ejemplo: 1 ó 1,2,3...</t>
        </r>
      </text>
    </comment>
    <comment ref="H20" authorId="0" shapeId="0">
      <text>
        <r>
          <rPr>
            <sz val="11"/>
            <color theme="1"/>
            <rFont val="Calibri"/>
            <family val="2"/>
            <scheme val="minor"/>
          </rPr>
          <t>======
ID#AAAAR01-8ys
Manuel García Campa    (2021-11-18 15:55:32)
Guía: Construirlo a partir del saber y saber hacer.</t>
        </r>
      </text>
    </comment>
    <comment ref="Z20" authorId="0" shapeId="0">
      <text>
        <r>
          <rPr>
            <sz val="11"/>
            <color theme="1"/>
            <rFont val="Calibri"/>
            <family val="2"/>
            <scheme val="minor"/>
          </rPr>
          <t>======
ID#AAAAR01-8zo
Manuel García Campa    (2021-11-18 15:55:32)
Guía: Indicar el número de la semana(s)  en que se impartiría el tema. ejemplo: 1 ó 1,2,3...</t>
        </r>
      </text>
    </comment>
    <comment ref="H21" authorId="0" shapeId="0">
      <text>
        <r>
          <rPr>
            <sz val="11"/>
            <color theme="1"/>
            <rFont val="Calibri"/>
            <family val="2"/>
            <scheme val="minor"/>
          </rPr>
          <t>======
ID#AAAAR01-83E
Manuel García Campa    (2021-11-18 15:55:32)
Guía: Construirlo a partir del saber y saber hacer.</t>
        </r>
      </text>
    </comment>
    <comment ref="Z21" authorId="0" shapeId="0">
      <text>
        <r>
          <rPr>
            <sz val="11"/>
            <color theme="1"/>
            <rFont val="Calibri"/>
            <family val="2"/>
            <scheme val="minor"/>
          </rPr>
          <t>======
ID#AAAAR01-81E
Manuel García Campa    (2021-11-18 15:55:32)
Guía: Indicar el número de la semana(s)  en que se impartiría el tema. ejemplo: 1 ó 1,2,3...</t>
        </r>
      </text>
    </comment>
    <comment ref="H22" authorId="0" shapeId="0">
      <text>
        <r>
          <rPr>
            <sz val="11"/>
            <color theme="1"/>
            <rFont val="Calibri"/>
            <family val="2"/>
            <scheme val="minor"/>
          </rPr>
          <t>======
ID#AAAAR01-8zA
Manuel García Campa    (2021-11-18 15:55:32)
Guía: Construirlo a partir del saber y saber hacer.</t>
        </r>
      </text>
    </comment>
    <comment ref="Z22" authorId="0" shapeId="0">
      <text>
        <r>
          <rPr>
            <sz val="11"/>
            <color theme="1"/>
            <rFont val="Calibri"/>
            <family val="2"/>
            <scheme val="minor"/>
          </rPr>
          <t>======
ID#AAAAR01-82c
Manuel García Campa    (2021-11-18 15:55:32)
Guía: Indicar el número de la semana(s)  en que se impartiría el tema. ejemplo: 1 ó 1,2,3...</t>
        </r>
      </text>
    </comment>
    <comment ref="H23" authorId="0" shapeId="0">
      <text>
        <r>
          <rPr>
            <sz val="11"/>
            <color theme="1"/>
            <rFont val="Calibri"/>
            <family val="2"/>
            <scheme val="minor"/>
          </rPr>
          <t>======
ID#AAAAR01-80I
Manuel García Campa    (2021-11-18 15:55:32)
Guía: Construirlo a partir del saber y saber hacer.</t>
        </r>
      </text>
    </comment>
    <comment ref="Z23" authorId="0" shapeId="0">
      <text>
        <r>
          <rPr>
            <sz val="11"/>
            <color theme="1"/>
            <rFont val="Calibri"/>
            <family val="2"/>
            <scheme val="minor"/>
          </rPr>
          <t>======
ID#AAAAR0s5DV0
Manuel García Campa    (2021-11-18 15:55:32)
Guía: Indicar el número de la semana(s)  en que se impartiría el tema. ejemplo: 1 ó 1,2,3...</t>
        </r>
      </text>
    </comment>
    <comment ref="B26" authorId="0" shapeId="0">
      <text>
        <r>
          <rPr>
            <sz val="11"/>
            <color theme="1"/>
            <rFont val="Calibri"/>
            <family val="2"/>
            <scheme val="minor"/>
          </rPr>
          <t>======
ID#AAAAR01-8yY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ID#AAAAR01-81A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ID#AAAAR01-8yU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g793+Q4y6L2aGNwBhXHbTbnlY3Xw=="/>
    </ext>
  </extLst>
</comments>
</file>

<file path=xl/comments2.xml><?xml version="1.0" encoding="utf-8"?>
<comments xmlns="http://schemas.openxmlformats.org/spreadsheetml/2006/main">
  <authors>
    <author/>
  </authors>
  <commentList>
    <comment ref="H17" authorId="0" shapeId="0">
      <text>
        <r>
          <rPr>
            <sz val="11"/>
            <color theme="1"/>
            <rFont val="Calibri"/>
            <family val="2"/>
            <scheme val="minor"/>
          </rPr>
          <t>======
ID#AAAAR01-83k
Manuel García Campa    (2021-11-18 15:55:32)
Guía: Construirlo a partir del saber y saber hacer.</t>
        </r>
      </text>
    </comment>
    <comment ref="Z17" authorId="0" shapeId="0">
      <text>
        <r>
          <rPr>
            <sz val="11"/>
            <color theme="1"/>
            <rFont val="Calibri"/>
            <family val="2"/>
            <scheme val="minor"/>
          </rPr>
          <t>======
ID#AAAAR01-8zk
Manuel García Campa    (2021-11-18 15:55:32)
Guía: Indicar el número de la semana(s)  en que se impartiría el tema. ejemplo: 1 ó 1,2,3...</t>
        </r>
      </text>
    </comment>
    <comment ref="H18" authorId="0" shapeId="0">
      <text>
        <r>
          <rPr>
            <sz val="11"/>
            <color theme="1"/>
            <rFont val="Calibri"/>
            <family val="2"/>
            <scheme val="minor"/>
          </rPr>
          <t>======
ID#AAAAR01-80g
Manuel García Campa    (2021-11-18 15:55:32)
Guía: Construirlo a partir del saber y saber hacer.</t>
        </r>
      </text>
    </comment>
    <comment ref="Z18" authorId="0" shapeId="0">
      <text>
        <r>
          <rPr>
            <sz val="11"/>
            <color theme="1"/>
            <rFont val="Calibri"/>
            <family val="2"/>
            <scheme val="minor"/>
          </rPr>
          <t>======
ID#AAAAR01-828
Manuel García Campa    (2021-11-18 15:55:32)
Guía: Indicar el número de la semana(s)  en que se impartiría el tema. ejemplo: 1 ó 1,2,3...</t>
        </r>
      </text>
    </comment>
    <comment ref="H19" authorId="0" shapeId="0">
      <text>
        <r>
          <rPr>
            <sz val="11"/>
            <color theme="1"/>
            <rFont val="Calibri"/>
            <family val="2"/>
            <scheme val="minor"/>
          </rPr>
          <t>======
ID#AAAAR01-8z8
Manuel García Campa    (2021-11-18 15:55:32)
Guía: Construirlo a partir del saber y saber hacer.</t>
        </r>
      </text>
    </comment>
    <comment ref="Z19" authorId="0" shapeId="0">
      <text>
        <r>
          <rPr>
            <sz val="11"/>
            <color theme="1"/>
            <rFont val="Calibri"/>
            <family val="2"/>
            <scheme val="minor"/>
          </rPr>
          <t>======
ID#AAAAR0s5DWE
Manuel García Campa    (2021-11-18 15:55:32)
Guía: Indicar el número de la semana(s)  en que se impartiría el tema. ejemplo: 1 ó 1,2,3...</t>
        </r>
      </text>
    </comment>
    <comment ref="H20" authorId="0" shapeId="0">
      <text>
        <r>
          <rPr>
            <sz val="11"/>
            <color theme="1"/>
            <rFont val="Calibri"/>
            <family val="2"/>
            <scheme val="minor"/>
          </rPr>
          <t>======
ID#AAAAR01-8zw
Manuel García Campa    (2021-11-18 15:55:32)
Guía: Construirlo a partir del saber y saber hacer.</t>
        </r>
      </text>
    </comment>
    <comment ref="Z20" authorId="0" shapeId="0">
      <text>
        <r>
          <rPr>
            <sz val="11"/>
            <color theme="1"/>
            <rFont val="Calibri"/>
            <family val="2"/>
            <scheme val="minor"/>
          </rPr>
          <t>======
ID#AAAAR0s5DWo
Manuel García Campa    (2021-11-18 15:55:32)
Guía: Indicar el número de la semana(s)  en que se impartiría el tema. ejemplo: 1 ó 1,2,3...</t>
        </r>
      </text>
    </comment>
    <comment ref="H21" authorId="0" shapeId="0">
      <text>
        <r>
          <rPr>
            <sz val="11"/>
            <color theme="1"/>
            <rFont val="Calibri"/>
            <family val="2"/>
            <scheme val="minor"/>
          </rPr>
          <t>======
ID#AAAAR01-83I
Manuel García Campa    (2021-11-18 15:55:32)
Guía: Construirlo a partir del saber y saber hacer.</t>
        </r>
      </text>
    </comment>
    <comment ref="Z21" authorId="0" shapeId="0">
      <text>
        <r>
          <rPr>
            <sz val="11"/>
            <color theme="1"/>
            <rFont val="Calibri"/>
            <family val="2"/>
            <scheme val="minor"/>
          </rPr>
          <t>======
ID#AAAAR01-808
Manuel García Campa    (2021-11-18 15:55:32)
Guía: Indicar el número de la semana(s)  en que se impartiría el tema. ejemplo: 1 ó 1,2,3...</t>
        </r>
      </text>
    </comment>
    <comment ref="H22" authorId="0" shapeId="0">
      <text>
        <r>
          <rPr>
            <sz val="11"/>
            <color theme="1"/>
            <rFont val="Calibri"/>
            <family val="2"/>
            <scheme val="minor"/>
          </rPr>
          <t>======
ID#AAAAR01-81M
Manuel García Campa    (2021-11-18 15:55:32)
Guía: Construirlo a partir del saber y saber hacer.</t>
        </r>
      </text>
    </comment>
    <comment ref="Z22" authorId="0" shapeId="0">
      <text>
        <r>
          <rPr>
            <sz val="11"/>
            <color theme="1"/>
            <rFont val="Calibri"/>
            <family val="2"/>
            <scheme val="minor"/>
          </rPr>
          <t>======
ID#AAAAR01-834
Manuel García Campa    (2021-11-18 15:55:32)
Guía: Indicar el número de la semana(s)  en que se impartiría el tema. ejemplo: 1 ó 1,2,3...</t>
        </r>
      </text>
    </comment>
    <comment ref="H23" authorId="0" shapeId="0">
      <text>
        <r>
          <rPr>
            <sz val="11"/>
            <color theme="1"/>
            <rFont val="Calibri"/>
            <family val="2"/>
            <scheme val="minor"/>
          </rPr>
          <t>======
ID#AAAAR01-8yA
Manuel García Campa    (2021-11-18 15:55:32)
Guía: Construirlo a partir del saber y saber hacer.</t>
        </r>
      </text>
    </comment>
    <comment ref="Z23" authorId="0" shapeId="0">
      <text>
        <r>
          <rPr>
            <sz val="11"/>
            <color theme="1"/>
            <rFont val="Calibri"/>
            <family val="2"/>
            <scheme val="minor"/>
          </rPr>
          <t>======
ID#AAAAR01-81I
Manuel García Campa    (2021-11-18 15:55:32)
Guía: Indicar el número de la semana(s)  en que se impartiría el tema. ejemplo: 1 ó 1,2,3...</t>
        </r>
      </text>
    </comment>
    <comment ref="B26" authorId="0" shapeId="0">
      <text>
        <r>
          <rPr>
            <sz val="11"/>
            <color theme="1"/>
            <rFont val="Calibri"/>
            <family val="2"/>
            <scheme val="minor"/>
          </rPr>
          <t>======
ID#AAAAR01-80k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ID#AAAAR01-8zE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ID#AAAAR0s5DWw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i++463ZMH44+QjPZFphrG2apw2dQ=="/>
    </ext>
  </extLst>
</comments>
</file>

<file path=xl/comments3.xml><?xml version="1.0" encoding="utf-8"?>
<comments xmlns="http://schemas.openxmlformats.org/spreadsheetml/2006/main">
  <authors>
    <author/>
  </authors>
  <commentList>
    <comment ref="H17" authorId="0" shapeId="0">
      <text>
        <r>
          <rPr>
            <sz val="11"/>
            <color theme="1"/>
            <rFont val="Calibri"/>
            <family val="2"/>
            <scheme val="minor"/>
          </rPr>
          <t>======
ID#AAAAR01-8zM
Manuel García Campa    (2021-11-18 15:55:32)
Guía: Construirlo a partir del saber y saber hacer.</t>
        </r>
      </text>
    </comment>
    <comment ref="Z17" authorId="0" shapeId="0">
      <text>
        <r>
          <rPr>
            <sz val="11"/>
            <color theme="1"/>
            <rFont val="Calibri"/>
            <family val="2"/>
            <scheme val="minor"/>
          </rPr>
          <t>======
ID#AAAAR0s5DW8
Manuel García Campa    (2021-11-18 15:55:32)
Guía: Indicar el número de la semana(s)  en que se impartiría el tema. ejemplo: 1 ó 1,2,3...</t>
        </r>
      </text>
    </comment>
    <comment ref="H18" authorId="0" shapeId="0">
      <text>
        <r>
          <rPr>
            <sz val="11"/>
            <color theme="1"/>
            <rFont val="Calibri"/>
            <family val="2"/>
            <scheme val="minor"/>
          </rPr>
          <t>======
ID#AAAAR0s5DXI
Manuel García Campa    (2021-11-18 15:55:32)
Guía: Construirlo a partir del saber y saber hacer.</t>
        </r>
      </text>
    </comment>
    <comment ref="Z18" authorId="0" shapeId="0">
      <text>
        <r>
          <rPr>
            <sz val="11"/>
            <color theme="1"/>
            <rFont val="Calibri"/>
            <family val="2"/>
            <scheme val="minor"/>
          </rPr>
          <t>======
ID#AAAAR0s5DW0
Manuel García Campa    (2021-11-18 15:55:32)
Guía: Indicar el número de la semana(s)  en que se impartiría el tema. ejemplo: 1 ó 1,2,3...</t>
        </r>
      </text>
    </comment>
    <comment ref="H19" authorId="0" shapeId="0">
      <text>
        <r>
          <rPr>
            <sz val="11"/>
            <color theme="1"/>
            <rFont val="Calibri"/>
            <family val="2"/>
            <scheme val="minor"/>
          </rPr>
          <t>======
ID#AAAAR01-80o
Manuel García Campa    (2021-11-18 15:55:32)
Guía: Construirlo a partir del saber y saber hacer.</t>
        </r>
      </text>
    </comment>
    <comment ref="Z19" authorId="0" shapeId="0">
      <text>
        <r>
          <rPr>
            <sz val="11"/>
            <color theme="1"/>
            <rFont val="Calibri"/>
            <family val="2"/>
            <scheme val="minor"/>
          </rPr>
          <t>======
ID#AAAAR01-810
Manuel García Campa    (2021-11-18 15:55:32)
Guía: Indicar el número de la semana(s)  en que se impartiría el tema. ejemplo: 1 ó 1,2,3...</t>
        </r>
      </text>
    </comment>
    <comment ref="H20" authorId="0" shapeId="0">
      <text>
        <r>
          <rPr>
            <sz val="11"/>
            <color theme="1"/>
            <rFont val="Calibri"/>
            <family val="2"/>
            <scheme val="minor"/>
          </rPr>
          <t>======
ID#AAAAR0s5DWU
Manuel García Campa    (2021-11-18 15:55:32)
Guía: Construirlo a partir del saber y saber hacer.</t>
        </r>
      </text>
    </comment>
    <comment ref="Z20" authorId="0" shapeId="0">
      <text>
        <r>
          <rPr>
            <sz val="11"/>
            <color theme="1"/>
            <rFont val="Calibri"/>
            <family val="2"/>
            <scheme val="minor"/>
          </rPr>
          <t>======
ID#AAAAR01-82g
Manuel García Campa    (2021-11-18 15:55:32)
Guía: Indicar el número de la semana(s)  en que se impartiría el tema. ejemplo: 1 ó 1,2,3...</t>
        </r>
      </text>
    </comment>
    <comment ref="H21" authorId="0" shapeId="0">
      <text>
        <r>
          <rPr>
            <sz val="11"/>
            <color theme="1"/>
            <rFont val="Calibri"/>
            <family val="2"/>
            <scheme val="minor"/>
          </rPr>
          <t>======
ID#AAAAR01-80c
Manuel García Campa    (2021-11-18 15:55:32)
Guía: Construirlo a partir del saber y saber hacer.</t>
        </r>
      </text>
    </comment>
    <comment ref="Z21" authorId="0" shapeId="0">
      <text>
        <r>
          <rPr>
            <sz val="11"/>
            <color theme="1"/>
            <rFont val="Calibri"/>
            <family val="2"/>
            <scheme val="minor"/>
          </rPr>
          <t>======
ID#AAAAR01-8yo
Manuel García Campa    (2021-11-18 15:55:32)
Guía: Indicar el número de la semana(s)  en que se impartiría el tema. ejemplo: 1 ó 1,2,3...</t>
        </r>
      </text>
    </comment>
    <comment ref="H22" authorId="0" shapeId="0">
      <text>
        <r>
          <rPr>
            <sz val="11"/>
            <color theme="1"/>
            <rFont val="Calibri"/>
            <family val="2"/>
            <scheme val="minor"/>
          </rPr>
          <t>======
ID#AAAAR01-82U
Manuel García Campa    (2021-11-18 15:55:32)
Guía: Construirlo a partir del saber y saber hacer.</t>
        </r>
      </text>
    </comment>
    <comment ref="Z22" authorId="0" shapeId="0">
      <text>
        <r>
          <rPr>
            <sz val="11"/>
            <color theme="1"/>
            <rFont val="Calibri"/>
            <family val="2"/>
            <scheme val="minor"/>
          </rPr>
          <t>======
ID#AAAAR01-81U
Manuel García Campa    (2021-11-18 15:55:32)
Guía: Indicar el número de la semana(s)  en que se impartiría el tema. ejemplo: 1 ó 1,2,3...</t>
        </r>
      </text>
    </comment>
    <comment ref="H23" authorId="0" shapeId="0">
      <text>
        <r>
          <rPr>
            <sz val="11"/>
            <color theme="1"/>
            <rFont val="Calibri"/>
            <family val="2"/>
            <scheme val="minor"/>
          </rPr>
          <t>======
ID#AAAAR01-82w
Manuel García Campa    (2021-11-18 15:55:32)
Guía: Construirlo a partir del saber y saber hacer.</t>
        </r>
      </text>
    </comment>
    <comment ref="Z23" authorId="0" shapeId="0">
      <text>
        <r>
          <rPr>
            <sz val="11"/>
            <color theme="1"/>
            <rFont val="Calibri"/>
            <family val="2"/>
            <scheme val="minor"/>
          </rPr>
          <t>======
ID#AAAAR0s5DV8
Manuel García Campa    (2021-11-18 15:55:32)
Guía: Indicar el número de la semana(s)  en que se impartiría el tema. ejemplo: 1 ó 1,2,3...</t>
        </r>
      </text>
    </comment>
    <comment ref="B26" authorId="0" shapeId="0">
      <text>
        <r>
          <rPr>
            <sz val="11"/>
            <color theme="1"/>
            <rFont val="Calibri"/>
            <family val="2"/>
            <scheme val="minor"/>
          </rPr>
          <t>======
ID#AAAAR0s5DWk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ID#AAAAR01-8y4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ID#AAAAR0s5DXM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hdpJ6pKGGuF14kqTOWKhxy0nZWhw=="/>
    </ext>
  </extLst>
</comments>
</file>

<file path=xl/comments4.xml><?xml version="1.0" encoding="utf-8"?>
<comments xmlns="http://schemas.openxmlformats.org/spreadsheetml/2006/main">
  <authors>
    <author/>
  </authors>
  <commentList>
    <comment ref="H17" authorId="0" shapeId="0">
      <text>
        <r>
          <rPr>
            <sz val="11"/>
            <color theme="1"/>
            <rFont val="Calibri"/>
            <family val="2"/>
            <scheme val="minor"/>
          </rPr>
          <t>======
ID#AAAAR01-83w
Manuel García Campa    (2021-11-18 15:55:32)
Guía: Construirlo a partir del saber y saber hacer.</t>
        </r>
      </text>
    </comment>
    <comment ref="Z17" authorId="0" shapeId="0">
      <text>
        <r>
          <rPr>
            <sz val="11"/>
            <color theme="1"/>
            <rFont val="Calibri"/>
            <family val="2"/>
            <scheme val="minor"/>
          </rPr>
          <t>======
ID#AAAAR01-8yQ
Manuel García Campa    (2021-11-18 15:55:32)
Guía: Indicar el número de la semana(s)  en que se impartiría el tema. ejemplo: 1 ó 1,2,3...</t>
        </r>
      </text>
    </comment>
    <comment ref="H18" authorId="0" shapeId="0">
      <text>
        <r>
          <rPr>
            <sz val="11"/>
            <color theme="1"/>
            <rFont val="Calibri"/>
            <family val="2"/>
            <scheme val="minor"/>
          </rPr>
          <t>======
ID#AAAAR01-83M
Manuel García Campa    (2021-11-18 15:55:32)
Guía: Construirlo a partir del saber y saber hacer.</t>
        </r>
      </text>
    </comment>
    <comment ref="Z18" authorId="0" shapeId="0">
      <text>
        <r>
          <rPr>
            <sz val="11"/>
            <color theme="1"/>
            <rFont val="Calibri"/>
            <family val="2"/>
            <scheme val="minor"/>
          </rPr>
          <t>======
ID#AAAAR01-81Q
Manuel García Campa    (2021-11-18 15:55:32)
Guía: Indicar el número de la semana(s)  en que se impartiría el tema. ejemplo: 1 ó 1,2,3...</t>
        </r>
      </text>
    </comment>
    <comment ref="H19" authorId="0" shapeId="0">
      <text>
        <r>
          <rPr>
            <sz val="11"/>
            <color theme="1"/>
            <rFont val="Calibri"/>
            <family val="2"/>
            <scheme val="minor"/>
          </rPr>
          <t>======
ID#AAAAR0s5DWA
Manuel García Campa    (2021-11-18 15:55:32)
Guía: Construirlo a partir del saber y saber hacer.</t>
        </r>
      </text>
    </comment>
    <comment ref="Z19" authorId="0" shapeId="0">
      <text>
        <r>
          <rPr>
            <sz val="11"/>
            <color theme="1"/>
            <rFont val="Calibri"/>
            <family val="2"/>
            <scheme val="minor"/>
          </rPr>
          <t>======
ID#AAAAR01-83o
Manuel García Campa    (2021-11-18 15:55:32)
Guía: Indicar el número de la semana(s)  en que se impartiría el tema. ejemplo: 1 ó 1,2,3...</t>
        </r>
      </text>
    </comment>
    <comment ref="H20" authorId="0" shapeId="0">
      <text>
        <r>
          <rPr>
            <sz val="11"/>
            <color theme="1"/>
            <rFont val="Calibri"/>
            <family val="2"/>
            <scheme val="minor"/>
          </rPr>
          <t>======
ID#AAAAR0s5DWc
Manuel García Campa    (2021-11-18 15:55:32)
Guía: Construirlo a partir del saber y saber hacer.</t>
        </r>
      </text>
    </comment>
    <comment ref="Z20" authorId="0" shapeId="0">
      <text>
        <r>
          <rPr>
            <sz val="11"/>
            <color theme="1"/>
            <rFont val="Calibri"/>
            <family val="2"/>
            <scheme val="minor"/>
          </rPr>
          <t>======
ID#AAAAR01-818
Manuel García Campa    (2021-11-18 15:55:32)
Guía: Indicar el número de la semana(s)  en que se impartiría el tema. ejemplo: 1 ó 1,2,3...</t>
        </r>
      </text>
    </comment>
    <comment ref="H21" authorId="0" shapeId="0">
      <text>
        <r>
          <rPr>
            <sz val="11"/>
            <color theme="1"/>
            <rFont val="Calibri"/>
            <family val="2"/>
            <scheme val="minor"/>
          </rPr>
          <t>======
ID#AAAAR0s5DXE
Manuel García Campa    (2021-11-18 15:55:32)
Guía: Construirlo a partir del saber y saber hacer.</t>
        </r>
      </text>
    </comment>
    <comment ref="Z21" authorId="0" shapeId="0">
      <text>
        <r>
          <rPr>
            <sz val="11"/>
            <color theme="1"/>
            <rFont val="Calibri"/>
            <family val="2"/>
            <scheme val="minor"/>
          </rPr>
          <t>======
ID#AAAAR01-81c
Manuel García Campa    (2021-11-18 15:55:32)
Guía: Indicar el número de la semana(s)  en que se impartiría el tema. ejemplo: 1 ó 1,2,3...</t>
        </r>
      </text>
    </comment>
    <comment ref="H22" authorId="0" shapeId="0">
      <text>
        <r>
          <rPr>
            <sz val="11"/>
            <color theme="1"/>
            <rFont val="Calibri"/>
            <family val="2"/>
            <scheme val="minor"/>
          </rPr>
          <t>======
ID#AAAAR01-800
Manuel García Campa    (2021-11-18 15:55:32)
Guía: Construirlo a partir del saber y saber hacer.</t>
        </r>
      </text>
    </comment>
    <comment ref="Z22" authorId="0" shapeId="0">
      <text>
        <r>
          <rPr>
            <sz val="11"/>
            <color theme="1"/>
            <rFont val="Calibri"/>
            <family val="2"/>
            <scheme val="minor"/>
          </rPr>
          <t>======
ID#AAAAR01-82E
Manuel García Campa    (2021-11-18 15:55:32)
Guía: Indicar el número de la semana(s)  en que se impartiría el tema. ejemplo: 1 ó 1,2,3...</t>
        </r>
      </text>
    </comment>
    <comment ref="H23" authorId="0" shapeId="0">
      <text>
        <r>
          <rPr>
            <sz val="11"/>
            <color theme="1"/>
            <rFont val="Calibri"/>
            <family val="2"/>
            <scheme val="minor"/>
          </rPr>
          <t>======
ID#AAAAR01-83A
Manuel García Campa    (2021-11-18 15:55:32)
Guía: Construirlo a partir del saber y saber hacer.</t>
        </r>
      </text>
    </comment>
    <comment ref="Z23" authorId="0" shapeId="0">
      <text>
        <r>
          <rPr>
            <sz val="11"/>
            <color theme="1"/>
            <rFont val="Calibri"/>
            <family val="2"/>
            <scheme val="minor"/>
          </rPr>
          <t>======
ID#AAAAR01-8zI
Manuel García Campa    (2021-11-18 15:55:32)
Guía: Indicar el número de la semana(s)  en que se impartiría el tema. ejemplo: 1 ó 1,2,3...</t>
        </r>
      </text>
    </comment>
    <comment ref="B26" authorId="0" shapeId="0">
      <text>
        <r>
          <rPr>
            <sz val="11"/>
            <color theme="1"/>
            <rFont val="Calibri"/>
            <family val="2"/>
            <scheme val="minor"/>
          </rPr>
          <t>======
ID#AAAAR01-82Q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ID#AAAAR01-81g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ID#AAAAR01-820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irLG+iq30dqU51b4uaDyi/IzOGtA=="/>
    </ext>
  </extLst>
</comments>
</file>

<file path=xl/comments5.xml><?xml version="1.0" encoding="utf-8"?>
<comments xmlns="http://schemas.openxmlformats.org/spreadsheetml/2006/main">
  <authors>
    <author/>
  </authors>
  <commentList>
    <comment ref="H17" authorId="0" shapeId="0">
      <text>
        <r>
          <rPr>
            <sz val="11"/>
            <color theme="1"/>
            <rFont val="Calibri"/>
            <family val="2"/>
            <scheme val="minor"/>
          </rPr>
          <t>======
ID#AAAAR01-8y0
Manuel García Campa    (2021-11-18 15:55:32)
Guía: Construirlo a partir del saber y saber hacer.</t>
        </r>
      </text>
    </comment>
    <comment ref="Z17" authorId="0" shapeId="0">
      <text>
        <r>
          <rPr>
            <sz val="11"/>
            <color theme="1"/>
            <rFont val="Calibri"/>
            <family val="2"/>
            <scheme val="minor"/>
          </rPr>
          <t>======
ID#AAAAR01-83s
Manuel García Campa    (2021-11-18 15:55:32)
Guía: Indicar el número de la semana(s)  en que se impartiría el tema. ejemplo: 1 ó 1,2,3...</t>
        </r>
      </text>
    </comment>
    <comment ref="H18" authorId="0" shapeId="0">
      <text>
        <r>
          <rPr>
            <sz val="11"/>
            <color theme="1"/>
            <rFont val="Calibri"/>
            <family val="2"/>
            <scheme val="minor"/>
          </rPr>
          <t>======
ID#AAAAR01-8yE
Manuel García Campa    (2021-11-18 15:55:32)
Guía: Construirlo a partir del saber y saber hacer.</t>
        </r>
      </text>
    </comment>
    <comment ref="Z18" authorId="0" shapeId="0">
      <text>
        <r>
          <rPr>
            <sz val="11"/>
            <color theme="1"/>
            <rFont val="Calibri"/>
            <family val="2"/>
            <scheme val="minor"/>
          </rPr>
          <t>======
ID#AAAAR01-830
Manuel García Campa    (2021-11-18 15:55:32)
Guía: Indicar el número de la semana(s)  en que se impartiría el tema. ejemplo: 1 ó 1,2,3...</t>
        </r>
      </text>
    </comment>
    <comment ref="H19" authorId="0" shapeId="0">
      <text>
        <r>
          <rPr>
            <sz val="11"/>
            <color theme="1"/>
            <rFont val="Calibri"/>
            <family val="2"/>
            <scheme val="minor"/>
          </rPr>
          <t>======
ID#AAAAR01-80Q
Manuel García Campa    (2021-11-18 15:55:32)
Guía: Construirlo a partir del saber y saber hacer.</t>
        </r>
      </text>
    </comment>
    <comment ref="Z19" authorId="0" shapeId="0">
      <text>
        <r>
          <rPr>
            <sz val="11"/>
            <color theme="1"/>
            <rFont val="Calibri"/>
            <family val="2"/>
            <scheme val="minor"/>
          </rPr>
          <t>======
ID#AAAAR01-82Y
Manuel García Campa    (2021-11-18 15:55:32)
Guía: Indicar el número de la semana(s)  en que se impartiría el tema. ejemplo: 1 ó 1,2,3...</t>
        </r>
      </text>
    </comment>
    <comment ref="H20" authorId="0" shapeId="0">
      <text>
        <r>
          <rPr>
            <sz val="11"/>
            <color theme="1"/>
            <rFont val="Calibri"/>
            <family val="2"/>
            <scheme val="minor"/>
          </rPr>
          <t>======
ID#AAAAR01-8zs
Manuel García Campa    (2021-11-18 15:55:32)
Guía: Construirlo a partir del saber y saber hacer.</t>
        </r>
      </text>
    </comment>
    <comment ref="Z20" authorId="0" shapeId="0">
      <text>
        <r>
          <rPr>
            <sz val="11"/>
            <color theme="1"/>
            <rFont val="Calibri"/>
            <family val="2"/>
            <scheme val="minor"/>
          </rPr>
          <t>======
ID#AAAAR0s5DWI
Manuel García Campa    (2021-11-18 15:55:32)
Guía: Indicar el número de la semana(s)  en que se impartiría el tema. ejemplo: 1 ó 1,2,3...</t>
        </r>
      </text>
    </comment>
    <comment ref="H21" authorId="0" shapeId="0">
      <text>
        <r>
          <rPr>
            <sz val="11"/>
            <color theme="1"/>
            <rFont val="Calibri"/>
            <family val="2"/>
            <scheme val="minor"/>
          </rPr>
          <t>======
ID#AAAAR01-80E
Manuel García Campa    (2021-11-18 15:55:32)
Guía: Construirlo a partir del saber y saber hacer.</t>
        </r>
      </text>
    </comment>
    <comment ref="Z21" authorId="0" shapeId="0">
      <text>
        <r>
          <rPr>
            <sz val="11"/>
            <color theme="1"/>
            <rFont val="Calibri"/>
            <family val="2"/>
            <scheme val="minor"/>
          </rPr>
          <t>======
ID#AAAAR01-8yc
Manuel García Campa    (2021-11-18 15:55:32)
Guía: Indicar el número de la semana(s)  en que se impartiría el tema. ejemplo: 1 ó 1,2,3...</t>
        </r>
      </text>
    </comment>
    <comment ref="H22" authorId="0" shapeId="0">
      <text>
        <r>
          <rPr>
            <sz val="11"/>
            <color theme="1"/>
            <rFont val="Calibri"/>
            <family val="2"/>
            <scheme val="minor"/>
          </rPr>
          <t>======
ID#AAAAR01-82k
Manuel García Campa    (2021-11-18 15:55:32)
Guía: Construirlo a partir del saber y saber hacer.</t>
        </r>
      </text>
    </comment>
    <comment ref="Z22" authorId="0" shapeId="0">
      <text>
        <r>
          <rPr>
            <sz val="11"/>
            <color theme="1"/>
            <rFont val="Calibri"/>
            <family val="2"/>
            <scheme val="minor"/>
          </rPr>
          <t>======
ID#AAAAR0s5DXQ
Manuel García Campa    (2021-11-18 15:55:32)
Guía: Indicar el número de la semana(s)  en que se impartiría el tema. ejemplo: 1 ó 1,2,3...</t>
        </r>
      </text>
    </comment>
    <comment ref="H23" authorId="0" shapeId="0">
      <text>
        <r>
          <rPr>
            <sz val="11"/>
            <color theme="1"/>
            <rFont val="Calibri"/>
            <family val="2"/>
            <scheme val="minor"/>
          </rPr>
          <t>======
ID#AAAAR0s5DWs
Manuel García Campa    (2021-11-18 15:55:32)
Guía: Construirlo a partir del saber y saber hacer.</t>
        </r>
      </text>
    </comment>
    <comment ref="Z23" authorId="0" shapeId="0">
      <text>
        <r>
          <rPr>
            <sz val="11"/>
            <color theme="1"/>
            <rFont val="Calibri"/>
            <family val="2"/>
            <scheme val="minor"/>
          </rPr>
          <t>======
ID#AAAAR01-8yk
Manuel García Campa    (2021-11-18 15:55:32)
Guía: Indicar el número de la semana(s)  en que se impartiría el tema. ejemplo: 1 ó 1,2,3...</t>
        </r>
      </text>
    </comment>
    <comment ref="B26" authorId="0" shapeId="0">
      <text>
        <r>
          <rPr>
            <sz val="11"/>
            <color theme="1"/>
            <rFont val="Calibri"/>
            <family val="2"/>
            <scheme val="minor"/>
          </rPr>
          <t>======
ID#AAAAR01-82M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ID#AAAAR01-8yg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ID#AAAAR01-8yI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iBDS1nnV1YTcGgdw9uHTIWg/x9qQ=="/>
    </ext>
  </extLst>
</comments>
</file>

<file path=xl/comments6.xml><?xml version="1.0" encoding="utf-8"?>
<comments xmlns="http://schemas.openxmlformats.org/spreadsheetml/2006/main">
  <authors>
    <author/>
  </authors>
  <commentList>
    <comment ref="H17" authorId="0" shapeId="0">
      <text>
        <r>
          <rPr>
            <sz val="11"/>
            <color theme="1"/>
            <rFont val="Calibri"/>
            <family val="2"/>
            <scheme val="minor"/>
          </rPr>
          <t>======
ID#AAAAR0s5DWY
Manuel García Campa    (2021-11-18 15:55:32)
Guía: Construirlo a partir del saber y saber hacer.</t>
        </r>
      </text>
    </comment>
    <comment ref="Z17" authorId="0" shapeId="0">
      <text>
        <r>
          <rPr>
            <sz val="11"/>
            <color theme="1"/>
            <rFont val="Calibri"/>
            <family val="2"/>
            <scheme val="minor"/>
          </rPr>
          <t>======
ID#AAAAR01-83U
Manuel García Campa    (2021-11-18 15:55:32)
Guía: Indicar el número de la semana(s)  en que se impartiría el tema. ejemplo: 1 ó 1,2,3...</t>
        </r>
      </text>
    </comment>
    <comment ref="H18" authorId="0" shapeId="0">
      <text>
        <r>
          <rPr>
            <sz val="11"/>
            <color theme="1"/>
            <rFont val="Calibri"/>
            <family val="2"/>
            <scheme val="minor"/>
          </rPr>
          <t>======
ID#AAAAR01-8yw
Manuel García Campa    (2021-11-18 15:55:32)
Guía: Construirlo a partir del saber y saber hacer.</t>
        </r>
      </text>
    </comment>
    <comment ref="Z18" authorId="0" shapeId="0">
      <text>
        <r>
          <rPr>
            <sz val="11"/>
            <color theme="1"/>
            <rFont val="Calibri"/>
            <family val="2"/>
            <scheme val="minor"/>
          </rPr>
          <t>======
ID#AAAAR0s5DV4
Manuel García Campa    (2021-11-18 15:55:32)
Guía: Indicar el número de la semana(s)  en que se impartiría el tema. ejemplo: 1 ó 1,2,3...</t>
        </r>
      </text>
    </comment>
    <comment ref="H19" authorId="0" shapeId="0">
      <text>
        <r>
          <rPr>
            <sz val="11"/>
            <color theme="1"/>
            <rFont val="Calibri"/>
            <family val="2"/>
            <scheme val="minor"/>
          </rPr>
          <t>======
ID#AAAAR01-81s
Manuel García Campa    (2021-11-18 15:55:32)
Guía: Construirlo a partir del saber y saber hacer.</t>
        </r>
      </text>
    </comment>
    <comment ref="Z19" authorId="0" shapeId="0">
      <text>
        <r>
          <rPr>
            <sz val="11"/>
            <color theme="1"/>
            <rFont val="Calibri"/>
            <family val="2"/>
            <scheme val="minor"/>
          </rPr>
          <t>======
ID#AAAAR01-8z4
Manuel García Campa    (2021-11-18 15:55:32)
Guía: Indicar el número de la semana(s)  en que se impartiría el tema. ejemplo: 1 ó 1,2,3...</t>
        </r>
      </text>
    </comment>
    <comment ref="H20" authorId="0" shapeId="0">
      <text>
        <r>
          <rPr>
            <sz val="11"/>
            <color theme="1"/>
            <rFont val="Calibri"/>
            <family val="2"/>
            <scheme val="minor"/>
          </rPr>
          <t>======
ID#AAAAR01-81w
Manuel García Campa    (2021-11-18 15:55:32)
Guía: Construirlo a partir del saber y saber hacer.</t>
        </r>
      </text>
    </comment>
    <comment ref="Z20" authorId="0" shapeId="0">
      <text>
        <r>
          <rPr>
            <sz val="11"/>
            <color theme="1"/>
            <rFont val="Calibri"/>
            <family val="2"/>
            <scheme val="minor"/>
          </rPr>
          <t>======
ID#AAAAR0s5DWM
Manuel García Campa    (2021-11-18 15:55:32)
Guía: Indicar el número de la semana(s)  en que se impartiría el tema. ejemplo: 1 ó 1,2,3...</t>
        </r>
      </text>
    </comment>
    <comment ref="H21" authorId="0" shapeId="0">
      <text>
        <r>
          <rPr>
            <sz val="11"/>
            <color theme="1"/>
            <rFont val="Calibri"/>
            <family val="2"/>
            <scheme val="minor"/>
          </rPr>
          <t>======
ID#AAAAR01-81k
Manuel García Campa    (2021-11-18 15:55:32)
Guía: Construirlo a partir del saber y saber hacer.</t>
        </r>
      </text>
    </comment>
    <comment ref="Z21" authorId="0" shapeId="0">
      <text>
        <r>
          <rPr>
            <sz val="11"/>
            <color theme="1"/>
            <rFont val="Calibri"/>
            <family val="2"/>
            <scheme val="minor"/>
          </rPr>
          <t>======
ID#AAAAR0s5DWg
Manuel García Campa    (2021-11-18 15:55:32)
Guía: Indicar el número de la semana(s)  en que se impartiría el tema. ejemplo: 1 ó 1,2,3...</t>
        </r>
      </text>
    </comment>
    <comment ref="H22" authorId="0" shapeId="0">
      <text>
        <r>
          <rPr>
            <sz val="11"/>
            <color theme="1"/>
            <rFont val="Calibri"/>
            <family val="2"/>
            <scheme val="minor"/>
          </rPr>
          <t>======
ID#AAAAR01-8z0
Manuel García Campa    (2021-11-18 15:55:32)
Guía: Construirlo a partir del saber y saber hacer.</t>
        </r>
      </text>
    </comment>
    <comment ref="Z22" authorId="0" shapeId="0">
      <text>
        <r>
          <rPr>
            <sz val="11"/>
            <color theme="1"/>
            <rFont val="Calibri"/>
            <family val="2"/>
            <scheme val="minor"/>
          </rPr>
          <t>======
ID#AAAAR01-8y8
Manuel García Campa    (2021-11-18 15:55:32)
Guía: Indicar el número de la semana(s)  en que se impartiría el tema. ejemplo: 1 ó 1,2,3...</t>
        </r>
      </text>
    </comment>
    <comment ref="H23" authorId="0" shapeId="0">
      <text>
        <r>
          <rPr>
            <sz val="11"/>
            <color theme="1"/>
            <rFont val="Calibri"/>
            <family val="2"/>
            <scheme val="minor"/>
          </rPr>
          <t>======
ID#AAAAR01-8zY
Manuel García Campa    (2021-11-18 15:55:32)
Guía: Construirlo a partir del saber y saber hacer.</t>
        </r>
      </text>
    </comment>
    <comment ref="Z23" authorId="0" shapeId="0">
      <text>
        <r>
          <rPr>
            <sz val="11"/>
            <color theme="1"/>
            <rFont val="Calibri"/>
            <family val="2"/>
            <scheme val="minor"/>
          </rPr>
          <t>======
ID#AAAAR01-824
Manuel García Campa    (2021-11-18 15:55:32)
Guía: Indicar el número de la semana(s)  en que se impartiría el tema. ejemplo: 1 ó 1,2,3...</t>
        </r>
      </text>
    </comment>
    <comment ref="B26" authorId="0" shapeId="0">
      <text>
        <r>
          <rPr>
            <sz val="11"/>
            <color theme="1"/>
            <rFont val="Calibri"/>
            <family val="2"/>
            <scheme val="minor"/>
          </rPr>
          <t>======
ID#AAAAR01-8zc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ID#AAAAR01-81Y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ID#AAAAR01-80Y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gSK65q+WIFRK5VCzVwcL2o+QwU7g=="/>
    </ext>
  </extLst>
</comments>
</file>

<file path=xl/comments7.xml><?xml version="1.0" encoding="utf-8"?>
<comments xmlns="http://schemas.openxmlformats.org/spreadsheetml/2006/main">
  <authors>
    <author/>
  </authors>
  <commentList>
    <comment ref="H17" authorId="0" shapeId="0">
      <text>
        <r>
          <rPr>
            <sz val="11"/>
            <color theme="1"/>
            <rFont val="Calibri"/>
            <family val="2"/>
            <scheme val="minor"/>
          </rPr>
          <t>======
ID#AAAAR01-82A
Manuel García Campa    (2021-11-18 15:55:32)
Guía: Construirlo a partir del saber y saber hacer.</t>
        </r>
      </text>
    </comment>
    <comment ref="Z17" authorId="0" shapeId="0">
      <text>
        <r>
          <rPr>
            <sz val="11"/>
            <color theme="1"/>
            <rFont val="Calibri"/>
            <family val="2"/>
            <scheme val="minor"/>
          </rPr>
          <t>======
ID#AAAAR01-82s
Manuel García Campa    (2021-11-18 15:55:32)
Guía: Indicar el número de la semana(s)  en que se impartiría el tema. ejemplo: 1 ó 1,2,3...</t>
        </r>
      </text>
    </comment>
    <comment ref="H18" authorId="0" shapeId="0">
      <text>
        <r>
          <rPr>
            <sz val="11"/>
            <color theme="1"/>
            <rFont val="Calibri"/>
            <family val="2"/>
            <scheme val="minor"/>
          </rPr>
          <t>======
ID#AAAAR01-80M
Manuel García Campa    (2021-11-18 15:55:32)
Guía: Construirlo a partir del saber y saber hacer.</t>
        </r>
      </text>
    </comment>
    <comment ref="Z18" authorId="0" shapeId="0">
      <text>
        <r>
          <rPr>
            <sz val="11"/>
            <color theme="1"/>
            <rFont val="Calibri"/>
            <family val="2"/>
            <scheme val="minor"/>
          </rPr>
          <t>======
ID#AAAAR01-82I
Manuel García Campa    (2021-11-18 15:55:32)
Guía: Indicar el número de la semana(s)  en que se impartiría el tema. ejemplo: 1 ó 1,2,3...</t>
        </r>
      </text>
    </comment>
    <comment ref="H19" authorId="0" shapeId="0">
      <text>
        <r>
          <rPr>
            <sz val="11"/>
            <color theme="1"/>
            <rFont val="Calibri"/>
            <family val="2"/>
            <scheme val="minor"/>
          </rPr>
          <t>======
ID#AAAAR0s5DWQ
Manuel García Campa    (2021-11-18 15:55:32)
Guía: Construirlo a partir del saber y saber hacer.</t>
        </r>
      </text>
    </comment>
    <comment ref="Z19" authorId="0" shapeId="0">
      <text>
        <r>
          <rPr>
            <sz val="11"/>
            <color theme="1"/>
            <rFont val="Calibri"/>
            <family val="2"/>
            <scheme val="minor"/>
          </rPr>
          <t>======
ID#AAAAR01-8zg
Manuel García Campa    (2021-11-18 15:55:32)
Guía: Indicar el número de la semana(s)  en que se impartiría el tema. ejemplo: 1 ó 1,2,3...</t>
        </r>
      </text>
    </comment>
    <comment ref="H20" authorId="0" shapeId="0">
      <text>
        <r>
          <rPr>
            <sz val="11"/>
            <color theme="1"/>
            <rFont val="Calibri"/>
            <family val="2"/>
            <scheme val="minor"/>
          </rPr>
          <t>======
ID#AAAAR01-80A
Manuel García Campa    (2021-11-18 15:55:32)
Guía: Construirlo a partir del saber y saber hacer.</t>
        </r>
      </text>
    </comment>
    <comment ref="Z20" authorId="0" shapeId="0">
      <text>
        <r>
          <rPr>
            <sz val="11"/>
            <color theme="1"/>
            <rFont val="Calibri"/>
            <family val="2"/>
            <scheme val="minor"/>
          </rPr>
          <t>======
ID#AAAAR01-80U
Manuel García Campa    (2021-11-18 15:55:32)
Guía: Indicar el número de la semana(s)  en que se impartiría el tema. ejemplo: 1 ó 1,2,3...</t>
        </r>
      </text>
    </comment>
    <comment ref="H21" authorId="0" shapeId="0">
      <text>
        <r>
          <rPr>
            <sz val="11"/>
            <color theme="1"/>
            <rFont val="Calibri"/>
            <family val="2"/>
            <scheme val="minor"/>
          </rPr>
          <t>======
ID#AAAAR01-80s
Manuel García Campa    (2021-11-18 15:55:32)
Guía: Construirlo a partir del saber y saber hacer.</t>
        </r>
      </text>
    </comment>
    <comment ref="Z21" authorId="0" shapeId="0">
      <text>
        <r>
          <rPr>
            <sz val="11"/>
            <color theme="1"/>
            <rFont val="Calibri"/>
            <family val="2"/>
            <scheme val="minor"/>
          </rPr>
          <t>======
ID#AAAAR01-8zU
Manuel García Campa    (2021-11-18 15:55:32)
Guía: Indicar el número de la semana(s)  en que se impartiría el tema. ejemplo: 1 ó 1,2,3...</t>
        </r>
      </text>
    </comment>
    <comment ref="H22" authorId="0" shapeId="0">
      <text>
        <r>
          <rPr>
            <sz val="11"/>
            <color theme="1"/>
            <rFont val="Calibri"/>
            <family val="2"/>
            <scheme val="minor"/>
          </rPr>
          <t>======
ID#AAAAR01-83Q
Manuel García Campa    (2021-11-18 15:55:32)
Guía: Construirlo a partir del saber y saber hacer.</t>
        </r>
      </text>
    </comment>
    <comment ref="Z22" authorId="0" shapeId="0">
      <text>
        <r>
          <rPr>
            <sz val="11"/>
            <color theme="1"/>
            <rFont val="Calibri"/>
            <family val="2"/>
            <scheme val="minor"/>
          </rPr>
          <t>======
ID#AAAAR01-8zQ
Manuel García Campa    (2021-11-18 15:55:32)
Guía: Indicar el número de la semana(s)  en que se impartiría el tema. ejemplo: 1 ó 1,2,3...</t>
        </r>
      </text>
    </comment>
    <comment ref="H23" authorId="0" shapeId="0">
      <text>
        <r>
          <rPr>
            <sz val="11"/>
            <color theme="1"/>
            <rFont val="Calibri"/>
            <family val="2"/>
            <scheme val="minor"/>
          </rPr>
          <t>======
ID#AAAAR01-81o
Manuel García Campa    (2021-11-18 15:55:32)
Guía: Construirlo a partir del saber y saber hacer.</t>
        </r>
      </text>
    </comment>
    <comment ref="Z23" authorId="0" shapeId="0">
      <text>
        <r>
          <rPr>
            <sz val="11"/>
            <color theme="1"/>
            <rFont val="Calibri"/>
            <family val="2"/>
            <scheme val="minor"/>
          </rPr>
          <t>======
ID#AAAAR01-83Y
Manuel García Campa    (2021-11-18 15:55:32)
Guía: Indicar el número de la semana(s)  en que se impartiría el tema. ejemplo: 1 ó 1,2,3...</t>
        </r>
      </text>
    </comment>
    <comment ref="B26" authorId="0" shapeId="0">
      <text>
        <r>
          <rPr>
            <sz val="11"/>
            <color theme="1"/>
            <rFont val="Calibri"/>
            <family val="2"/>
            <scheme val="minor"/>
          </rPr>
          <t>======
ID#AAAAR0s5DW4
Técnica didactica sugerida    (2021-11-18 15:55:32)
Evaluación Diagnóstica
Recuperación de saberes previos
Preguntas detonadoras
Lluvia de ideas
Dinámica de presentación
Exposición por parte del docente|</t>
        </r>
      </text>
    </comment>
    <comment ref="B29" authorId="0" shapeId="0">
      <text>
        <r>
          <rPr>
            <sz val="11"/>
            <color theme="1"/>
            <rFont val="Calibri"/>
            <family val="2"/>
            <scheme val="minor"/>
          </rPr>
          <t>======
ID#AAAAR01-8yM
Técnica didactica sugerida    (2021-11-18 15:55:32)
Evaluación Diagnóstica
Recuperación de saberes previos
Preguntas detonadoras
Lluvia de ideas
Dinámica de presentación
Exposición por parte del docente</t>
        </r>
      </text>
    </comment>
    <comment ref="B32" authorId="0" shapeId="0">
      <text>
        <r>
          <rPr>
            <sz val="11"/>
            <color theme="1"/>
            <rFont val="Calibri"/>
            <family val="2"/>
            <scheme val="minor"/>
          </rPr>
          <t>======
ID#AAAAR01-83g
Técnica didactica sugerida    (2021-11-18 15:55:32)
Evaluación Diagnóstica
Recuperación de saberes previos
Preguntas detonadoras
Lluvia de ideas
Dinámica de presentación
Exposición por parte del docente</t>
        </r>
      </text>
    </comment>
  </commentList>
  <extLst>
    <ext xmlns:r="http://schemas.openxmlformats.org/officeDocument/2006/relationships" uri="GoogleSheetsCustomDataVersion1">
      <go:sheetsCustomData xmlns:go="http://customooxmlschemas.google.com/" r:id="rId1" roundtripDataSignature="AMtx7mh/XegRxlC8ZJRB8gKveOj32R0YbA=="/>
    </ext>
  </extLst>
</comments>
</file>

<file path=xl/sharedStrings.xml><?xml version="1.0" encoding="utf-8"?>
<sst xmlns="http://schemas.openxmlformats.org/spreadsheetml/2006/main" count="7294" uniqueCount="4405">
  <si>
    <t>Materia</t>
  </si>
  <si>
    <t>Instrumento</t>
  </si>
  <si>
    <t>PLANEACIÓN ACADÉMICA REV. 2</t>
  </si>
  <si>
    <t>Actividades</t>
  </si>
  <si>
    <t>Cuadro sinóptico</t>
  </si>
  <si>
    <t>Encuestas y cuestionarios</t>
  </si>
  <si>
    <t>DATOS DE IDENTIFICACIÓN DEL CURSO</t>
  </si>
  <si>
    <t>UT</t>
  </si>
  <si>
    <t>I</t>
  </si>
  <si>
    <t>Esquemas y mapas conceptuales</t>
  </si>
  <si>
    <t>Asignatura:</t>
  </si>
  <si>
    <t>Examen escrito</t>
  </si>
  <si>
    <t>Programa Educativo:</t>
  </si>
  <si>
    <t>Examen práctico</t>
  </si>
  <si>
    <t>Nombre de la Unidad:</t>
  </si>
  <si>
    <t>Exposición</t>
  </si>
  <si>
    <t>Cuatrimestre:</t>
  </si>
  <si>
    <t>Hrs. Teóricas:</t>
  </si>
  <si>
    <t>Hrs Prácticas :</t>
  </si>
  <si>
    <t>Hrs. por semana:</t>
  </si>
  <si>
    <t>Espacio Formativo:</t>
  </si>
  <si>
    <t>Identificación de problemáticas y formulación de alternativas de solución</t>
  </si>
  <si>
    <t>OBJETIVO DE LA UNIDAD DE APRENDIZAJE</t>
  </si>
  <si>
    <t>Listas de cotejo o control</t>
  </si>
  <si>
    <t>Mapa conceptual</t>
  </si>
  <si>
    <t>METODOLOGÍA DE APRENDIZAJE</t>
  </si>
  <si>
    <t>Métrica de valores</t>
  </si>
  <si>
    <t xml:space="preserve"> </t>
  </si>
  <si>
    <t>Observación directa</t>
  </si>
  <si>
    <t>Portafolios y carpetas de los trabajos</t>
  </si>
  <si>
    <r>
      <rPr>
        <b/>
        <sz val="11"/>
        <color theme="1"/>
        <rFont val="Calibri"/>
        <family val="2"/>
      </rPr>
      <t xml:space="preserve">                                                                                                                      Temas de la Unidad                                                                             </t>
    </r>
    <r>
      <rPr>
        <sz val="8"/>
        <color theme="1"/>
        <rFont val="Calibri"/>
        <family val="2"/>
      </rPr>
      <t>FC*=Firma de consejal</t>
    </r>
  </si>
  <si>
    <t>Práctica de ejercicios</t>
  </si>
  <si>
    <t>Temas</t>
  </si>
  <si>
    <t>Objetivos de aprendizaje</t>
  </si>
  <si>
    <t>Semana</t>
  </si>
  <si>
    <t>FC*</t>
  </si>
  <si>
    <t>Producciones escritas y gráficas</t>
  </si>
  <si>
    <t>Proyecto</t>
  </si>
  <si>
    <t>Proyectos colectivos de búsqueda de información</t>
  </si>
  <si>
    <t>Pruebas escritas u orales</t>
  </si>
  <si>
    <t>Registro anecdótico o anecdotario</t>
  </si>
  <si>
    <t>Registros y cuadros de actitudes observadas en los estudiantes en actividades colectivas</t>
  </si>
  <si>
    <t>Reporte</t>
  </si>
  <si>
    <t>Resumen</t>
  </si>
  <si>
    <r>
      <rPr>
        <b/>
        <sz val="16"/>
        <color theme="1"/>
        <rFont val="Calibri"/>
        <family val="2"/>
      </rPr>
      <t xml:space="preserve">                                                    SECUENCIA DIDACTICA                                  </t>
    </r>
    <r>
      <rPr>
        <sz val="8"/>
        <color theme="1"/>
        <rFont val="Calibri"/>
        <family val="2"/>
      </rPr>
      <t xml:space="preserve">E*=Actividad Evaluable   R*= Actividad Realizada </t>
    </r>
    <r>
      <rPr>
        <sz val="8"/>
        <color theme="1"/>
        <rFont val="Webdings"/>
        <family val="1"/>
        <charset val="2"/>
      </rPr>
      <t>a</t>
    </r>
  </si>
  <si>
    <t>Rúbrica o matriz de verificación</t>
  </si>
  <si>
    <t>Act.</t>
  </si>
  <si>
    <t>ACTIVIDADES DE INICIO</t>
  </si>
  <si>
    <t>E*</t>
  </si>
  <si>
    <t>R*</t>
  </si>
  <si>
    <t>Observación</t>
  </si>
  <si>
    <t>Tareas</t>
  </si>
  <si>
    <t>ACTIVIDADES DE DESARROLLO</t>
  </si>
  <si>
    <t>ACTIVIDADES DE CIERRE</t>
  </si>
  <si>
    <t>RESULTADOS DE APRENDIZAJE DE LA UT</t>
  </si>
  <si>
    <t>SECUENCIA DE APRENDIZAJE DE LA UNIDAD</t>
  </si>
  <si>
    <t>LINEAMIENTOS DE EJECUCIÓN DEL CURSO</t>
  </si>
  <si>
    <t>Referencias Bibliográficas</t>
  </si>
  <si>
    <t>Criterios de Evaluación</t>
  </si>
  <si>
    <t>%</t>
  </si>
  <si>
    <t>Elaboró (Nombre completo y Firma)</t>
  </si>
  <si>
    <t>Revisó (Nombre completo y Firma)</t>
  </si>
  <si>
    <t>Validó (Nombre completo y Firma)</t>
  </si>
  <si>
    <t>FC* Firma de consejal  E* Evaluable  R* Realizado (señalar con una diagonal)</t>
  </si>
  <si>
    <t>ACONDICIONAMIENTO FISICO AVANZADO</t>
  </si>
  <si>
    <t>ACONDICIONAMIENTO FÍSICO INICIAL</t>
  </si>
  <si>
    <t>ACONDICIONAMIENTO FÍSICO INTERMEDIO</t>
  </si>
  <si>
    <t>II</t>
  </si>
  <si>
    <t>ADMINISTRACIÓN DE LA PROTECCIÓN CIVIL</t>
  </si>
  <si>
    <t>ADMINISTRACIÓN DEL TIEMPO</t>
  </si>
  <si>
    <t>ADMINISTRACIÓN PARA EL SERVICIO</t>
  </si>
  <si>
    <t>ANÁLISIS DE RIESGOS I</t>
  </si>
  <si>
    <t>ANÁLISIS DE RIESGOS II</t>
  </si>
  <si>
    <t>ANATOMÍA</t>
  </si>
  <si>
    <t>ANATOMÍA DEL DESASTRE</t>
  </si>
  <si>
    <t>CIRCUITOS ELÉCTRICOS</t>
  </si>
  <si>
    <t>COLECTORES SOLARES</t>
  </si>
  <si>
    <t>DESARROLLO SUSTENTABLE</t>
  </si>
  <si>
    <r>
      <rPr>
        <b/>
        <sz val="11"/>
        <color theme="1"/>
        <rFont val="Calibri"/>
        <family val="2"/>
      </rPr>
      <t xml:space="preserve">                                                                                                                      Temas de la Unidad                                                                             </t>
    </r>
    <r>
      <rPr>
        <sz val="8"/>
        <color theme="1"/>
        <rFont val="Calibri"/>
        <family val="2"/>
      </rPr>
      <t>FC*=Firma de consejal</t>
    </r>
  </si>
  <si>
    <t>COMUNICACIÓN EN EMERGENCIAS</t>
  </si>
  <si>
    <t>COORDINACIÓN OPERATIVA</t>
  </si>
  <si>
    <t>DIRECCIÓN DE EQUIPOS DE ALTO RENDIMIENTO</t>
  </si>
  <si>
    <t>ENTRENAMIENTO FÍSICO I</t>
  </si>
  <si>
    <t>ENTRENAMIENTO FÍSICO II</t>
  </si>
  <si>
    <t>ESTADÍSTICA</t>
  </si>
  <si>
    <t>EXPRESIÓN ORAL Y ESCRITA I</t>
  </si>
  <si>
    <t>EXPRESIÓN ORAL Y ESCRITA II</t>
  </si>
  <si>
    <t xml:space="preserve">FÍSICA </t>
  </si>
  <si>
    <r>
      <rPr>
        <b/>
        <sz val="16"/>
        <color theme="1"/>
        <rFont val="Calibri"/>
        <family val="2"/>
      </rPr>
      <t xml:space="preserve">                                                    SECUENCIA DE LA UNIDAD TEMÁTICA          </t>
    </r>
    <r>
      <rPr>
        <sz val="8"/>
        <color theme="1"/>
        <rFont val="Calibri"/>
        <family val="2"/>
      </rPr>
      <t xml:space="preserve">E*=Actividad Evaluable   R*= Actividad Realizada </t>
    </r>
    <r>
      <rPr>
        <sz val="8"/>
        <color theme="1"/>
        <rFont val="Webdings"/>
        <family val="1"/>
        <charset val="2"/>
      </rPr>
      <t>a</t>
    </r>
  </si>
  <si>
    <t>ECUACIONES DIFERENCIALES APLICADAS</t>
  </si>
  <si>
    <t xml:space="preserve">FISICOQUIMICA Y MATERIALES PELIGROSOS </t>
  </si>
  <si>
    <t xml:space="preserve">FISIOLOGÍA </t>
  </si>
  <si>
    <t xml:space="preserve">FISIOPATOLOGÍA  </t>
  </si>
  <si>
    <t>FORMACIÓN SOCIOCULTURAL I</t>
  </si>
  <si>
    <t>FORMACIÓN SOCIOCULTURAL II</t>
  </si>
  <si>
    <t>FORMACIÓN SOCIOCULTURAL III</t>
  </si>
  <si>
    <t>FORMACIÓN SOCIOCULTURAL IV</t>
  </si>
  <si>
    <t xml:space="preserve">INFORMÁTICA </t>
  </si>
  <si>
    <t>INTEGRADORA</t>
  </si>
  <si>
    <t>INTEGRADORA I</t>
  </si>
  <si>
    <t>INTEGRADORA II</t>
  </si>
  <si>
    <t xml:space="preserve">INTERVENCIÓN COMUNITARIA  EN SITUACIONES DE DESASTRE
</t>
  </si>
  <si>
    <t>MANEJO DE EQUIPO ELECTROMEDICO</t>
  </si>
  <si>
    <t>MANEJO DE ESCENARIOS DE VIOLENCIA</t>
  </si>
  <si>
    <t xml:space="preserve">MANEJO DE URGENCIAS I </t>
  </si>
  <si>
    <t>MANEJO DE URGENCIAS II</t>
  </si>
  <si>
    <t>MATEMÁTICAS</t>
  </si>
  <si>
    <t>METODOLOGÍA DE LA INVESTIGACIÓN</t>
  </si>
  <si>
    <t>NEGOCIACIÓN EMPRESARIAL</t>
  </si>
  <si>
    <t>OPERACIÓN Y MANTENIMIENTO DE AMBULANCIAS</t>
  </si>
  <si>
    <t>PLANEACIÓN Y GESTIÓN DEL RIESGO II</t>
  </si>
  <si>
    <t>PLANEACIÓN Y ORGANIZACIÓN DEL TRABAJO</t>
  </si>
  <si>
    <t>PROBABILIDAD Y ESTADÍSTICA</t>
  </si>
  <si>
    <t>PROTOCOLOS DE SOPORTE VITAL</t>
  </si>
  <si>
    <t>PSICOLOGÍA DE LA EMERGENCIA</t>
  </si>
  <si>
    <t>QUÍMICA</t>
  </si>
  <si>
    <t>SANIDAD EN EMERGENCIAS</t>
  </si>
  <si>
    <t>SEGURIDAD INDUSTRIAL I</t>
  </si>
  <si>
    <t>SEGURIDAD INDUSTRIAL II</t>
  </si>
  <si>
    <t>SOPORTE PREHOSPITALARIO EN TRAUMA</t>
  </si>
  <si>
    <t>TÉCNICA EXPLORATORIA</t>
  </si>
  <si>
    <t>TÉCNICAS DE RESCATE</t>
  </si>
  <si>
    <t>TÓPICOS DE PLANEACIÓN URBANA Y AMBIENTAL</t>
  </si>
  <si>
    <t>III</t>
  </si>
  <si>
    <r>
      <rPr>
        <b/>
        <sz val="11"/>
        <color theme="1"/>
        <rFont val="Calibri"/>
        <family val="2"/>
      </rPr>
      <t xml:space="preserve">                                                                                                                      Temas de la Unidad                                                                             </t>
    </r>
    <r>
      <rPr>
        <sz val="8"/>
        <color theme="1"/>
        <rFont val="Calibri"/>
        <family val="2"/>
      </rPr>
      <t>FC*=Firma de consejal</t>
    </r>
  </si>
  <si>
    <r>
      <rPr>
        <b/>
        <sz val="16"/>
        <color theme="1"/>
        <rFont val="Calibri"/>
        <family val="2"/>
      </rPr>
      <t xml:space="preserve">                                                    SECUENCIA DE LA UNIDAD TEMÁTICA          </t>
    </r>
    <r>
      <rPr>
        <sz val="8"/>
        <color theme="1"/>
        <rFont val="Calibri"/>
        <family val="2"/>
      </rPr>
      <t xml:space="preserve">E*=Actividad Evaluable   R*= Actividad Realizada </t>
    </r>
    <r>
      <rPr>
        <sz val="8"/>
        <color theme="1"/>
        <rFont val="Webdings"/>
        <family val="1"/>
        <charset val="2"/>
      </rPr>
      <t>a</t>
    </r>
  </si>
  <si>
    <t>IV</t>
  </si>
  <si>
    <r>
      <rPr>
        <b/>
        <sz val="11"/>
        <color theme="1"/>
        <rFont val="Calibri"/>
        <family val="2"/>
      </rPr>
      <t xml:space="preserve">                                                                                                                      Temas de la Unidad                                                                             </t>
    </r>
    <r>
      <rPr>
        <sz val="8"/>
        <color theme="1"/>
        <rFont val="Calibri"/>
        <family val="2"/>
      </rPr>
      <t>FC*=Firma de consejal</t>
    </r>
  </si>
  <si>
    <r>
      <rPr>
        <b/>
        <sz val="16"/>
        <color theme="1"/>
        <rFont val="Calibri"/>
        <family val="2"/>
      </rPr>
      <t xml:space="preserve">                                                    SECUENCIA DE LA UNIDAD TEMÁTICA          </t>
    </r>
    <r>
      <rPr>
        <sz val="8"/>
        <color theme="1"/>
        <rFont val="Calibri"/>
        <family val="2"/>
      </rPr>
      <t xml:space="preserve">E*=Actividad Evaluable   R*= Actividad Realizada </t>
    </r>
    <r>
      <rPr>
        <sz val="8"/>
        <color theme="1"/>
        <rFont val="Webdings"/>
        <family val="1"/>
        <charset val="2"/>
      </rPr>
      <t>a</t>
    </r>
  </si>
  <si>
    <t>V</t>
  </si>
  <si>
    <r>
      <rPr>
        <b/>
        <sz val="11"/>
        <color theme="1"/>
        <rFont val="Calibri"/>
        <family val="2"/>
      </rPr>
      <t xml:space="preserve">                                                                                                                      Temas de la Unidad                                                                             </t>
    </r>
    <r>
      <rPr>
        <sz val="8"/>
        <color theme="1"/>
        <rFont val="Calibri"/>
        <family val="2"/>
      </rPr>
      <t>FC*=Firma de consejal</t>
    </r>
  </si>
  <si>
    <r>
      <rPr>
        <b/>
        <sz val="16"/>
        <color theme="1"/>
        <rFont val="Calibri"/>
        <family val="2"/>
      </rPr>
      <t xml:space="preserve">                                                    SECUENCIA DE LA UNIDAD TEMÁTICA          </t>
    </r>
    <r>
      <rPr>
        <sz val="8"/>
        <color theme="1"/>
        <rFont val="Calibri"/>
        <family val="2"/>
      </rPr>
      <t xml:space="preserve">E*=Actividad Evaluable   R*= Actividad Realizada </t>
    </r>
    <r>
      <rPr>
        <sz val="8"/>
        <color theme="1"/>
        <rFont val="Webdings"/>
        <family val="1"/>
        <charset val="2"/>
      </rPr>
      <t>a</t>
    </r>
  </si>
  <si>
    <t>VI</t>
  </si>
  <si>
    <r>
      <rPr>
        <b/>
        <sz val="11"/>
        <color theme="1"/>
        <rFont val="Calibri"/>
        <family val="2"/>
      </rPr>
      <t xml:space="preserve">                                                                                                                      Temas de la Unidad                                                                             </t>
    </r>
    <r>
      <rPr>
        <sz val="8"/>
        <color theme="1"/>
        <rFont val="Calibri"/>
        <family val="2"/>
      </rPr>
      <t>FC*=Firma de consejal</t>
    </r>
  </si>
  <si>
    <r>
      <rPr>
        <b/>
        <sz val="16"/>
        <color theme="1"/>
        <rFont val="Calibri"/>
        <family val="2"/>
      </rPr>
      <t xml:space="preserve">                                                    SECUENCIA DE LA UNIDAD TEMÁTICA          </t>
    </r>
    <r>
      <rPr>
        <sz val="8"/>
        <color theme="1"/>
        <rFont val="Calibri"/>
        <family val="2"/>
      </rPr>
      <t xml:space="preserve">E*=Actividad Evaluable   R*= Actividad Realizada </t>
    </r>
    <r>
      <rPr>
        <sz val="8"/>
        <color theme="1"/>
        <rFont val="Webdings"/>
        <family val="1"/>
        <charset val="2"/>
      </rPr>
      <t>a</t>
    </r>
  </si>
  <si>
    <t>VII</t>
  </si>
  <si>
    <r>
      <rPr>
        <b/>
        <sz val="11"/>
        <color theme="1"/>
        <rFont val="Calibri"/>
        <family val="2"/>
      </rPr>
      <t xml:space="preserve">                                                                                                                      Temas de la Unidad                                                                             </t>
    </r>
    <r>
      <rPr>
        <sz val="8"/>
        <color theme="1"/>
        <rFont val="Calibri"/>
        <family val="2"/>
      </rPr>
      <t>FC*=Firma de consejal</t>
    </r>
  </si>
  <si>
    <r>
      <rPr>
        <b/>
        <sz val="16"/>
        <color theme="1"/>
        <rFont val="Calibri"/>
        <family val="2"/>
      </rPr>
      <t xml:space="preserve">                                                    SECUENCIA DE LA UNIDAD TEMÁTICA          </t>
    </r>
    <r>
      <rPr>
        <sz val="8"/>
        <color theme="1"/>
        <rFont val="Calibri"/>
        <family val="2"/>
      </rPr>
      <t xml:space="preserve">E*=Actividad Evaluable   R*= Actividad Realizada </t>
    </r>
    <r>
      <rPr>
        <sz val="8"/>
        <color theme="1"/>
        <rFont val="Webdings"/>
        <family val="1"/>
        <charset val="2"/>
      </rPr>
      <t>a</t>
    </r>
  </si>
  <si>
    <t>DATOS</t>
  </si>
  <si>
    <t>Nombre del Programa Educativo</t>
  </si>
  <si>
    <t>Competencia</t>
  </si>
  <si>
    <t>Cuatrimestre</t>
  </si>
  <si>
    <t>Horas Teóricas</t>
  </si>
  <si>
    <t>Horas Prácticas</t>
  </si>
  <si>
    <t>Horas Totales</t>
  </si>
  <si>
    <t>Objetivo de Aprendizaje</t>
  </si>
  <si>
    <t>No. de la Unidad</t>
  </si>
  <si>
    <t>Nombre de la Unidad</t>
  </si>
  <si>
    <t>Objetivo de aprendizaje</t>
  </si>
  <si>
    <t>Tema1</t>
  </si>
  <si>
    <t>Saber</t>
  </si>
  <si>
    <t>Saber Hacer</t>
  </si>
  <si>
    <t>Ser</t>
  </si>
  <si>
    <t>Tema2</t>
  </si>
  <si>
    <t>Tema3</t>
  </si>
  <si>
    <t>Tema4</t>
  </si>
  <si>
    <t>Tema5</t>
  </si>
  <si>
    <t>Tema6</t>
  </si>
  <si>
    <t>Tema7</t>
  </si>
  <si>
    <t>Tema8</t>
  </si>
  <si>
    <t>Tema9</t>
  </si>
  <si>
    <t>RESULTADO DE APRENDIZAJE</t>
  </si>
  <si>
    <t>Secuencia de aprendizaje</t>
  </si>
  <si>
    <t>Instrumentos y tipos de reactivos</t>
  </si>
  <si>
    <t>Métodos y técnicas de enseñanza</t>
  </si>
  <si>
    <t>Medios y materiales didácticos</t>
  </si>
  <si>
    <t>ESPACIO FORMATIVO</t>
  </si>
  <si>
    <t>Capacidad 1</t>
  </si>
  <si>
    <t>Criterios de Desempeño 1</t>
  </si>
  <si>
    <t>Capacidad 2</t>
  </si>
  <si>
    <t>Criterios de Desempeño 2</t>
  </si>
  <si>
    <t>Capacidad 3</t>
  </si>
  <si>
    <t>Criterios de Desempeño 3</t>
  </si>
  <si>
    <t>Capacidad 4</t>
  </si>
  <si>
    <t>Criterios de Desempeño 4</t>
  </si>
  <si>
    <t>Capacidad 5</t>
  </si>
  <si>
    <t>Criterios de Desempeño 5</t>
  </si>
  <si>
    <t>Capacidad 6</t>
  </si>
  <si>
    <t>Criterios de Desempeño 6</t>
  </si>
  <si>
    <t>Capacidad 7</t>
  </si>
  <si>
    <t>Criterios de Desempeño 7</t>
  </si>
  <si>
    <t>Capacidad 8</t>
  </si>
  <si>
    <t>Criterios de Desempeño 8</t>
  </si>
  <si>
    <t>Capacidad 9</t>
  </si>
  <si>
    <t>Criterios de Desempeño 9</t>
  </si>
  <si>
    <t>Capacidad 10</t>
  </si>
  <si>
    <t>Criterios de Desempeño 10</t>
  </si>
  <si>
    <t>Capacidad 11</t>
  </si>
  <si>
    <t>Criterios de Desempeño 11</t>
  </si>
  <si>
    <t>Capacidad 12</t>
  </si>
  <si>
    <t>Criterios de Desempeño 12</t>
  </si>
  <si>
    <t>Capacidad 13</t>
  </si>
  <si>
    <t>Criterios de Desempeño 13</t>
  </si>
  <si>
    <t>Capacidad 14</t>
  </si>
  <si>
    <t>Criterios de Desempeño 14</t>
  </si>
  <si>
    <t>Capacidad 15</t>
  </si>
  <si>
    <t>Criterios de Desempeño 15</t>
  </si>
  <si>
    <t>Capacidad 16</t>
  </si>
  <si>
    <t>Criterios de Desempeño 16</t>
  </si>
  <si>
    <t>Capacidad 17</t>
  </si>
  <si>
    <t>Criterios de Desempeño 17</t>
  </si>
  <si>
    <t>Capacidad 18</t>
  </si>
  <si>
    <t>Criterios de Desempeño 18</t>
  </si>
  <si>
    <t>Capacidad 19</t>
  </si>
  <si>
    <t>Criterios de Desempeño 19</t>
  </si>
  <si>
    <t>Capacidad 20</t>
  </si>
  <si>
    <t>Criterios de Desempeño 20</t>
  </si>
  <si>
    <t>FUENTE BIBLIOGRÁFICA 1</t>
  </si>
  <si>
    <t>FUENTE BIBLIOGRÁFICA 2</t>
  </si>
  <si>
    <t>FUENTE BIBLIOGRÁFICA 3</t>
  </si>
  <si>
    <t>FUENTE BIBLIOGRÁFICA 4</t>
  </si>
  <si>
    <t>FUENTE BIBLIOGRÁFICA 5</t>
  </si>
  <si>
    <t>FUENTE BIBLIOGRÁFICA 6</t>
  </si>
  <si>
    <t>FUENTE BIBLIOGRÁFICA 7</t>
  </si>
  <si>
    <t>FUENTE BIBLIOGRÁFICA 8</t>
  </si>
  <si>
    <t>FUENTE BIBLIOGRÁFICA 9</t>
  </si>
  <si>
    <t>FUENTE BIBLIOGRÁFICA 10</t>
  </si>
  <si>
    <t>FUENTE BIBLIOGRÁFICA 11</t>
  </si>
  <si>
    <t>FUENTE BIBLIOGRÁFICA 12</t>
  </si>
  <si>
    <t>FUENTE BIBLIOGRÁFICA 13</t>
  </si>
  <si>
    <t>FUENTE BIBLIOGRÁFICA 14</t>
  </si>
  <si>
    <t>FUENTE BIBLIOGRÁFICA 15</t>
  </si>
  <si>
    <t>FUENTE BIBLIOGRÁFICA 16</t>
  </si>
  <si>
    <t>FUENTE BIBLIOGRÁFICA 17</t>
  </si>
  <si>
    <t>FUENTE BIBLIOGRÁFICA 18</t>
  </si>
  <si>
    <t>FUENTE BIBLIOGRÁFICA 19</t>
  </si>
  <si>
    <t>FUENTE BIBLIOGRÁFICA 20</t>
  </si>
  <si>
    <t>MATERIA 01</t>
  </si>
  <si>
    <t>ÁLGEBRA LINEAL</t>
  </si>
  <si>
    <t>Ingeniería en Energías Renovables</t>
  </si>
  <si>
    <t>Plantear y solucionar problemas con base en los principios y teorías de física, química y matemáticas, a través del método científico para sustentar la toma de decisiones en los ámbitos científico y tecnológico.</t>
  </si>
  <si>
    <t>Primero</t>
  </si>
  <si>
    <t>El alumno resolverá problemas matemáticos a través del uso del álgebra, matrices y sistemas de ecuaciones para contribuir en la toma de decisiones en su entorno profesional y cotidiano.</t>
  </si>
  <si>
    <t>Sistemas de Numeración</t>
  </si>
  <si>
    <t>El alumno resolverá problemas matemáticos de la vida cotidiana para contribuir a su manejo en el nivel superior.</t>
  </si>
  <si>
    <t>Clasificación de los números reales</t>
  </si>
  <si>
    <t>Resolver problemas matemáticos de su entorno.</t>
  </si>
  <si>
    <t>Números complejos</t>
  </si>
  <si>
    <t xml:space="preserve">Explicar el concepto de números complejos.
Identificar la representación en forma gráfica y polar.
Explicar el proceso de resolución de operaciones con números complejos: suma, resta, multiplicación, división y Teorema de D´Moivre.
</t>
  </si>
  <si>
    <t>Representar soluciones no reales en problemas matemáticos.</t>
  </si>
  <si>
    <t xml:space="preserve">Sistemático
Analítico
Trabajo colaborativo Autónomo 
Ético
Creativo
</t>
  </si>
  <si>
    <t>Sistemas de numeración</t>
  </si>
  <si>
    <t xml:space="preserve">Sistemático
Analítico
Trabajo colaborativo Autónomo
Ético
Creativo
</t>
  </si>
  <si>
    <t>Internet
Cañón
Pintarrón
Equipo de cómputo
Material impreso
Calculadora científica</t>
  </si>
  <si>
    <t>Aula</t>
  </si>
  <si>
    <t>Álgebra</t>
  </si>
  <si>
    <t>El alumno desarrollará problemas algebraicos para resolver situaciones de la vida cotidiana.</t>
  </si>
  <si>
    <t>Expresiones algebraicas y su clasificación</t>
  </si>
  <si>
    <t xml:space="preserve">Identificar términos algebraicos.
Clasificar expresiones algebraicas (monomio, binomio, polinomio).
Explicar la traducción del lenguaje común al algebraico.
</t>
  </si>
  <si>
    <t xml:space="preserve">Representar expresiones en lenguaje algebraico.
Plantear expresiones algebraicas a partir de situaciones dadas.
</t>
  </si>
  <si>
    <t xml:space="preserve">Sistemático
Analítico 
Trabajo colaborativo Autónomo 
Ético
Creativo
</t>
  </si>
  <si>
    <t>Operaciones algebraicas</t>
  </si>
  <si>
    <t>Explicar el proceso de resolución de operaciones algebraicas: suma, resta, multiplicación, división, potenciación y radicales.</t>
  </si>
  <si>
    <t xml:space="preserve">Sistemático 
Analítico  
Trabajo colaborativo Autónomo 
Ético
Creativo
</t>
  </si>
  <si>
    <t>Productos notables</t>
  </si>
  <si>
    <t xml:space="preserve">Identificar el concepto de producto notable. 
Distinguir los productos notables:
-Binomio al cuadrado
-Binomio al cubo
-Binomios con término común
-Binomios conjugados
Explicar las reglas para desarrollar un producto notable.
</t>
  </si>
  <si>
    <t>Desarrollar productos notables.</t>
  </si>
  <si>
    <t>Factorización</t>
  </si>
  <si>
    <t>Factorizar expresiones algebraicas.</t>
  </si>
  <si>
    <t xml:space="preserve">Sistemático 
Analítico
Trabajo colaborativo Autónomo 
Ético
Creativo
</t>
  </si>
  <si>
    <t xml:space="preserve">Integra un portafolio de evidencias que contenga:
a) Solución de 5 ejercicios de cada uno de los siguientes temas:
- Lenguaje algebraico
- Operaciones algebraicas
- Productos notables
- Factorización
b) Solución de un caso práctico sobre situaciones de su entorno donde los datos de inicio sean expresiones algebraicas de los conceptos analizados.
</t>
  </si>
  <si>
    <t xml:space="preserve">1. Comprender el lenguaje algebraico y su representación
2. Comprender el procedimiento de resolución de operaciones algebraicas
3. Clasificar los productos notables y tipos de factorización
4. Desarrollar los productos notables y tipos de factorización
</t>
  </si>
  <si>
    <t xml:space="preserve">Portafolio de evidencias
Rúbrica
</t>
  </si>
  <si>
    <t xml:space="preserve">Estudio de casos
Equipos colaborativos
Solución de problemas
</t>
  </si>
  <si>
    <t xml:space="preserve">Internet
Cañón
Pintarrón
Equipo de cómputo
Material impreso
Calculadora científica
</t>
  </si>
  <si>
    <t>Ecuaciones e Inecuaciones</t>
  </si>
  <si>
    <t>El alumno resolverá ecuaciones, inecuaciones y sistemas de ecuaciones para contribuir a la toma de decisiones sobre problemas de su entorno cotidiano y profesional.</t>
  </si>
  <si>
    <t>Ecuaciones de primer grado</t>
  </si>
  <si>
    <t xml:space="preserve">Identificar el concepto y el proceso de resolución de las ecuaciones lineales :
- Enteras
- Fraccionarias
- Con signos de agrupación
- Con literales
Explicar el proceso de planteamiento y validación de ecuaciones lineales.
</t>
  </si>
  <si>
    <t xml:space="preserve">Sistemático
Analítico
Trabajo colaborativo
Autónomo
Ético
Creativo
</t>
  </si>
  <si>
    <t>Desigualdades lineales</t>
  </si>
  <si>
    <t xml:space="preserve">Identificar el concepto de desigualdad lineal e intervalo.
Describir las propiedades de las desigualdades lineales.
Identificar la representación del conjunto solución de una desigualdad lineal por:
- Intervalo 
- Gráfico
</t>
  </si>
  <si>
    <t xml:space="preserve">Resolver desigualdades lineales.
Representar los resultados obtenidos en forma gráfica y de intervalo.
</t>
  </si>
  <si>
    <t xml:space="preserve">Sistemático
Analítico 
Trabajo colaborativo
Autónomo 
Ético
Creativo
Proactivo
</t>
  </si>
  <si>
    <t>Sistemas de ecuaciones lineales con dos incógnitas</t>
  </si>
  <si>
    <t xml:space="preserve">Sistemático
Analítico
Trabajo colaborativo
Autónomo 
Ético
Creativo
Proactivo
</t>
  </si>
  <si>
    <t>Ecuaciones de Segundo Grado</t>
  </si>
  <si>
    <t xml:space="preserve">Sistemático
Analítico
Trabajo colaborativo
Autónomo
Ético
Creativo
Proactivo
</t>
  </si>
  <si>
    <t xml:space="preserve">Integra un portafolio de evidencias que incluya:
* A partir de 3 casos de su entorno, uno sobre ecuaciones de primer grado, otro sobre sistemas de ecuaciones y un tercero de ecuaciones cuadráticas, integra un portafolio de evidencias que contenga en cada uno de los casos:
a) Planteamiento de la ecuación
b) Resolución de la ecuación
c) Validación de los resultados
d) Interpretación los resultados obtenidos
* Compendio de 5 ejercicios de desigualdades lineales, con su resolución y representación.
</t>
  </si>
  <si>
    <t xml:space="preserve">1. Identificar el concepto de ecuaciones lineales y su procedimiento de resolución
2. Comprender el concepto de sistemas de ecuaciones lineales y los métodos de resolución
3. Identificar el concepto de ecuaciones cuadráticas y los procedimientos de solución
4. Plantear los diferentes tipos de ecuaciones en problemas de su entorno
5. Validar las soluciones obtenidas en relación a las situaciones presentadas
</t>
  </si>
  <si>
    <t>Álgebra Lineal</t>
  </si>
  <si>
    <t>El alumno resolverá problemas de matrices y sistemas de ecuaciones lineales de tres o más incógnitas, para contribuir a la toma de decisiones.</t>
  </si>
  <si>
    <t>Matrices</t>
  </si>
  <si>
    <t xml:space="preserve">Representar información en matrices.
Resolver operaciones con matrices.
Plantear matrices en problemas de su entorno.
Validar resultados en relación al contexto del problema.
Interpretar los resultados obtenidos.
</t>
  </si>
  <si>
    <t>Determinantes</t>
  </si>
  <si>
    <t xml:space="preserve">Identificar el concepto de determinante de una matriz.
Explicar la obtención de determinante con la regla de Sarrus y el método de cofactores.
</t>
  </si>
  <si>
    <t xml:space="preserve">Obtener el determinante de una matríz. </t>
  </si>
  <si>
    <t xml:space="preserve">Sistemático
Analítico
Trabajo colaborativo
Autónomo 
Ético
</t>
  </si>
  <si>
    <t>Sistemas de ecuaciones lineales con matrices</t>
  </si>
  <si>
    <t xml:space="preserve">Representar en una matriz sistemas de ecuaciones lineales de tres o más incógnitas.
Solucionar sistemas de ecuaciones lineales de tres o más incógnitas. 
Plantear sistemas de ecuaciones lineales con tres o más incógnitas en problemas de su entorno.
Validar resultados en relación al contexto del problema.
Interpretar los resultados obtenidos.
</t>
  </si>
  <si>
    <t xml:space="preserve">Sistemático
Analítico
Trabajo colaborativo
Autónomo  
Ético
Creativo
</t>
  </si>
  <si>
    <t xml:space="preserve">A partir de 2 casos de su entorno, integra un portafolio de evidencias que contenga:
* Operaciones con matrices:
a) Planteamiento de la matriz
b) Resolución de las operaciones de la matriz
c) Validación de los resultados
d) Interpretación de resultados
* Sistemas de ecuaciones lineales de tres o más incógnitas:
a) Representación del sistema de ecuaciones lineales en una matriz
b) Solución del sistema de ecuaciones lineales mediante dos métodos
c) Validación de los resultados
d) Interpretación de resultados
</t>
  </si>
  <si>
    <t xml:space="preserve">1. Identificar concepto, características y tipos de matrices
2. Comprender el proceso de resolución de operaciones con matrices y la obtención del determinante
3. Identificar el concepto y métodos de solución de los sistemas de ecuaciones lineales de tres o más incógnitas
4. Comprender el proceso de planteamiento y validación de los sistemas de ecuaciones lineales de tres o más incógnitas en problemas de su entorno
5. Interpretar las soluciones obtenidas en relación a las situaciones presentadas
</t>
  </si>
  <si>
    <t>Identificar elementos de problemas mediante la observación de la situación dada y las condiciones presentadas, con base en conceptos y principios matemáticos, para establecer las variables a analizar.</t>
  </si>
  <si>
    <t xml:space="preserve">Elabora un diagnóstico de un proceso o situación dada enlistando:
- Elementos 
- Condiciones
- Variables, su descripción y expresión matemática
</t>
  </si>
  <si>
    <t>Representar problemas con base en los principios y teorías matemáticas, mediante razonamiento inductivo y deductivo, para describir la relación entre las variables.</t>
  </si>
  <si>
    <t>Resolver el planteamiento matemático mediante la aplicación de principios, métodos y herramientas matemáticas para obtener la solución.</t>
  </si>
  <si>
    <t>Valorar la solución obtenida mediante la interpretación y análisis de ésta con respecto al problema planteado para argumentar y contribuir a la toma de decisiones.</t>
  </si>
  <si>
    <t>MATERIA 02</t>
  </si>
  <si>
    <t>QUÍMICA BÁSICA</t>
  </si>
  <si>
    <t>El alumno interpretará fenómenos químicos con base en las leyes, teorías y técnicas de la química para contribuir al desarrollo de los procesos industriales.</t>
  </si>
  <si>
    <t>Principios básicos de Química</t>
  </si>
  <si>
    <t>Método científico</t>
  </si>
  <si>
    <t xml:space="preserve">Determinar las características de fenómenos químicos de acuerdo al método científico.
Desarrollar las etapas del método científico.
</t>
  </si>
  <si>
    <t xml:space="preserve">Analítico
Responsable
Capacidad de síntesis
Metódico
</t>
  </si>
  <si>
    <t>Teoría atómica</t>
  </si>
  <si>
    <t>Buenas prácticas de laboratorio</t>
  </si>
  <si>
    <t xml:space="preserve">Identificar las medidas de seguridad e higiene y manejo de reactivos en laboratorios químicos.
Identificar materiales y equipos de laboratorios químicos.   
Describir las técnicas básicas de laboratorio de análisis químicos: pipetear, utilizar la balanza analítica, titular, aforar.
Identificar los procedimientos de manejo y disposición de residuos en laboratorios químicos.
</t>
  </si>
  <si>
    <t xml:space="preserve">Desarrollar las técnicas de laboratorio de acuerdo a los procedimientos y normas de seguridad y disposición de reactivos.
Transferir sustancias líquidas.
Pesar con precisión y exactitud sustancias.
Operar sistemas de titulación con precisión.
Medir volúmenes con material aforado.
</t>
  </si>
  <si>
    <t xml:space="preserve">Analítico
Responsable
Capacidad de síntesis
Metódico
Trabajo en equipo
Capacidad de trabajar bajo presión
Solución de problemas
Orden y limpieza
</t>
  </si>
  <si>
    <t xml:space="preserve">Caso práctico
Rúbrica
</t>
  </si>
  <si>
    <t>Nomenclatura de compuestos químicos y estequiometría</t>
  </si>
  <si>
    <t>El alumno balanceará ecuaciones para interpretar reacciones químicas en un proceso.</t>
  </si>
  <si>
    <t>Tabla periódica y propiedades de los elementos</t>
  </si>
  <si>
    <t xml:space="preserve">Determinar las propiedades físicas y químicas a los elementos de acuerdo a la tabla periódica.
Desarrollar la configuración electrónica de los elementos.
</t>
  </si>
  <si>
    <t>Estados de agregación de la materia</t>
  </si>
  <si>
    <t>Demostrar los estados de agregación de la materia y sus transformaciones y equilibrio de fase.</t>
  </si>
  <si>
    <t>Propiedades físicas y químicas de la materia</t>
  </si>
  <si>
    <t xml:space="preserve">Definir las propiedades físicas: volumen, temperatura, presión, densidad, punto de ebullición, punto de fusión.
Describir los conceptos, masa, peso, peso específico, gravedad específica y, densidad.
Definir las propiedades químicas de la materia: pH, inflamabilidad, combustibilidad, resistencia a la oxidación y a la corrosión.
</t>
  </si>
  <si>
    <t>Introducción a la nomenclatura de compuestos inorgánicos y orgánicos</t>
  </si>
  <si>
    <t>Describir las reglas de nomenclatura de la IUPAC para la identificación de compuestos inorgánicos y orgánicos.</t>
  </si>
  <si>
    <t xml:space="preserve">Nombrar compuestos químicos utilizando las reglas de la IUPAC.
Representar la estructura de compuestos químicos de acuerdo a las reglas de la IUPAC.
</t>
  </si>
  <si>
    <t>Mezclas químicas y sus propiedades</t>
  </si>
  <si>
    <t>Reacciones químicas y estequiometría</t>
  </si>
  <si>
    <t xml:space="preserve">Realiza a partir de un caso práctico un informe que contenga:
- Selección del método de balanceo con justificación
-Ecuación química balanceada de la reacción propuesta.
-Estado de agregación de los componentes
-propiedades físicas y químicas de los compuestos de la reacción
-Nomenclatura de los compuestos
</t>
  </si>
  <si>
    <t xml:space="preserve">1. Comprender la estructura y aplicación de la tabla periódica de los elementos químicos.
2. Analizar los estados de agregación de la materia así como sus propiedades físicas y químicas
3. Comprender los tipos de enlaces y fuerzas intermoleculares
4. Comprender la teoría de las mezclas y las propiedades coligativas
5. Comprender la nomenclatura de la IUPAC
6. Analizar los tipos de reacciones químicas y sus métodos de balanceo
</t>
  </si>
  <si>
    <t xml:space="preserve">Práctica de laboratorio
Investigación
Equipo colaborativo
</t>
  </si>
  <si>
    <t xml:space="preserve">Laboratorio de química
Reactivos
Materiales
Equipo de laboratorio
Pintarrón
Equipo de cómputo
Internet
Manuales de seguridad
Equipo de seguridad
</t>
  </si>
  <si>
    <t>Laboratorio / Taller</t>
  </si>
  <si>
    <t>Soluciones y Cinética química</t>
  </si>
  <si>
    <t>El alumno determinará la velocidad de reacciones químicas para describir el desempeño de los procesos químicos.</t>
  </si>
  <si>
    <t>Preparación de soluciones</t>
  </si>
  <si>
    <t xml:space="preserve">Describir los conceptos de: soluto, solvente, concentración, conversión de unidades químicas.
Describir los tipos de concentración:
molar, molal, normal, formal, %masa/masa,  %volumen/volumen,% masa/volumen, ppm, ppb
</t>
  </si>
  <si>
    <t>Conservación de la materia y la energía</t>
  </si>
  <si>
    <t>Demostrar la conservación de la materia en las ecuaciones químicas.</t>
  </si>
  <si>
    <t>Cinética química</t>
  </si>
  <si>
    <t>Definir los conceptos: cinética de reacción, velocidad de reacción, energía de activación, equilibrio químico, reactivo limitante, rendimiento, selectividad.</t>
  </si>
  <si>
    <t xml:space="preserve">1. Identificar los elementos y las unidades de concentración de una solución química
2. Comprender la ley de la conservación de la materia
3. Comprender la ley de las proporciones múltiples
4. Analizar los conceptos de cinética de reacción
</t>
  </si>
  <si>
    <t>Electroquímica y Termoquímica</t>
  </si>
  <si>
    <t>El alumno reproducirá experimentalmente reacciones electroquímicas para determinar su termoquímica y viabilidad.</t>
  </si>
  <si>
    <t>Electroquímica</t>
  </si>
  <si>
    <t>Termoquímica</t>
  </si>
  <si>
    <t xml:space="preserve">Describir los conceptos de energía, energía interna, entalpía, entropía, trabajo, calor y potencial termodinámico.
Enunciar la primera ley de la termodinámica.
</t>
  </si>
  <si>
    <t xml:space="preserve">Determinar experimentalmente los cambios de energía en reacciones químicas y en soluciones.
Calcular los calores de: reacción, de disolución, latentes de transformación de fase.
</t>
  </si>
  <si>
    <t xml:space="preserve">Realiza a partir de un caso práctico un informe que contenga lo siguiente:
- Representación de la reacción electroquímica
-Esquema de celdas electroquímicas
-Cálculo de: potenciales estándar, calores de reacción, disolución
-Análisis de viabilidad de las reacciones propuestas
-Conclusiones 
</t>
  </si>
  <si>
    <t xml:space="preserve">1. Comprender los conceptos de: reacciones redox, celdas electroquímicas, potenciales estándar, baterías, entalpía, entropía, trabajo, calor y corrosión
2. Analizar la ley de Faraday y la primera ley de la termodinámica
3. Identificar los tipos de corrosión
4.Identificar los tipos de energía
</t>
  </si>
  <si>
    <t>Identificar elementos y condiciones de fenómenos físicos y químicos que intervienen en una situación dada mediante la observación sistematizada para describir el problema.</t>
  </si>
  <si>
    <t>Plantear problemas relacionados con fenómenos físicos y químicos mediante el análisis de la interacción de sus elementos y condiciones, con base en los principios y teorías para generar una propuesta de solución.</t>
  </si>
  <si>
    <t>MATERIA 03</t>
  </si>
  <si>
    <t>ELECTRICIDAD Y MAGNETISMO</t>
  </si>
  <si>
    <t>Principios de electricidad y magnetismo</t>
  </si>
  <si>
    <t>El alumno demostrará fenómenos de electricidad y magnetismo, para determinar la potencialidad de estos en la industria.</t>
  </si>
  <si>
    <t>Electricidad</t>
  </si>
  <si>
    <t>Magnetismo</t>
  </si>
  <si>
    <t xml:space="preserve">Demostrar experimentalmente el campo magnético de un imán. 
Crear campos magnéticos mediante electroimanes.
Demostrar experimentalmente la magnetización de un material ferromagnético.
</t>
  </si>
  <si>
    <t xml:space="preserve">Casos prácticos 
Lista de cotejo
</t>
  </si>
  <si>
    <t>Electrostática</t>
  </si>
  <si>
    <t>El alumno calculará la carga y campo eléctrico como una propiedad intrínseca de los materiales, para cuantificar el grado de electrificación de los cuerpos.</t>
  </si>
  <si>
    <t>Carga eléctrica y electrón</t>
  </si>
  <si>
    <t>Demostrar el proceso de carga de un cuerpo por frotamiento, inducción y contacto.</t>
  </si>
  <si>
    <t xml:space="preserve">Observador
Analítico
Responsable
Metódico
Disciplinado
</t>
  </si>
  <si>
    <t>Fuerza eléctrica y ley de coulomb</t>
  </si>
  <si>
    <t>Campo eléctrico, ley de Gauss y flujo eléctrico</t>
  </si>
  <si>
    <t>Potencial eléctrico</t>
  </si>
  <si>
    <t xml:space="preserve">Soluciones de problemas 
Práctica en laboratorio
Análisis de casos
</t>
  </si>
  <si>
    <t>Electrocinética</t>
  </si>
  <si>
    <t>El alumno calculará energía y potencia eléctrica en circuitos eléctricos de CD y CA, para controlar sus efectos en los equipos y sistemas eléctricos.</t>
  </si>
  <si>
    <t>Corriente eléctrica</t>
  </si>
  <si>
    <t>Resistencia y resistividad de materiales</t>
  </si>
  <si>
    <t>Ley de Ohm y circuitos eléctricos</t>
  </si>
  <si>
    <t>Energía y potencia eléctrica en circuitos de CD y CA</t>
  </si>
  <si>
    <t xml:space="preserve">Observador
Analítico
Responsable
Capacidad de síntesis
Metódico
Disciplinado
</t>
  </si>
  <si>
    <t>Fuentes de campo magnético</t>
  </si>
  <si>
    <t>MATERIA 04</t>
  </si>
  <si>
    <t>Formular proyectos de energías renovables mediante diagnósticos energéticos y estudios especializados de los recursos naturales del entorno, para contribuir al desarrollo sustentable y al uso racional y eficiente de la energía.</t>
  </si>
  <si>
    <t>El alumno utilizará la lógica de programación, software,   plataformas digitales e internet de las cosas para desarrollar aplicaciones informáticas para usos de sistemas de energía.</t>
  </si>
  <si>
    <t>Algoritmos, diagramas de flujo y estado.</t>
  </si>
  <si>
    <t>El alumno elaborará modelos de entrada salida mediante algoritmos, diagramas de flujo o de estados para la solución sistemática de problemas.</t>
  </si>
  <si>
    <t>Algoritmos: tipos, elementos y características.</t>
  </si>
  <si>
    <t>Elaborar algoritmos para las operaciones aritméticas de: Adición, sustracción, multiplicación y división de números enteros.</t>
  </si>
  <si>
    <t>Aplicación de los algoritmos.</t>
  </si>
  <si>
    <t>Capacidad de autoaprendizaje
Puntualidad
Trabajo en equipo
Creativo
Ordenado  limpieza y
Autocrítico</t>
  </si>
  <si>
    <t>Diagramas de flujo</t>
  </si>
  <si>
    <t>Definir el concepto de diagrama de flujo.
Identificar la simbología utilizada en los diagramas de flujo.</t>
  </si>
  <si>
    <t>Elaborar algoritmos representados mediante diagramas de flujo usando software de simulación.</t>
  </si>
  <si>
    <t>Capacidad de autoaprendizaje,
Puntualidad,
Trabajo en equipo,
Creativo,
Ordenado y limpieza,
Autocrítico,
Razonamiento deductivo y 
Metódico.</t>
  </si>
  <si>
    <t>Diagramas de estados</t>
  </si>
  <si>
    <t>Definir el concepto de diagramas de estados.
Identificar la simbología utilizada en diagramas de estado.</t>
  </si>
  <si>
    <t>Elaborar algoritmos representados mediante diagramas de estados usando software de simulación.</t>
  </si>
  <si>
    <t>Ejercicio práctico
Rúbrica</t>
  </si>
  <si>
    <t>Pintarrón
Medios Audiovisuales
Equipo de cómputo
Software de simulación</t>
  </si>
  <si>
    <t xml:space="preserve">Lenguaje C/C++ </t>
  </si>
  <si>
    <t>Ambiente de programación</t>
  </si>
  <si>
    <t>Definir el concepto de pseudocódigo. 
Definir la sintaxis, librerías y panorama general.</t>
  </si>
  <si>
    <t xml:space="preserve">Realizar algoritmos representados mediante pseudocódigo.
Identificar compiladores para edición de código.
Utilizar compiladores para abrir, crear y guardar códigos.
Compilar códigos usando la sintaxis adecuada. </t>
  </si>
  <si>
    <t>Tipos de datos</t>
  </si>
  <si>
    <t>Capacidad de autoaprendizaje,
Puntualidad,
Trabajo en equipo,
Creativo,
Ordenado y limpieza,
Autocrítico,
Razonamiento deductivo y 
Metódico</t>
  </si>
  <si>
    <t>Operadores, condicionales y ciclos</t>
  </si>
  <si>
    <t>Funciones y apuntadores</t>
  </si>
  <si>
    <t>Manejo de archivos</t>
  </si>
  <si>
    <t>Definir el concepto de tipo de archivo.
Identificar  el flujo de archivos.
Identificar los medios de almacenamiento de archivos.</t>
  </si>
  <si>
    <t>Establecer funciones para el manejo de archivos.
Utilizar medios de almacenamiento y apertura de archivos (guardar y abrir datos desde programas en ejecución).
Gestionar  archivos en la nube.</t>
  </si>
  <si>
    <t>Aprendizaje auxiliado por Tecnologías de la Información 
Prácticas demostrativas
Solución de problemas</t>
  </si>
  <si>
    <t>Pintarrón
Medios Audiovisuales
Equipo de cómputo
Software de programación en C/C++</t>
  </si>
  <si>
    <t>Introducción a Internet de las cosas</t>
  </si>
  <si>
    <t xml:space="preserve">Tipos de redes y componentes </t>
  </si>
  <si>
    <t>Analítico, visión holística, responsable, honesto, trabajo en equipo, proactividad, organizado, liderazgo, toma de decisiones, creativo y ético.</t>
  </si>
  <si>
    <t xml:space="preserve">Hojas de cálculo </t>
  </si>
  <si>
    <t>Analítico, visión holística, responsable, honesto, trabajo en equipo, proactividad, organizado, liderazgo, toma de decisiones, creativo y ético</t>
  </si>
  <si>
    <t xml:space="preserve">Conexión a la nube </t>
  </si>
  <si>
    <t xml:space="preserve">Identificar los proveedores de servicios de almacenamiento, procesamiento (cloud, fog y edge), hosting, software en nube. </t>
  </si>
  <si>
    <t>Utilizar servicios en la nube por medio del almacenamiento, procesamiento o hosting en la nube mediante ordenadores y dispositivos móviles.</t>
  </si>
  <si>
    <t xml:space="preserve">Elementos de Internet de las Cosas IoT </t>
  </si>
  <si>
    <t>Analítico, visión holística, responsable, honesto, proactividad, organizado, liderazgo, toma de decisiones, creativo y ético.</t>
  </si>
  <si>
    <t xml:space="preserve">Internet Industrial de las Cosas, IIoT </t>
  </si>
  <si>
    <t xml:space="preserve">Seguridad en IIoT </t>
  </si>
  <si>
    <t>Identificar los principios de la ciberseguridad (Confidencialidad, Integridad y Disponibilidad de datos).</t>
  </si>
  <si>
    <t>Caso práctico
Rúbrica</t>
  </si>
  <si>
    <t>Aprendizaje auxiliado por las tecnologías de  la información.
Práctica en Laboratorio.
Prácticas demostrativas
Solución de problemas</t>
  </si>
  <si>
    <t>Establecer las especificaciones y características de los equipos a través de un levantamiento en campo para determinar la carga instalada del sistema.</t>
  </si>
  <si>
    <t>Determinar el consumo energético con base en mediciones y análisis de información histórica para estimar pérdidas de energía.</t>
  </si>
  <si>
    <t>Elabora un reporte técnico que contenga la siguiente información: 
- Datos históricos, análisis estadístico, gráficas de tendencias y proyección de consumo energético
- Pérdidas de energía</t>
  </si>
  <si>
    <t>Proponer acciones que conlleven a eficientar el consumo energético considerando los estándares de eficiencia, cumpliendo los requerimientos de la organización, de acuerdo a la normatividad y políticas aplicables, así como los catálogos de fabricantes y especificaciones de tecnologías emergentes para asegurar la eficiencia energética.</t>
  </si>
  <si>
    <t>Diagnosticar los insumos energéticos disponibles mediante el análisis de los recursos naturales y el resultado de la evaluación energética para contribuir al desarrollo sustentable.</t>
  </si>
  <si>
    <t>Determinar alternativas energéticas con base en la normatividad y políticas de la empresa, para realizar propuestas con enfoque sustentable.</t>
  </si>
  <si>
    <t>Emite un dictamen técnico de la selección del  sistema de energía renovable a utilizar con base en el análisis de: 
• Información Geoestadística
• Resultados de la medición
• Criterios de sustentabilidad</t>
  </si>
  <si>
    <t>Formular el proyecto energético mediante un análisis de costos, para determinar la rentabilidad del proyecto.</t>
  </si>
  <si>
    <t>Elabora memoria técnica que contenga:
• Justificación
• Antecedentes
• Análisis técnico
• Análisis de costos
• Recomendaciones
• Conclusiones</t>
  </si>
  <si>
    <t>Kamal, Raja., -2017, Internet of things. Design and architecture príncipes., India, India, Mc Graw Hill</t>
  </si>
  <si>
    <t>MATERIA 05</t>
  </si>
  <si>
    <t>El alumno interpretará el comportamiento de los elementos básicos de un circuito eléctrico aplicando las leyes y teoremas para su análisis, realizando mediciones eléctricas correspondientes mediante el uso de la instrumentación adecuada y de las medidas de seguridad indicadas.</t>
  </si>
  <si>
    <t>Circuitos Eléctricos</t>
  </si>
  <si>
    <t>El alumno resolverá circuitos eléctricos aplicando las leyes y teoremas básicos de análisis de circuitos eléctricos, para determinar los valores de voltaje, corriente y potencia en CA y CD.</t>
  </si>
  <si>
    <t>Circuitos Resistivos</t>
  </si>
  <si>
    <t>Circuitos Inductivos y Capacitivos.</t>
  </si>
  <si>
    <t xml:space="preserve">Ejercicios prácticos
Lista de cotejo
</t>
  </si>
  <si>
    <t xml:space="preserve">Tarea de investigación
Equipos colaborativos
Prácticas demostrativas
</t>
  </si>
  <si>
    <t>Mediciones Eléctricas</t>
  </si>
  <si>
    <t>Conceptos básicos</t>
  </si>
  <si>
    <t>Instrumentos de medición</t>
  </si>
  <si>
    <t>Medición de variables eléctricas</t>
  </si>
  <si>
    <t>MATERIA 06</t>
  </si>
  <si>
    <t>Comunicar sentimientos, pensamientos, conocimientos, experiencias, ideas, reflexiones, opiniones, a través de expresiones sencillas y de uso común, en forma productiva y receptiva en el idioma inglés de acuerdo al nivel A2, usuario básico, del Marco de Referencia Europeo para contribuir en el desempeño de sus funciones en su entorno laboral, social y personal</t>
  </si>
  <si>
    <t>Introducción</t>
  </si>
  <si>
    <t>Lista de cotejo
Ejercicios prácticos</t>
  </si>
  <si>
    <t>MATERIA 07</t>
  </si>
  <si>
    <t>Comunicar sentimientos, pensamientos, conocimientos, experiencias, ideas, reflexiones y opiniones, de forma clara y detallada, sobre temas concretos y abstractos en su contexto profesional y sociocultural, de acuerdo al nivel B2, usuario independiente, del Marco de Referencia Europeo, para fundamentar y proponer mejoras en las organizaciones y contribuir responsablemente al desarrollo sociocultural.</t>
  </si>
  <si>
    <t>El alumno redactará proyectos basados en el Nivel B2 del Marco Común Europeo de Referencia, considerando las bases gramaticales, la organización y estructuración de ideas, la expresión de puntos de vista y posturas propias y de otros autores, para contribuir a solucionar problemáticas actuales vinculadas a su contexto profesional y sociocultural.</t>
  </si>
  <si>
    <t>Bases gramaticales para la construcción de ideas</t>
  </si>
  <si>
    <t>El alumno redactará textos razonablemente apegados a las reglas gramaticales para expresar ideas de su entorno profesional y sociocultural.</t>
  </si>
  <si>
    <t>Componentes y usos gramaticales</t>
  </si>
  <si>
    <t>Redactar párrafos con oraciones de acuerdo a las reglas y los usos gramaticales, ortográficos y de puntuación.
Construir textos simples a partir de los elementos gramaticales.</t>
  </si>
  <si>
    <t>Analítico
Responsable
Observador
Proactivo
Asertivo
Sistemático
Creativo
Comprometido</t>
  </si>
  <si>
    <t xml:space="preserve">SIN CONTENIDO </t>
  </si>
  <si>
    <t>Estructura del texto</t>
  </si>
  <si>
    <t>A partir de una narración anecdótica, redacta un texto relativo a temas de su área profesional que incluya un manejo razonable de las reglas gramaticales, ortográficas y de puntuación; las reglas morfológicas y de sintaxis; los usos de la lengua y las expresiones idiomáticas dentro de un campo semántico y los elementos gramaticales.</t>
  </si>
  <si>
    <t>Ejercicios prácticos
Equipos colaborativos
Investigación</t>
  </si>
  <si>
    <t>Computadora
Equipo multimedia
Pintarrón
Internet
Libro de ejercicios</t>
  </si>
  <si>
    <t>Organización y estructuración de ideas</t>
  </si>
  <si>
    <t>El alumno estructurará ideas para expresar puntos de vista y posturas propias y de otros autores.</t>
  </si>
  <si>
    <t>Proceso del pensamiento</t>
  </si>
  <si>
    <t>Proponer alternativas ante hechos y experiencias.</t>
  </si>
  <si>
    <t>Proactivo
Asertivo
Creativo
Flexible
Observador</t>
  </si>
  <si>
    <t>Métodos de organización de la información</t>
  </si>
  <si>
    <t>Proactivo
Asertivo
Sistemático
Responsable
Creativo
Observador</t>
  </si>
  <si>
    <t>Técnicas de comprensión lectora y auditiva</t>
  </si>
  <si>
    <t>Interpretar las ideas principales de textos escritos y su interrelación.
Estructurar ideas a partir de textos escritos.
Interpretar las ideas principales de material audiovisual y su interrelación.
Estructurar ideas a partir de textos orales.</t>
  </si>
  <si>
    <t>Proactivo
Asertivo
Sistemático
Responsable
Creativo
Observador
Analítico</t>
  </si>
  <si>
    <t>Tipos y vicios del lenguaje</t>
  </si>
  <si>
    <t>Elabora un organizador de información, a partir de una narración anecdótica con elementos orales y escritos, que incluya: 
- Puntos de vista, planteamientos y posturas de los personajes, y su interrelación
- Alternativas a la situación planteada
Integra una ficha de comentario expresando sus puntos de vista personales y los vicios del lenguaje identificados.</t>
  </si>
  <si>
    <t>1. Comprender los métodos de organización de la información
2. Relacionar el uso de los organizadores gráficos con la fuente de información
3. Reconocer técnicas de comprensión lectora
4. Comprender las técnicas de comprensión lectora y auditiva
5. Identificar los tipos de lenguaje y sus aplicaciones</t>
  </si>
  <si>
    <t>Lista de cotejo
Rúbrica de evaluación</t>
  </si>
  <si>
    <t>Computadora
Equipo multimedia
Pintarrón
Internet</t>
  </si>
  <si>
    <t>Introducción a la redacción</t>
  </si>
  <si>
    <t>El alumno redactará textos estructurados y desarrollados acordes a las técnicas de redacción, para contribuir a desarrollar proyectos de su área de especialización.</t>
  </si>
  <si>
    <t>Técnicas de análisis de textos</t>
  </si>
  <si>
    <t>Determinar la estructura e ideas principales de los textos.</t>
  </si>
  <si>
    <t>Responsable
Dispuesto
Ordenado
Pulcro
Ético
Creativo</t>
  </si>
  <si>
    <t>Técnicas de redacción y modelo de referencias bibliográficas con el formato MLA</t>
  </si>
  <si>
    <t>Describir las técnicas y etapas de la redacción de documentos:
 - Selección del tema
 - Búsqueda de información
 - Elaboración de un bosquejo
 - Redacción de un borrador
 - Revisión
 - Redacción definitiva
Identificar los elementos, características y usos de las referencias bibliográficas del formato de la Modern Language Association (MLA).</t>
  </si>
  <si>
    <t>Elaborar textos acordes a las técnicas de redacción.
Elaborar referencias bibliográficas acordes al formato MLA.</t>
  </si>
  <si>
    <t>Cualidades de la redacción</t>
  </si>
  <si>
    <t>Elaborar textos detallados, claros, concisos, sencillos y originales acerca de su entorno profesional y sociocultural.
Determinar los defectos de la redacción en textos.</t>
  </si>
  <si>
    <t>A partir del análisis de un texto redacta un documento estructurado, claro, conciso, sencillo y original acerca de su entorno profesional y sociocultural, con referencias bibliográficas acordes al formato MLA y documenta en un anexo el proceso de redacción realizado.</t>
  </si>
  <si>
    <t>Proyecto
Rúbrica de evaluación</t>
  </si>
  <si>
    <t>Ejercicios prácticos
Lectura asistida
Equipos colaborativos</t>
  </si>
  <si>
    <t>Interpretar información compleja escrita y oral en textos escritos y orales extensos de temas concretos y abstractos, con carácter técnico de su área profesional y su entorno sociocultural, siguiendo líneas argumentales para definir y sustentar una postura propia.</t>
  </si>
  <si>
    <t>Expresar sentimientos, pensamientos, conocimientos, experiencias, ideas, reflexiones, opiniones, de forma clara y detallada, argumentando y destacando la importancia, las ventajas y los inconvenientes de una amplia serie de temas relacionados con su contexto profesional y sociocultural, apoyado con el lenguaje no verbal en concordancia con el propósito comunicativo, para defender sus puntos de vista y presentar propuestas.</t>
  </si>
  <si>
    <t>Estructurar información de varias fuentes relativa a problemas contemporáneos y de su área de especialidad, en donde se refieren diferentes posturas o puntos de vista concretos, a través de técnicas de análisis de textos y métodos de organización gráfica, para relacionar, contrastar, definir y sustentar una postura propia o de otros.</t>
  </si>
  <si>
    <t>Redactar documentos claros y detallados sobre una amplia serie de temas relacionados con su contexto profesional y sociocultural, destacando la importancia de determinados hechos y experiencias, así como los motivos, para apoyar o refutar un punto de vista concreto.</t>
  </si>
  <si>
    <t>MATERIA 08</t>
  </si>
  <si>
    <t>Actuar con valores y actitudes proactivas de excelencia en su desarrollo personal, social y organizacional, en armonía con su medio ambiente para desarrollar su potencial personal, social, y organizacional.</t>
  </si>
  <si>
    <t>Desarrollo sustentable</t>
  </si>
  <si>
    <t>El alumno reflexionará sobre un modelo de desarrollo alternativo para mejorar su calidad de vida.</t>
  </si>
  <si>
    <t>Globalización: 
Económica, 
Cultural, 
Identidad</t>
  </si>
  <si>
    <t xml:space="preserve">Respeto
Responsabilidad
</t>
  </si>
  <si>
    <t>Explicar los beneficios de hacer suyo un modelo de desarrollo sustentable.</t>
  </si>
  <si>
    <t>Proponer un modelo alternativo para el desarrollo humano que considere los ejes de la sustentabilidad.</t>
  </si>
  <si>
    <t>Plan de vida y carrera</t>
  </si>
  <si>
    <t>El alumno elaborará un plan de vida y carrera integral, a corto, mediano y largo plazo, para su autorrealización.</t>
  </si>
  <si>
    <t xml:space="preserve">Crecimiento humano </t>
  </si>
  <si>
    <t xml:space="preserve">Proyecto
Lista de cotejo
</t>
  </si>
  <si>
    <t xml:space="preserve">Sociodrama
Debate
Equipos colaborativos
</t>
  </si>
  <si>
    <t>Pro-actividad
Responsabilidad
Iniciativa
Crítica
Análisis
Respeto
Conciliador</t>
  </si>
  <si>
    <t>Juego de roles
Debate dirigido
Tareas de investigación</t>
  </si>
  <si>
    <t>Video
Carteles
Internet
Biblioteca
Revistas
Periódicos
Acetatos
Proyector
Computadora
Pizarrón
Rotafolio</t>
  </si>
  <si>
    <t>Identificar los valores a partir de una teoría, para asignar su jerarquía.</t>
  </si>
  <si>
    <t>Identifica los niveles de valor de una situación dada, positiva o negativamente, en sus ejes material, intelectual y espiritual.</t>
  </si>
  <si>
    <t>Analizar situaciones humanas para comprender su significado.</t>
  </si>
  <si>
    <t>Argumenta racionalmente el significado de situaciones reales.</t>
  </si>
  <si>
    <t>Evaluar su sistema de valores para identificar carencias y fortalezas y oportunidades de crecimiento personal.</t>
  </si>
  <si>
    <t>Realiza un análisis autocrítico de su desempeño.</t>
  </si>
  <si>
    <t>Elabora un plan de vida que incluya objetivos personales y profesionales acorde a su sistema de valores.</t>
  </si>
  <si>
    <t>Identificar oportunidades de mejora en su ámbito económico, social y profesional mediante técnicas para el desarrollo del pensamiento creativo, para contribuir a su desarrollo personal y profesional.</t>
  </si>
  <si>
    <t>Evaluar la viabilidad de propuestas novedosas mediante el análisis de familias de inventos (productos o servicios), para satisfacer necesidades con responsabilidad social.</t>
  </si>
  <si>
    <t>Elaborar propuestas de mejora a través de las técnicas de diseño de inventos, para la aprobación del prototipo.</t>
  </si>
  <si>
    <t>Elaborar anteproyecto de mejora a partir de la propuesta, para formalizar y sustentar la viabilidad de la idea.</t>
  </si>
  <si>
    <t>MATERIA 09</t>
  </si>
  <si>
    <t>MATERIA 10</t>
  </si>
  <si>
    <t>Desarrollar métodos analíticos y experimentales con base en los principios y teorías de la física y la química, la selección y aplicación de la metodología para obtener resultados que permitan validar la hipótesis.</t>
  </si>
  <si>
    <t>Desarrolla un método de comprobación de la hipótesis, que incluya:
- Metodología seleccionada
- Solución analítica
- Descripción del procedimiento experimental
- Resultados</t>
  </si>
  <si>
    <t>Elabora un informe donde fundamenta lo siguiente:
- Interpretación de resultados
- Discusión
- Conclusión
- Referencias teóricas
- Aplicaciones potenciales</t>
  </si>
  <si>
    <t>MATERIA 11</t>
  </si>
  <si>
    <t>MATERIA 12</t>
  </si>
  <si>
    <t>MATERIA 13</t>
  </si>
  <si>
    <t>Desarrollar sistemas fototérmicos y fotovoltaicos con base en los requerimientos de la industria y la sociedad para contribuir a satisfacer con la demanda de energía y disminuir el impacto ambiental.</t>
  </si>
  <si>
    <t>Cuarto</t>
  </si>
  <si>
    <t>MATERIA 14</t>
  </si>
  <si>
    <t>Biogás</t>
  </si>
  <si>
    <t>SIN CONTENIDO</t>
  </si>
  <si>
    <t>MATERIA 15</t>
  </si>
  <si>
    <t>MATERIA 16</t>
  </si>
  <si>
    <t>Lista de cotejo
Juego de roles</t>
  </si>
  <si>
    <t>MATERIA 17</t>
  </si>
  <si>
    <t>Actuar con valores y actitudes proactivas de excelencia en su desarrollo personal, social y organizacional, en armonía con su medio ambiente para desarrollar su potencial personal, social y organizacional.</t>
  </si>
  <si>
    <t>Liderazgo y toma de decisiones</t>
  </si>
  <si>
    <t>El alumno dirigirá equipos de trabajo, a través del manejo asertivo de los estilos de liderazgo, para contribuir al logro de los objetivos de la organización.</t>
  </si>
  <si>
    <t>Introducción al liderazgo</t>
  </si>
  <si>
    <t>Pro-actividad
Responsabilidad
Iniciativa
Crítica
Análisis
Respeto</t>
  </si>
  <si>
    <t>Tipos de liderazgo</t>
  </si>
  <si>
    <t>Identificar los tipos de liderazgo: 
- En función de la toma de decisiones (autócrata, participativo, rienda suelta)
- En función de los objetivos de la organización y los trabajadores (grill gerencial)</t>
  </si>
  <si>
    <t>Identificar un estilo de liderazgo propio.
Justificar el estilo de liderazgo adoptado.
Dirigir un equipo de trabajo, empleando un estilo de liderazgo asertivo.</t>
  </si>
  <si>
    <t>Negociación y toma de decisiones</t>
  </si>
  <si>
    <t>El alumno negociará alternativas de solución, a través del empleo de técnicas de negociación y evaluación de toma de decisiones, para resolver conflictos y contribuir al logro de los objetivos de las organizaciones.</t>
  </si>
  <si>
    <t>Manejo de conflictos</t>
  </si>
  <si>
    <t>Identificar que características tiene una situación de conflicto (impacto del conflicto, causas y efectos).</t>
  </si>
  <si>
    <t>Conciliador  
Responsabilidad
Iniciativa
Crítica
Análisis
Respeto</t>
  </si>
  <si>
    <t>Negociación</t>
  </si>
  <si>
    <t>Negociar una situación a través de la técnica adecuada.</t>
  </si>
  <si>
    <t>Conciliador Responsabilidad
Iniciativa
Crítica
Análisis
Respeto</t>
  </si>
  <si>
    <t>Toma de decisiones</t>
  </si>
  <si>
    <t>Evaluar las alternativas de solución a una situación empleando las técnicas de toma de decisiones y considerando el enfoque sistémico.
Seleccionar la mejor alternativa en función de los objetivos.</t>
  </si>
  <si>
    <t>MATERIA 18</t>
  </si>
  <si>
    <t>MATERIA 19</t>
  </si>
  <si>
    <t>Elabora un modelo matemático que exprese la relación entre los elementos, condiciones y variables en forma de diagrama, esquema, matriz, ecuación, función, gráfica o tabla de valores.</t>
  </si>
  <si>
    <t>MATERIA 20</t>
  </si>
  <si>
    <t>MATERIA 21</t>
  </si>
  <si>
    <t>MATERIA 22</t>
  </si>
  <si>
    <t>Empresa</t>
  </si>
  <si>
    <t>MATERIA 23</t>
  </si>
  <si>
    <t>MATERIA 24</t>
  </si>
  <si>
    <t>MATERIA 25</t>
  </si>
  <si>
    <t>MATERIA 26</t>
  </si>
  <si>
    <t>MATERIA 27</t>
  </si>
  <si>
    <t>CÁLCULO INTEGRAL</t>
  </si>
  <si>
    <t>El alumno resolverá problemas de cálculo integral a través de las herramientas y métodos de integración, sucesiones y series para contribuir a la solución de situaciones de ingeniería.</t>
  </si>
  <si>
    <t>Integral indefinida</t>
  </si>
  <si>
    <t>Antiderivada</t>
  </si>
  <si>
    <t>Integral definida</t>
  </si>
  <si>
    <t>El alumno determinará el área y volumen de sólido en revolución para contribuir a la solución e interpretación de problemas de su entorno.</t>
  </si>
  <si>
    <t xml:space="preserve">Determinar el área bajo la curva y entre curvas con integrales definidas de un problema de su entorno.
Validar el área obtenida con software.
Interpretar el resultado obtenido de acuerdo al contexto del problema.
</t>
  </si>
  <si>
    <t xml:space="preserve">Analítico
Proactivo
Autónomo 
Trabajo colaborativo
Responsable
Creativo
Ético
</t>
  </si>
  <si>
    <t>Sólidos de revolución</t>
  </si>
  <si>
    <t>Series y sucesiones</t>
  </si>
  <si>
    <t>El alumno realizará cálculos de sucesiones y series, para contribuir a la solución de problemas de ingeniería.</t>
  </si>
  <si>
    <t>Análisis de Fourier</t>
  </si>
  <si>
    <t>MATERIA 28</t>
  </si>
  <si>
    <t>El alumno seleccionará materiales metálicos, no metálicos, polímeros, cerámicos, compuestos y semiconductores, con base a su estructura cristalina, procesos de obtención y propiedades físicas, químicas, eléctricas y mecánicas, para su incorporación en procesos industriales.</t>
  </si>
  <si>
    <t>Estructura de los materiales</t>
  </si>
  <si>
    <t>El alumno evaluará las propiedades y estructura en los materiales, para su selección y procesamiento.</t>
  </si>
  <si>
    <t xml:space="preserve">Propiedades de los materiales </t>
  </si>
  <si>
    <t>Materiales ferrosos</t>
  </si>
  <si>
    <t>Nombrar materiales ferrosos de acuerdo a la nomenclatura de las normas AISI y ASTM.</t>
  </si>
  <si>
    <t>Materiales no ferrosos</t>
  </si>
  <si>
    <t xml:space="preserve">Describir las características y propiedades de los materiales no ferrosos.
Explicar las ventajas y desventajas de los metales no ferrosos; pesados y ligeros.
Describir las principales aleaciones y usos de los metales ligeros; cobre, Aluminio, Magnesio, Titanio.
</t>
  </si>
  <si>
    <t>Demostrar experimentalmente, las propiedades físicas y mecánicas de las aleaciones de metales ligeros.</t>
  </si>
  <si>
    <t>Polímeros</t>
  </si>
  <si>
    <t>Demostrar experimentalmente, las propiedades físicas y mecánicas de los polímeros.</t>
  </si>
  <si>
    <t>Cerámicos</t>
  </si>
  <si>
    <t>Compuestos</t>
  </si>
  <si>
    <t>Materiales semiconductores</t>
  </si>
  <si>
    <t>Estructura cristalina de los materiales semiconductores</t>
  </si>
  <si>
    <t>Propiedades de los materiales semiconductores</t>
  </si>
  <si>
    <t>Estructura cristalina de los materiales superconductores</t>
  </si>
  <si>
    <t>MATERIA 29</t>
  </si>
  <si>
    <t>Introducción a la meteorología</t>
  </si>
  <si>
    <t>Tipos de climas</t>
  </si>
  <si>
    <t>Variables meteorológicas</t>
  </si>
  <si>
    <t>El viento</t>
  </si>
  <si>
    <t>Precipitación Pluvial</t>
  </si>
  <si>
    <t>Insolación</t>
  </si>
  <si>
    <t>MATERIA 30</t>
  </si>
  <si>
    <t>El alumno interpretará el funcionamiento de transformadores, motores de CD, máquina síncrona y motores de inducción, así como la instalación de sistemas eléctricos de control y fuerza, para manipular motores eléctricos, a través de la utilización de software de diseño y simulación, manteniendo la continuidad del funcionamiento y cumpliendo la normatividad de seguridad vigente.</t>
  </si>
  <si>
    <t>Motores de CD</t>
  </si>
  <si>
    <t xml:space="preserve">El alumno implementará el control y puesta en marcha de un motor eléctrico de CD identificando sus características de funcionamiento y construcción para la integración en un sistema eléctrico. </t>
  </si>
  <si>
    <t>Circuitos acoplados magnéticamente</t>
  </si>
  <si>
    <t>Reconocer el fenómeno de inducción electromagnética y sus diversas leyes: Ley de Lenz, Ley de Faraday.
Identificar los conceptos de: flujo magnético, densidad de flujo, intensidad de campo, permeabilidad, reluctancia e histéresis.</t>
  </si>
  <si>
    <t>Calcular la densidad y flujo de un circuito magnético, permeabilidad y reluctancia de un metal conectando a bobinas mutuamente acopladas.</t>
  </si>
  <si>
    <t>Observador
Organizado
Analítico
Creativo
Innovador 
Disciplinado
Responsable
Honesto
Comprometido con el medioambiente
Proactivo
Puntual</t>
  </si>
  <si>
    <t>Funcionamiento de los motores de CD</t>
  </si>
  <si>
    <t xml:space="preserve">Conectar y poner en marcha los tipos de motores de CD de acuerdo a las aplicaciones específicas.  </t>
  </si>
  <si>
    <t>Eficiencia de motores de CD</t>
  </si>
  <si>
    <t>Identificar los conceptos de pérdidas mecánicas y eléctricas en motores de CD.
Explicar el procedimiento para calcular la eficiencia del motor eléctrico de CD usando datos de placa, catálogo del fabricante y equipo de medición de parámetros eléctricos.</t>
  </si>
  <si>
    <t>Calcular la eficiencia del motor eléctrico de CD</t>
  </si>
  <si>
    <t xml:space="preserve">Observador
Organizado
Analítico
Creativo
Innovador 
Disciplinado
Responsable
Honesto
Comprometido con el medioambiente
Proactivo
Puntual </t>
  </si>
  <si>
    <t>Control de velocidad de motores de CD</t>
  </si>
  <si>
    <t>Explicar el procedimiento para el control de velocidad y dirección de giro en motores eléctricos de CD.</t>
  </si>
  <si>
    <t>Conectar circuitos de control de velocidad y dirección de motores eléctricos de CD tales como: PWM y puente H.</t>
  </si>
  <si>
    <t>Mantenimiento de motores de CD</t>
  </si>
  <si>
    <t>Enlistar las principales fallas eléctricas y mecánicas que afectan a los motores CD
Describir las características del mantenimiento preventivo y correctivo a motores eléctricos de CD.</t>
  </si>
  <si>
    <t>Realizar las pruebas eléctricas y mecánicas a los motores de CD
Ejecutar acciones de un programa de mantenimiento preventivo y correctivo a motores eléctricos de CD, por medio de software especializado.</t>
  </si>
  <si>
    <t>1. Identificar los conceptos relacionados con el electromagnetismo.
2. Calcular las variables electromagnéticas.
3. Identificar el funcionamiento del motor de CD.
4. Determinar le eficiencia del motor de CD.
5. Conectar y poner en marcha el circuito de control de velocidad y cambio de giro de un motor de CD.
6. Determinar las acciones preventivas de mantenimiento para el motor de CD.</t>
  </si>
  <si>
    <t>Rúbrica
Proyecto</t>
  </si>
  <si>
    <t>Tarea de investigación
Práctica de laboratorio 
Estudio de caso</t>
  </si>
  <si>
    <t>Pintarrón
Motor de CD
Multímetro
Medios audiovisuales
Equipo de cómputo
Internet
Software de simulación</t>
  </si>
  <si>
    <t>Motores de CA</t>
  </si>
  <si>
    <t>El alumno seleccionará un motor eléctrico de CA identificando sus características de funcionamiento y construcción para la integración en un proceso determinado.</t>
  </si>
  <si>
    <t>Funcionamiento de los motores de CA</t>
  </si>
  <si>
    <t>Identificar el concepto de campo magnético rotatorio y el funcionamiento de un motor eléctrico de CA. 
Identificar los tipos de motores de CA, construcción y aplicación.
-Motor síncrono
-Motor de inducción (asíncrono) rotor devanado y jaula de ardilla.
-Motor universal
-Motor de reluctancia
-Motor de histéresis.</t>
  </si>
  <si>
    <t>Conectar los tipos de motores de CA de acuerdo a las aplicaciones específicas.</t>
  </si>
  <si>
    <t>Eficiencia de motores de CA</t>
  </si>
  <si>
    <t>Identificar los conceptos de pérdidas mecánicas y eléctricas en motores de CA, (pérdidas de histéresis, pérdidas por efecto joule, pérdidas por rozamiento)
Explicar el procedimiento para calcular la eficiencia del motor eléctrico inducción de CA usando datos de placa, catálogo del fabricante y equipo de medición de parámetros eléctricos</t>
  </si>
  <si>
    <t>Calcular la eficiencia del motor eléctrico de inducción de CA.</t>
  </si>
  <si>
    <t>Control de velocidad de motores de CA</t>
  </si>
  <si>
    <t>Explicar el procedimiento para el arranque, control de velocidad y dirección de giro en motores eléctricos de inducción de CA.</t>
  </si>
  <si>
    <t>Seleccionar el tipo de arrancador de acuerdo a las aplicaciones específicas. (Arrancador a tensión reducida, arrancadores de estado sólido).</t>
  </si>
  <si>
    <t>Mantenimiento de motores de CA</t>
  </si>
  <si>
    <t>Enlistar las principales fallas eléctricas y mecánicas que afectan a los motores eléctricos de inducción CA
Describir las características del mantenimiento preventivo y correctivo a motores eléctricos de inducción de CA.</t>
  </si>
  <si>
    <t>Realizar las pruebas eléctricas y mecánicas a los motores de inducción de CA.
Ejecutar acciones de un programa de mantenimiento preventivo y correctivo a motores eléctricos de inducción de CA.</t>
  </si>
  <si>
    <t>A partir de un motor eléctrico de inducción de CA, elaborará un reporte técnico en el que incluya:
- Cálculo de la densidad y flujo de un circuito magnético, permeabilidad y reluctancia del estator
- Gráfico de histéresis del circuito electromagnético del estator
- Descripción de los componentes del sistema electromagnético del motor de CA
- Partes del motor de CA
- Tipo de motor de CA
- Cálculo de eficiencia del motor de CA
- Circuito de cambio de giro del motor de CA
- Acciones de mantenimiento preventivo del motor de CA.</t>
  </si>
  <si>
    <t>Tarea de investigación
Práctica de campo 
Práctica de laboratorio
Estudio de caso</t>
  </si>
  <si>
    <t>Multímetro
Motores de CA
Pintarrón
Medios audiovisuales
Equipo de cómputo
Internet
Software de simulación</t>
  </si>
  <si>
    <t>Dispositivos de control, fuerza y protección</t>
  </si>
  <si>
    <t>El alumno desarrollará un sistema de control, fuerza y protección para la operación de un motor eléctrico de inducción de CA bajo las normas de seguridad vigentes.</t>
  </si>
  <si>
    <t>Dispositivos de control y protección</t>
  </si>
  <si>
    <t>Definir los dispositivos de control y protección así como su funcionamiento, características y aplicaciones.</t>
  </si>
  <si>
    <t>Seleccionar los dispositivos de control y protección (Contactores, relevadores, elementos protectores, señalización y botoneras) de acuerdo a sus características y aplicaciones.</t>
  </si>
  <si>
    <t>Diagrama de control y fuerza</t>
  </si>
  <si>
    <t>Enlistar los símbolos eléctricos de control, fuerza y protección.
Interpretar la secuencia lógica de un diagrama de control, fuerza y protección (diagrama de escalera).</t>
  </si>
  <si>
    <t>Elaborar diagramas de aplicaciones de control,   fuerza y protección (diagrama de escalera) por medio de software para su implementación.
Realizar la conexión y puesta en marcha de un sistema de arranque y control de un motor de inducción de CA.</t>
  </si>
  <si>
    <t>Variadores de velocidad</t>
  </si>
  <si>
    <t>Enlistar las características de operación, configuración y tipos de variadores de velocidad.</t>
  </si>
  <si>
    <t>Realizar la configuración y conexión de un variador de velocidad.
Realizar la conexión y puesta en marcha de un variador de velocidad para un motor de inducción de CA.</t>
  </si>
  <si>
    <t xml:space="preserve">A partir de la conexión de un motor eléctrico de inducción de CA, elaborará un reporte técnico en el que incluya:
- Diagramas de conexión de arranque y paro (control y fuerza).
- Diagrama de control de velocidad.
- Diagrama de circuito de inversión de giro.
-Tabla de mediciones de parámetros (V, I, P, Velocidad, Torque). </t>
  </si>
  <si>
    <t>1. Identificar las características físicas y eléctricas de los dispositivos de control, fuerza y protección de acuerdo a su aplicación
2. Identificar los dispositivos para el desarrollo de un diagrama de control, fuerza y protección de un motor eléctrico de inducción de CA.
3. Analizar los requerimientos del circuito de control y protección para un motor eléctrico de inducción de CA.
4. Implementar el circuito de control y protección para un motor eléctrico de inducción  de CA.</t>
  </si>
  <si>
    <t xml:space="preserve">Rúbrica
Proyecto </t>
  </si>
  <si>
    <t>Tarea de investigación
Visita de campo 
Práctica de laboratorio
Estudio de caso</t>
  </si>
  <si>
    <t>Multímetro
Motores de CA
Variador de velocidad
Kit de control
Pintarrón
Medios audiovisuales
Equipo de cómputo
Internet
Software de simulación</t>
  </si>
  <si>
    <t>Transformadores</t>
  </si>
  <si>
    <t>Funcionamiento de transformadores</t>
  </si>
  <si>
    <t>Explicar el principio de funcionamiento de un transformador ideal y real tipo monofásico y trifásico y su función en una subestación eléctrica.
Identificar las partes, conexiones y características de un transformador monofásico y un trifásico.</t>
  </si>
  <si>
    <t>Realizar mediciones de voltaje y corriente en un transformador monofásico y trifásico</t>
  </si>
  <si>
    <t>Eficiencia de un transformador</t>
  </si>
  <si>
    <t>Identificar los conceptos de pérdidas mecánicas y eléctricas en transformadores, (pérdidas de histéresis, pérdidas por efecto joule)
Explicar el procedimiento para calcular la eficiencia del transformador usando datos de placa, catálogo del fabricante y equipo de medición de parámetros eléctricos.</t>
  </si>
  <si>
    <t>Calcular la eficiencia de un transformador.</t>
  </si>
  <si>
    <t>Mantenimiento a transformadores</t>
  </si>
  <si>
    <t>Enlistar las principales fallas eléctricas y mecánicas que afectan a los transformadores.
Identificar el equipo y medidas de seguridad en la manipulación de un transformador.
Describir las características del mantenimiento preventivo y correctivo a transformadores.</t>
  </si>
  <si>
    <t>Realizar las pruebas eléctricas y mecánicas a transformadores.
Ejecutar acciones de un programa de mantenimiento preventivo y correctivo a transformadores.</t>
  </si>
  <si>
    <t>A partir de una carga eléctrica determinada el alumno elaborará un reporte técnico en el que incluya:
- Cálculo de la demanda
- Cálculo del FP
- Dimensionamiento del transformador
- Descripción de los componentes del transformador.
- Partes del transformador
- Tipo de transformador
- Cálculo de eficiencia del transformador.
- Acciones de mantenimiento preventivo del transformador.</t>
  </si>
  <si>
    <t>1.- Identifica el funcionamiento del transformador monofásico y trifásico.
2.- Identifica las partes y clasificación de los transformadores.
3.- Determina las pérdidas de un transformador.
4- Selección del transformador en función de la demanda.
5.- Determina las acciones preventivas de mantenimiento para el transformador.</t>
  </si>
  <si>
    <t>Prácticas en laboratorio
Estudio de caso
Prácticas en campo</t>
  </si>
  <si>
    <t>Valorar las condiciones de radiación solar y las variables que lo afectan mediante su caracterización físico-térmica, y condiciones climatológicas del entorno para determinar la viabilidad, del sistema.</t>
  </si>
  <si>
    <t>Elabora un reporte que contenga las características siguientes:
- Humedad relativa
- Dureza del agua
- Temperatura de bulbo seco 
- Temperatura de bulbo húmedo
- Temperatura de punto de rocío
- Capacidad calorífica
- Radiación global
- Temperatura del fluido de trabajo
- Volumen
- Peso
- Radiación directa
- Radiación UV
- Variables climatológicas anuales
- Condiciones geográficas
- Orientación en base al ecuador
- Diferencia de potencial 
- Presión de operación
- Intensidad eléctrica
- Potencia
- Carta psicométrica
- Irradiancia (W/m²)
- Insolación (W-h/m²)
- PM10 (partículas menores a 10 micras) 
Emite un juicio de valor</t>
  </si>
  <si>
    <t>Seleccionar sistemas energéticos solares de acuerdo especificaciones del fabricante, políticas y normas oficiales mexicanas aplicables y análisis técnico-económico para satisfacer las necesidades energéticas del cliente.</t>
  </si>
  <si>
    <t>Elabora una memoria técnica de sistemas solares disponibles, a partir de requerimientos preestablecidos que incluye:
- Capacidad de generación
- Capacidad de almacenamiento energético
- Vida útil del equipo
- Materiales de construcción
-Características Técnicas de la energía generada
- Elementos que lo integran
- Condiciones de operación
- Estándares aplicables
- Instrumentación requerida
- Listado de variables climatológicas y geográficas
- Contaminantes al entorno (atmósfera, suelo, agua)
- Análisis Beneficio-Costo (bonos de carbono, costos de operación, costo de implementación)
- Juicio de valor que contenga las ventajas y desventajas de los equipos seleccionados</t>
  </si>
  <si>
    <t>Instalar sistemas energéticos solares de acuerdo a lo establecido en la memoria técnica y pruebas de operación, para su puesta en marcha.</t>
  </si>
  <si>
    <t>Realiza un procedimiento de instalación basado en la memoria técnica, que incluya:
- Diagramas de instalación
- Configuración (arreglo) y orientación del sistema
- Programa de actividades
- Consumibles
- Herramientas
- Equipo de medición
- Preparación del sitio de instalación
- Medidas de seguridad y otras normas aplicables
- Árbol de fallas
- Pruebas de operación 
- Registros (listas de verificación, bitácora, formato de aprobación)</t>
  </si>
  <si>
    <t>Diagnosticar las condiciones físicas y operativas de los elementos que integran el sistema mediante inspección visual, medición de parámetros de operación, calibración y especificaciones del mismo para detectar las necesidades de mantenimiento preventivo y correctivo.</t>
  </si>
  <si>
    <t>Elabora un diagnóstico de los elementos que integran el sistema y su estado, que contemple:
- Elementos mecánicos, elementos eléctricos y elementos electrónicos propios de cada sistema
- Lista de verificación basada en la memoria técnica y árbol de fallas
- Resultados de mediciones
- Comparación con los parámetros óptimos de operación
- Fallas mecánicas
- Herramientas y equipo de medición empleados
- Bitácora de datos históricos
- Dictamen y propuestas de ajustes</t>
  </si>
  <si>
    <t>Formular el programa de mantenimiento con base en el diagnóstico para administrar las actividades de mantenimiento.</t>
  </si>
  <si>
    <t>Elabora un programa de mantenimiento que incluya:
- Actividades y frecuencia
- Mano de obra
- Materiales
- Herramientas
- Equipos de medición
- Lineamientos para manejo de residuos, basados en la normatividad
- Equipos de seguridad
- Formatos de manteamiento (listas de verificación, órdenes de trabajo)</t>
  </si>
  <si>
    <t>Mantener sistemas energéticos solares de acuerdo a los procedimientos y programas establecidos para garantizar el funcionamiento continuo del sistema energético solar.</t>
  </si>
  <si>
    <t>Elabora un reporte de mantenimiento que incluya:
- Actividades realizadas (mediciones, ajustes, reparaciones, calibración)
- Herramientas
- Materiales (refacciones y consumibles)
- Mano de obra
- Costos de mantenimiento
- Evaluación de la eficiencia
- Dictamen de la falla y recomendaciones para la operación correcta del equipo</t>
  </si>
  <si>
    <t>Wildi T Navarro, S R Ortega G L, 2002, Máquinas Eléctricas y sistemas de potencia, México, México, Pearson Educación</t>
  </si>
  <si>
    <t>Irving L Kosow, 2004, Máquinas eléctricas y transformadores, México, México, Prentice Hall / Pearson</t>
  </si>
  <si>
    <t>Jesús Fraile Mora, -2003, Máquinas Eléctricas, quinta edición., México, México, Mc Graw Hill</t>
  </si>
  <si>
    <t>S. J. Chapman, -2005, Máquinas Eléctricas., México, México, Mc Graw Hill Madrid.</t>
  </si>
  <si>
    <t>Alvares Manuel, -2009, Trasformadores, México, México, Alfa Omega / Marcombo.</t>
  </si>
  <si>
    <t>Theodore Wildi, -2007, Máquinas Eléctricas y Sistemas de Potencia, México, México, Pearson</t>
  </si>
  <si>
    <t>FIDE, -2009, Manual de Curso de Ahorro de Energía y Eficiencia Energética, México, México, s.e.</t>
  </si>
  <si>
    <t>Fraile Mora Jesús, -2008, Máquinas eléctricas, Madrid, España, Mc Graw Hill.</t>
  </si>
  <si>
    <t>MATERIA 31</t>
  </si>
  <si>
    <t>El alumno integrará sistemas de potencia de acondicionamiento de energías renovables, mediante el dimensionado, mantenimiento y selección de estructuras de control de potencia de captación y generación, para el suministro y ahorro de la energía eléctrica</t>
  </si>
  <si>
    <t>Dispositivos semiconductores de potencia</t>
  </si>
  <si>
    <t>El alumno elaborará aplicaciones básicas de control de potencia en CD y CA, mediante los dispositivos semiconductores de potencia para el control de corriente y voltaje en cargas eléctricas como iluminación y motores.</t>
  </si>
  <si>
    <t>Dispositivos controlados de silicio (SCR, TRIAC)</t>
  </si>
  <si>
    <t>Elaborar una aplicación básica de control de ángulo de disparo de una fase con SCR o TRIAC, en el control de cargas como la iluminación y/o motores incluyendo la simulación del circuito.</t>
  </si>
  <si>
    <t>Observador
Organizado
Analítico
Creativo
Innovador 
Disciplinado
Responsable
Honesto
Comprometido con el medio ambiente
Proactivo
Puntual</t>
  </si>
  <si>
    <t>El tiristor bloqueable por puerta (GTO) y de puerta aislada (IGBT)</t>
  </si>
  <si>
    <t>Describir los conceptos y principios relacionados con el GTO y el IGBT: simbología, operación, tipos de encapsulado, construcción interna, características de entrada y salida, curva de operación, circuitos de disparo, verificación del estado de los dispositivos, aplicaciones, rangos de potencia y frecuencias de operación.</t>
  </si>
  <si>
    <t>Construir una aplicación básica de control de cargas de corriente directa (CD) con el GTO o IGBT y la simulación  del circuito</t>
  </si>
  <si>
    <t>Módulos integrados de potencia</t>
  </si>
  <si>
    <t>Enlistar las características principales de los diferentes módulos de potencia de tiristores que existen en el mercado y sus aplicaciones en el acondicionamiento de potencia.
Definir el proceso de verificación del estado de los módulos integrados de potencia.</t>
  </si>
  <si>
    <t>Elaborará un prototipo en CD o CA que realice el control de potencia en cargas de iluminación y motores, así como el reporte que contenga:
- Rangos de potencia
- Frecuencias de operación
- Cálculo de corrientes, voltajes y potencias de operación
- Puntos de prueba
- Simulación del circuito y resultados experimentales</t>
  </si>
  <si>
    <t>1. Identificar los dispositivos semiconductores de potencia
2. Comprender la operación de los dispositivos semiconductores de potencia
3. Diferenciar los dispositivos semiconductores de potencia en el manejo cargas de CD y/o CA
4. Evaluar las características eléctricas de los circuitos de manejo de cargas de CD y/o CA, con dispositivos semiconductores de potencia
5.Controlar cargas de motores e  iluminación en CD y/o CA con módulos de potencia</t>
  </si>
  <si>
    <t>Proyecto
Rúbrica</t>
  </si>
  <si>
    <t>Aprendizaje basado en proyectos
Prácticas de laboratorio
Análisis de casos
Tareas de investigación</t>
  </si>
  <si>
    <t>Manual de prácticas
Medios audiovisuales
Internet
Software de simulación de dispositivos electrónicos
Equipos de laboratorio (multímetro, osciloscopio, generador de funciones, fuentes de alimentación)
Materiales (módulos de potencia de TRIAC, SCR, IGBT, GTO)
Pintarrón
Equipos de cómputo
Fuentes de voltaje con protecciones (CD y CA)</t>
  </si>
  <si>
    <t>Inversores de corriente CD-CA</t>
  </si>
  <si>
    <t>El alumno instalará inversores de corriente CD-CA mediante la selección, programación y configuración para acondicionamiento y uso de la energía renovable, considerando la normatividad aplicable</t>
  </si>
  <si>
    <t>Describir las características y principios de operación de los convertidores CD-CD, CA-CA, CA-CD, CD-CA</t>
  </si>
  <si>
    <t xml:space="preserve">Seleccionar la estructura de potencia adecuada con base a los requerimientos del sistema de energía </t>
  </si>
  <si>
    <t>Aplicaciones de inversores de corriente CD-CA</t>
  </si>
  <si>
    <t>Dispositivos auxiliares de los inversores</t>
  </si>
  <si>
    <t>El alumno integrará un sistema de acumulación de energía, con base al dimensionado de las partes que lo componen, parámetros, recomendaciones de mantenimiento predictivo, preventivo y correctivo para el suministro de la energía eléctrica de calidad, considerando el impacto ambiental</t>
  </si>
  <si>
    <t>Acumuladores de energía</t>
  </si>
  <si>
    <t>Baterías</t>
  </si>
  <si>
    <t>Reporte
Rúbrica</t>
  </si>
  <si>
    <t xml:space="preserve">Elabora un reporte de mantenimiento que incluya:
- Actividades realizadas (mediciones, ajustes, reparaciones, calibración)
- Herramientas
- Materiales (refacciones y consumibles)
- Mano de obra
- Costos de mantenimiento
- Evaluación de la eficiencia
- Dictamen de la falla y recomendaciones para la operación correcta del equipo
</t>
  </si>
  <si>
    <t>El alumno integrará una propuesta económica de un proyecto de energías renovables utilizando un software especializado para que pueda ser sujeta de presentarse en un concurso o licitación.</t>
  </si>
  <si>
    <t>Clasificación de costos</t>
  </si>
  <si>
    <t>El alumno calculará los principales costos relacionados con los proyectos de energías renovables, mediante los métodos de costeo tradicional y basado en actividades para integrar un presupuesto de un proyecto de energías renovables.</t>
  </si>
  <si>
    <t>Describir el concepto de costo.
Identificar los elementos fundamentales de los costos de producción: 
- Materiales directos 
- Mano de obra directa 
- Mano de obra indirecta 
- Costos indirectos de fabricación (CIF)
Clasificar los costos según su comportamiento: 
- Costos variables 
- Costos fijos 
- Costos semivariables o costos semifijos 
Identificar los costos unitarios y el modelo costo-volumen-utilidad (punto de equilibrio)</t>
  </si>
  <si>
    <t xml:space="preserve">Calcular en una hoja de cálculo los costos de materia prima, mano de obra, costos directos e indirectos de fabricación, costo unitario de producción y costo total de un proyecto de energías renovables.
Calcular y graficar el punto de equilibrio de un proyecto. </t>
  </si>
  <si>
    <t>El costeo basado en actividades (CBA)</t>
  </si>
  <si>
    <t>Identificar el proceso básico de la metodología CBA.
Identificar la relación entre procesos y actividades en la metodología CBA.</t>
  </si>
  <si>
    <t>Calcular el costo unitario de un producto utilizando el CBA</t>
  </si>
  <si>
    <t>Elaborará a partir de un caso práctico, un reporte que incluya los costos de:
- Materiales directos 
- Mano de obra directa 
- Mano de obra indirecta 
- Costos indirectos de fabricación (CIF)
- Costos variables 
- Costos fijos 
- Costos semivariables o costos semifijos 
- Cálculo del punto de equilibrio
- Costo unitario utilizando el CBA</t>
  </si>
  <si>
    <t xml:space="preserve">1. Identificar los elementos fundamentales de los costos de producción.
2. Clasificar los costos según su comportamiento. 
3. Clasificar los costos según su identificación con una actividad, departamento o producto
4. Calcular el punto de equilibrio
5. Calcular los costos de proyectos por elemento y por CBA </t>
  </si>
  <si>
    <t>Aprendizaje basado en proyectos
Estudios de caso
Tareas de investigación</t>
  </si>
  <si>
    <t>Pintarrón
Equipo de cómputo
Medios audiovisuales
Internet
Software de hojas de cálculo</t>
  </si>
  <si>
    <t>Presupuestos y precios unitarios</t>
  </si>
  <si>
    <t xml:space="preserve">Presupuesto de operación </t>
  </si>
  <si>
    <t xml:space="preserve">Elaborar un presupuesto de operación que integre:
- Presupuesto de ventas
- Presupuesto de producción
- Presupuesto de  materia prima 
- Presupuesto de mano de obra directa
- Presupuesto de costos indirectos de fabricación </t>
  </si>
  <si>
    <t>Precios unitarios</t>
  </si>
  <si>
    <t>Identificación de precios unitarios de un proyecto</t>
  </si>
  <si>
    <t>Analizar los precios unitarios de un proyecto</t>
  </si>
  <si>
    <t>Presupuestos de obra</t>
  </si>
  <si>
    <t>Software para análisis de precios unitarios</t>
  </si>
  <si>
    <t>Identificar los elementos básicos de un software para análisis de precios unitarios</t>
  </si>
  <si>
    <t>Elaborar un presupuesto de obra utilizando un software especializado:
- Catálogo de conceptos
- Cuantificación del proyecto
- Presupuesto a precio alzado
- Números generadores</t>
  </si>
  <si>
    <t>Concursos y licitaciones</t>
  </si>
  <si>
    <t>Identificar los tipos de concursos de adjudicación:
- Invitación restringida
- Licitación pública
- Licitación privada
Describir los elementos básicos que deben contener un contrato y una fianza de garantía para un proyecto u obra.</t>
  </si>
  <si>
    <t>Elaborará una propuesta económica de un proyecto de energías renovables utilizando un software especializado que contenga:
- Catálogo de conceptos 
- Precios unitarios 
- Hoja de presupuesto 
- Insumos 
- Programa de obra
- Presupuesto a precio alzado
- Números generadores
- Anteproyecto de contrato
- Anteproyecto de fianza de garantía</t>
  </si>
  <si>
    <t>1. Identificar la integración de un presupuesto de operación
2. Analizar los precios unitarios de un proyecto u obra
3. Elaborar un presupuesto de obra utilizando un software especializado
4. Integrar una propuesta económica para la presentación de un proyecto u obra en un concurso o licitación.</t>
  </si>
  <si>
    <t>Proyecto
Estudio de casos
Rúbrica</t>
  </si>
  <si>
    <t>Aprendizaje basado en proyectos
Estudios de caso
Tareas de investigación
Prácticas de laboratorio</t>
  </si>
  <si>
    <t>Pintarrón
Equipo de cómputo
Medios audiovisuales
Internet
Software de hojas de cálculo
Software especializado para análisis de precios unitarios
COMPRANET</t>
  </si>
  <si>
    <t>Ramírez, D., -2013, Contabilidad Administrativa: Un Enfoque Estratégico para Competir, México, México, Mc Graw Hill</t>
  </si>
  <si>
    <t>Vidaurri Aguirre, Héctor M. , -2013, Ingeniería Económica Básica, México, México, Cengage Learning</t>
  </si>
  <si>
    <t>El alumno instalará sistemas fotovoltaicos en residencia, comercio e industria, mediante la selección e integración de sus componentes, cálculo de parámetros, para contribuir a la generación de energía eléctrica.</t>
  </si>
  <si>
    <t>Geometría solar  y solarimetría</t>
  </si>
  <si>
    <t>El alumno identificará los parámetros de las celdas solares mediante la medición y cálculo de la capacidad en la radiación solar para caracterizar un módulo fotovoltaico.</t>
  </si>
  <si>
    <t>El sol</t>
  </si>
  <si>
    <t>Explicar el proceso mediante el cual el sol produce energía.
Describir el valor de la constante solar así como el espectro electromagnético.</t>
  </si>
  <si>
    <t>Geometría solar</t>
  </si>
  <si>
    <t>Solarimetría</t>
  </si>
  <si>
    <t>Describir los fundamentos matemáticos del cálculo de la radiación solar sobre una superficie horizontal e inclinada.</t>
  </si>
  <si>
    <t>Calcular la radiación solar sobre una superficie y su variación durante el día y el año.</t>
  </si>
  <si>
    <t>Variables foto-eléctricas</t>
  </si>
  <si>
    <t>Describir en el efecto fotoeléctrico: Ion, paquete de luz, electrones de valencia, zona de valencia, banda conductora.</t>
  </si>
  <si>
    <t>Calcular la energía necesaria para que los electrones salten a la banda de conducción y el voltaje producido mediante el efecto fotoeléctrico.</t>
  </si>
  <si>
    <t>Describir las características de los equipos de medición de la radiación solar: como, piranómetros, pirheliómetros, albedómetro y estaciones meteorológicas.</t>
  </si>
  <si>
    <t>Medir la radiación solar mediante piranómetros, pirheliómetros, albedómetro y estaciones meteorológicas.
Medir la radiación solar mediante dispositivos o equipos alternos como foto-sensores, foto-resistencias, luxómetros, celdas fotovoltaicas.</t>
  </si>
  <si>
    <t>Definir las propiedades físicas de los elementos presentes en las celdas fotovoltaicas: 
Arseniuro de galio, Silicio amorfo, Diseleniuro de indio con cobre, galio, aluminio, Diodo, plomo, semiconductores tipo p y semiconductores tipo n.
Explicar la clasificación de los materiales semiconductores y su relación con la energía.</t>
  </si>
  <si>
    <t>Elaborará un reporte estadístico con base en:
- Bases de datos de mediciones solares
- Mediciones realizadas con equipos y dispositivos alternos.
Dicho reporte deberá incluir:
- Resultado de mediciones (radiación y temperatura en función del tiempo)
- Incidencia de la radiación solar sobre una superficie
- Gráficas (radiación y temperatura en función del tiempo)
- Interpretación de las mediciones y gráficas.
- La lista de las propiedades de los materiales semiconductores y las características del efecto fotoeléctrico.
-    Conclusiones</t>
  </si>
  <si>
    <t>1. Comprender el concepto de constante solar.
2. Analizar los diferentes tipos de radiación solar
3. Calcular la radiación solar sobre una superficie horizontal e inclinada.
4. Comprender el efecto fotoeléctrico.
5. Comprender el procedimiento de medición de la radiación solar, mediante el uso de equipos y dispositivos  alternos.
6. Identificar las propiedades físicas de los elementos presentes en las celdas fotovoltaicas.</t>
  </si>
  <si>
    <t>Estudio de caso
Rúbrica</t>
  </si>
  <si>
    <t xml:space="preserve">Aprendizaje basado en proyectos
Prácticas de laboratorio
Análisis de casos
Tareas de investigación </t>
  </si>
  <si>
    <t>Equipo de cómputo
Medios audiovisuales
Pintarrón
Equipo de medición
Internet</t>
  </si>
  <si>
    <t>Módulo fotovoltaico</t>
  </si>
  <si>
    <t>El alumno caracterizará un módulo fotovoltaico mediante la interpretación de sus propiedades físicas y eléctricas para la generación de energía.</t>
  </si>
  <si>
    <t>Celdas solares</t>
  </si>
  <si>
    <t>Definir los conceptos y aplicaciones de:
-La tecnología de óxidos semiconductores
-Procesado de materiales de silicio grado solar.
Enlistar las características y propiedades de celdas solares actuales y de última generación.</t>
  </si>
  <si>
    <t>Determinar rendimiento de una celdas.</t>
  </si>
  <si>
    <t>Caracterización fotovoltaica</t>
  </si>
  <si>
    <t>Identificar los conceptos y procedimiento de cálculo en un panel fotovoltaico:
- Corriente y voltaje
- Medidas de resistencia (serie paralelo), método de wolf
- Respuesta espectral
- Variaciones de potencia</t>
  </si>
  <si>
    <t>Calcular en un panel fotovoltaico:
-La cantidad de radiación solar incidente
-El voltaje y la corriente generada
-La respuesta espectral
-La caída de tensión al ser sometida la potencia a una carga
-Variaciones en potencia por efectos del medio ambiente
Interpretar las gráficas de voltaje-corriente de un panel fotovoltaico.</t>
  </si>
  <si>
    <t>Describir los conceptos y características de:
-Concentración fotovoltaica
-Sistemas de seguimiento solar
a) Control del colector fotovoltaico
b) Foto sensor de orientación
c) Coordenadas calculadas
d) Circuito de mando para el seguimiento de máxima potencia</t>
  </si>
  <si>
    <t>1. Identificar las características, tipos y principios de operación de los componentes de las celdas fotovoltaicas
2. Analizar los diferentes tipos de módulos fotovoltaicos, actuales y de última generación
3. Caracterizar un módulo fotovoltaico.</t>
  </si>
  <si>
    <t>Análisis de casos
Rúbrica</t>
  </si>
  <si>
    <t>Equipos colaborativos
Prácticas de laboratorio
Análisis de casos
Tareas de investigación</t>
  </si>
  <si>
    <t>Equipo de cómputo
Medios audiovisuales
Pintarrón
Equipo de medición
Internet
Fichas técnicas
Módulos fotovoltaicos</t>
  </si>
  <si>
    <t>Sistemas fotovoltaicos aislados</t>
  </si>
  <si>
    <t>El alumno instalará un sistema fotovoltaico aislado fundamentado en estudios de levantamiento de cargas  eléctricas y disponibilidad de recurso solar para electrificación.</t>
  </si>
  <si>
    <t>Características  de sistemas fotovoltaicos aislados</t>
  </si>
  <si>
    <t>Identificar el sistema fotovoltaico aislado:  
- Alumbrado. 
- Bombeo solar. 
- Electrificación en general. 
Considerando:
- Cargas eléctricas instaladas o proyectadas.
- Localización geográfica de la edificación. 
- Recurso solar y sombreado.</t>
  </si>
  <si>
    <t xml:space="preserve">Realizar:
- Levantamiento o cálculo de cargas eléctricas  de la edificación.
- El análisis de recurso solar de la edificación. 
- Estudio de sombras y orientación  de la edificación. </t>
  </si>
  <si>
    <t>Componentes del sistema fotovoltaico aislado</t>
  </si>
  <si>
    <t>Identificar los componentes del sistema aislado especificando  sus características funcionales siguientes:
- Cableado
- Baterias agm y/o gel. 
- Cargadores de batería solares con MPPT. 
- Inversores aislados.
- Controlador de carga.
- Módulos fotovoltaicos.
- Sistema de bombeo  y controlador del motor de la bomba solar.
- Sistema de alumbrado.
- Protecciones de sobre carga.
- Gabinetes y estructuras de sujeción.
- Canalizaciones.
- Sistemas de protección tierra física.</t>
  </si>
  <si>
    <t>Dimensionar los componentes del sistema aislado en función de los requerimientos energéticos considerando:
- Cableado
- Baterias agm y/o gel. 
- Cargadores de batería solares con MPPT. 
- Inversores aislados.
- Controlador de carga.
- Módulos fotovoltaicos.
- Sistema de bombeo  y controlador del motor de la bomba solar.
- Sistema de alumbrado.
- Protecciones de sobre carga.
- Gabinetes y estructuras de sujeción.
- Canalizaciones.
- Sistemas de protección tierra física.</t>
  </si>
  <si>
    <t>Verificación  de las condiciones de la instalación del sistema fotovoltaico aislado.</t>
  </si>
  <si>
    <t>Identificar las  condiciones de instalación de un sistema fotovoltaico aislado considerando lo siguiente:
- Normatividad aplicable
- Simbología e interpretación de planos eléctricos  para la instalación del sistema fotovoltaico aislado.
- Condiciones que afectan la generación eléctrica del sistema fotovoltaico aislado: sombras, latitud, temperatura,
radiación, orientación e inclinación.
- Tamaño de  conductores y canalización.
- Capacidades del sistema de bombeo  y controlador de la motobomba. 
- Sistema de alumbrado.
- Capacidad y tipo de baterías y cargador solar  con MPPT. 
- Protecciones eléctricas: sobrecorriente y sobretensión 
- Parámetros de operación de los equipos.
- Actividades riesgosas y toma de precauciones en la instalación de sistemas fotovoltaicos aislados.</t>
  </si>
  <si>
    <t>Verificar  las condiciones para la instalación de un sistema fotovoltaico aislado considerando lo siguiente:
- La factibilidad del sitio de instalación del sistema  aislado.
- La presencia del sistema de puesta a tierra general de la instalación eléctrica.
- La ubicación de los puntos de conexión de AC y DC  del sitio descritos en el plano eléctrico.
- Los niveles de voltaje AC y DC de la red aislada y el número de conductores de la red aislada.
- Los materiales y equipos para la instalación del  sistema fotovoltaico aislados.</t>
  </si>
  <si>
    <t>Instalación y conexión  de componentes mecánicos y eléctricos del sistema fotovoltaico aislado</t>
  </si>
  <si>
    <t>Identificar en el sitio de instalación las conexiones eléctricas y mecánicas siguientes:
- Estructura y elementos de fijación y anclaje del arreglo fotovoltaico. 
(Prevenir  par galvánico). 
- Módulos fotovoltaicos. 
- Inversor sistema aislado.
- Gabinetes de conexiones y  protección de envolventes de los equipos.
- Protecciones de sobre cargas  eléctricas y sistema de  desconexión.
- Cableado del sistema fotovoltaico aislado.
- Baterías y cargador solar con MPPT.
- Sistema de bombeo  y controlador de la motobomba.
- Sistema de Alumbrado.
- Tubería y canalización de conductores.
- Elementos de puesta a tierra.
- Normatividad vigente</t>
  </si>
  <si>
    <t>Instalar un sistema fotovoltaico aislado que contenga los siguientes componentes:
- Estructura y elementos de fijación y anclaje del arreglo fotovoltaico. 
- Módulos fotovoltaicos. 
- Inversor sistema aislado.
- Gabinetes de conexiones y  protección de envolventes de los equipos.
- Protecciones de sobre carga  eléctricas y sistema de  desconexión.
- Alambrado del sistema fotovoltaico aislado.
- Baterías y cargador solar con MPPT.
Sistema de bombeo  y controlador de la motobomba.
- Sistema de Alumbrado.
- Tubería y canalización de conductores.
- Elementos de puesta a tierra.
Utilizar  las herramientas y equipo de seguridad de la instalación del sistema fotovoltaico aislado.</t>
  </si>
  <si>
    <t>Puesta en operación del sistema fotovoltaico aislado</t>
  </si>
  <si>
    <t>Identificar el  mantenimiento general del sistema.
Identificar las actividades riesgosas y toma de precauciones en la instalación de sistemas fotovoltaicos aislados en el sitio de instalación.</t>
  </si>
  <si>
    <t>Realizar la puesta en marcha del sistema aislado en el sitio de instalación verificando: 
- Partes metálicas estén sólidamente puestas a tierra.
- Indicado en los datos de placa del inversor.
- Las protecciones del inversor aislado (fusibles, varistores,disyuntor).
- Voltajes de baterías y cargador solar con MPPT.
- Secuencia de encendido  del inversor (manual del inversor). 
- El estado funcional del   inversor y generación AC en  red eléctrica aislada.
- Niveles de voltaje y corriente del controlador del sistema de bombeo solar aislado.
- Potencia generada por fase a la salida del sistema fotovoltaico aislado.
- Registro de parámetros  eléctricos del sistema
funcionando.
-Secuencia de apagado del sistema aislado.</t>
  </si>
  <si>
    <t>Instalará un sistema fotovoltaico aislado y  elaborará su memoria técnica que incluya:
- Levantamiento de cargas eléctricas  de la edificación.
- Disponibilidad de recurso solar de la edificación. 
- Estudio de sombras y orientación  de la edificación. 
- Diagrama unifilar
- Plano de instalación eléctrica
- Plano arquitectónico
- Dimensionamiento de componentes del sistema aislado en función de los requerimientos energéticos.
- Verificación  de las condiciones para la instalación en la edificación.
- Realizar la puesta en marcha del sistema aislado en la edificación
- Programa de mantenimiento del sistema aislado.</t>
  </si>
  <si>
    <t>1. Interpretar los conceptos relacionados con los sistemas fotovoltaicos aislados.
2. Comprender los procesos relacionados con la distribución de energía eléctrica en una red aislada.
3. Identificar las características de los sistemas fotovoltaicos
4. Verificar la fiabilidad del sistema
5. Instalar un sistema fotovoltaico aislado.
6. Determinar las actividades del mantenimiento</t>
  </si>
  <si>
    <t>Equipos colaborativos
Aprendizaje basado en proyectos</t>
  </si>
  <si>
    <t>Sistemas fotovoltaicos interconectados</t>
  </si>
  <si>
    <t>El alumno instalará un sistema fotovoltaico intercomectado fundamentado en estudios de levantamiento de cargas  eléctricas, históricos de consumo y disponibilidad del recurso solar para la reducción del consumo eléctrico  doméstico,   comercial e industrial.</t>
  </si>
  <si>
    <t xml:space="preserve">Identificar  las cargas eléctricas e históricos de consumo eléctrico anual  en una edificación  doméstica, comercial e industrial conectada a la red eléctrica de CFE. </t>
  </si>
  <si>
    <t>Realizar  un:
- Levantamiento de cargas eléctricas  del sitio de instalación.
- El análisis de recurso solar.
- Histórico  de consumo,  recibo de CFE.  
- Estudio de sombras y orientación  de la edificación.</t>
  </si>
  <si>
    <t>Componentes del sistemas fotovoltaico interconectado a la red eléctrica y dimensionamiento</t>
  </si>
  <si>
    <t>Identificar los componentes del sistema interconectado a la red especificando  sus características funcionales siguientes:
- Cableado
- Inversores de cadena y/o microinversores - optimizadores.
- Módulos fotovoltaicos.
Protecciones de sobre carga.
- Gabinetes y estructuras de sujeción.
- Canalizaciones.
- Sistemas de protección tierra física.</t>
  </si>
  <si>
    <t>Dimensionar los componentes del sistema interconectados  en función de los requerimientos energéticos considerando:
- Cableado
- Inversores de cadena y/o microinversores - optimizadores.
- Módulos fotovoltaicos.
- Sistema de alumbrado.
- Protecciones de sobre carga.
- Gabinetes y estructuras de sugesión.
- Canalizaciones
- Sistemas de protección tierra física.</t>
  </si>
  <si>
    <t>Identificar las  condiciones de instalación siguientes:
- Normatividad aplicable
- Simbología e interpretación de planos eléctricos  para la instalación sistema fotovoltaico interconectado.
- Condiciones que afectan la generación eléctrica del sistema fotovoltaico - interconectado: sombras, latitud, temperatura,
radiación, orientación e inclinación.
- Tamaño de  conductores y canalización.
- Protecciones eléctricas: sobrecorriente y sobretensión 
- Parámetros de operación e instalación.
- Actividades riesgosas y toma de precauciones en la instalación de sistema fotovoltaico interconectado.</t>
  </si>
  <si>
    <t>Verificar  las condiciones para la instalación de un sistema fotovoltaico interconectado en la edificación siguientes:
- La factibilidad del sitio para la instalación del sistema fotovoltaico interconectado.
- La presencia del sistema de puesta a tierra general de la instalación eléctrica:
- La ubicación de los puntos de conexión de AC del sitio descritos en el plano eléctrico.
- Los niveles de voltaje AC de la red y el número de conductores de alimentación eléctrica.
- Los materiales y equipos para la instalación del  sistema fotovoltaico interconectado.
Alista  las herramientas de la instalación del sistema fotovoltaico interconectado.</t>
  </si>
  <si>
    <t xml:space="preserve">Instalación y conexión  de componentes mecánicos y eléctricos del sistema fotovoltaico interconectado </t>
  </si>
  <si>
    <t>Identificar en el sitio de instalación las conexiones :
- Sistema con Inversores de cadena y/o microinversores optimizadores.
- Módulos fotovoltaicos.
- Alambrado del sistema fotovoltaico interconectado.
- Protecciones eléctricas: sobrecorriente y sobretensión 
- Elementos de puesta a tierra.
- Tubería y canalización de conductores
- Cajas de conexiones
- Estructuras y elementos de fijación a la superficie. 
- Normatividad vigente</t>
  </si>
  <si>
    <t>Instalar un sistema fotovoltaico interconectado que contenga los siguientes componentes:
-La estructura del Arreglo Fotovoltaico. 
- Módulos fotovoltaicos.
- Inversor de cadena y /o microinversor optimizadores.
- Alambrado del sistema fotovoltaico interconectado.
- Caja de conexiones.
- Elementos de puesta a tierra.
- Estructuras y elementos de fijación a la superficie.  
- Protecciones de sobre carga  eléctricas y los medios de desconexión del sistema fotovoltaico interconectado.</t>
  </si>
  <si>
    <t xml:space="preserve">Puesta en operación del sistema fotovoltaico interconectado </t>
  </si>
  <si>
    <t>Identidicar:
- Concepto anti-isla en inversores fotovoltaicos conectados a la red. 
- Señalizaciones y tipos de mensajes de error en los inversores y sus causas.
- Mantenimiento general del sistema.
- Actividades riesgosas y toma de precauciones en la instalación de sistemas fotovoltaicos aislados en la edificación.</t>
  </si>
  <si>
    <t>Realizar la puesta en marcha del sistema interconectado a la red  en el sitio de instalación verificando: 
- Partes metálicas estén sólidamente puestas a tierra.
- Niveles de tensión de CA están dentro del rango
indicado en los datos de placa de los inversores / microinversores.
- Secuencia de encendido establecida en el manual de operaciones del inversor y Cerrando las protecciones de sobrecorriente arranque paro. 
- El estado funcional de los inversores, el tiempo de sincronización del inversor con la red.
- Corriente y voltaje generado por fase a la salida del sistema fotovoltaico interconectado.
- Registro de parámetros  eléctricos del sistema
funcionando.
- La protección anti-isla del inversor.</t>
  </si>
  <si>
    <t>Instalará un sistema fotovoltaico interconectado y  elaborará su memoria técnica que incluya:
- Levantamiento de cargas eléctricas  de la edificación.
- Disponibilidad de recurso solar de la edificación. 
- Histórico anual  de consumo eléctrico de CFE de la edificación (si existen).  
- Estudio de sombras y orientación  de la edificación. 
- Calcular los componentes del sistema interconectado en función de los requerimientos energéticos.
- Verificar  las condiciones para la instalación en la edificación.
- Instalar eléctrica y mecánicamente en la edificación los componentes.
- Realizar la puesta en marcha del sistema aislado en la edificación
- Programa de mantenimiento del sistema aislado.</t>
  </si>
  <si>
    <t>1. Interpretar los conceptos relacionados con los sistemas fotovoltaicos interconectados a la red eléctrica.
2. Comprender los procesos relacionados con la distribución de energía eléctrica
3. Identificar las características de los sistemas fotovoltaicos
4. Verificar la fiabilidad del sistema fotovoltaico interconectado
5. Instalar un sistema fotovoltaico interconectado
6. Determinar las actividades del mantenimiento</t>
  </si>
  <si>
    <t>Estudio de caso
Lista de cotejo</t>
  </si>
  <si>
    <t>Pintarrón
Medios audiovisuales
Equipo de cómputo
Software relacionado a la asignatura
Internet
Instrumentos de medición
Kit de sistema fotovoltaico interconectado
Equipo y herramienta para instalación
Equipo de protección personal</t>
  </si>
  <si>
    <t>Enriquez Harper, 2014, Instalaciones y sistemas fotovoltaicos, Mexico, Ciudad de México, Limusa ISBN 9786070506734</t>
  </si>
  <si>
    <t>Miguel Pareja Aparicio, -2010, Energía Solar Fotovoltaica 2a Edición: Calculo de Una Instalación Aislada., Bogotá, Colombia, Marcombo ISBN-13: 978-8426715968</t>
  </si>
  <si>
    <t>C Julian Chen , 2011, Physics of Solar Energy, New Jersey, USA, John Wiley &amp; Sons, Inc. ISBN-13: 978-0470647806</t>
  </si>
  <si>
    <t>Comparativos, superlativos</t>
  </si>
  <si>
    <t>Superlativos</t>
  </si>
  <si>
    <t>Presente perfecto</t>
  </si>
  <si>
    <t>Experiencias</t>
  </si>
  <si>
    <t>El alumno desarrollará ideas innovadoras o alternativas de solución, bajo parámetros éticos de aplicación y mediante el uso de técnicas de creatividad, para dar solución a problemas cotidianos o estimular la generación de nuevos negocios que contribuyan al desarrollo económico y social del entorno.</t>
  </si>
  <si>
    <t>Proceso del pensamiento creativo</t>
  </si>
  <si>
    <t>El alumno generará ideas mediante el proceso de pensamiento creativo para satisfacer necesidades con responsabilidad social.</t>
  </si>
  <si>
    <t>La inteligencia</t>
  </si>
  <si>
    <t>Describir la teoría de las inteligencias múltiples.
Identificar las características de los seis sombreros del pensamiento.</t>
  </si>
  <si>
    <t>Pensamiento vertical y lateral</t>
  </si>
  <si>
    <t>Definir pensamiento, pensamiento vertical y pensamiento lateral.</t>
  </si>
  <si>
    <t xml:space="preserve">Generar ideas utilizando el pensamiento vertical y lateral contrastando los resultados. </t>
  </si>
  <si>
    <t>Proceso de Pensamiento Creativo</t>
  </si>
  <si>
    <t>Describir el proceso de pensamiento creativo: preparación, incubación, iluminación y verificación.</t>
  </si>
  <si>
    <t>Generar ideas siguiendo las etapas del proceso de pensamiento creativo.</t>
  </si>
  <si>
    <t>Ejecución de tareas 
Lista de cotejo</t>
  </si>
  <si>
    <t>Discusión en grupo 
Investigación 
Ejercicios prácticos</t>
  </si>
  <si>
    <t>Proyector
Computadora
Impresos
Internet
Audiovisuales</t>
  </si>
  <si>
    <t>Desarrollo de ideas</t>
  </si>
  <si>
    <t>El alumno desarrollará alternativas creativas de solución, mediante el proceso de desarrollo de nuevas ideas, para la resolución de problemas</t>
  </si>
  <si>
    <t>Generación de ideas</t>
  </si>
  <si>
    <t>Identificar el proceso de desarrollo de ideas creativas para la solución de problemas o el desarrollo de nuevos negocios. 
Emplear las técnicas de creatividad para desarrollar ideas o soluciones:
- Analogía
- Lluvia de Ideas
- Lista de preguntas Osborn
- Método de palabras aleatorias
- Cuadros morfológicos</t>
  </si>
  <si>
    <t>Generar ideas de negocios o alternativas de solución factibles.</t>
  </si>
  <si>
    <t>Conciliador 
Responsabilidad
Iniciativa
Crítica
Análisis
Respeto</t>
  </si>
  <si>
    <t>Depuración de ideas</t>
  </si>
  <si>
    <t>Identificar la importancia del análisis y depuración de ideas o soluciones mediante enfoque sistémico y costo beneficio.</t>
  </si>
  <si>
    <t xml:space="preserve">Conciliador Responsabilidad
Iniciativa
Crítica
Análisis
Respeto
</t>
  </si>
  <si>
    <t>Desarrollo de concepto</t>
  </si>
  <si>
    <t>Diseñar el concepto de un producto o alternativa de solución.</t>
  </si>
  <si>
    <t>Prueba de concepto</t>
  </si>
  <si>
    <t>Explicar la prueba de concepto y su importancia distinguiendo:
- Viabilidad técnica 
- Impacto estratégico o mercadológico
- Costo/benéfico económico</t>
  </si>
  <si>
    <t>Realizar la prueba de concepto de la idea de negocio o alternativa de solución.</t>
  </si>
  <si>
    <t>Elabora un portafolio de evidencias con la prueba de concepto de una idea de negocio o alternativa de solución que contenga:
- Las ideas generadas incluyendo las técnicas de creatividad y fuentes utilizadas
- Las ideas o alternativas de solución con mayor probabilidad de ser exitosas y el método de depuración con el cual se llegó a esa conclusión
- La secuencia: idea, concepto e implementación
- Prototipo o Descripción detallada  
- Los resultados de la prueba de concepto aplicada al mercado o problema
- Viabilidad técnica, estratégica o mercadológica, y económica de la idea o alternativa de solución 
- Conclusiones sobre los resultados obtenidos</t>
  </si>
  <si>
    <t>1. Identificar el proceso de desarrollo de nuevas ideas o soluciones
2. Distinguir las técnicas de creatividad para la generación y depuración de ideas
3. Analizar las actividades a desarrollar en la prueba de conceptos 
4. Realizar la prueba de conceptos</t>
  </si>
  <si>
    <t>Proyecto
Lista de cotejo</t>
  </si>
  <si>
    <t>Video
Carteles 
Internet 
Biblioteca 
Revistas 
Periódicos
Acetatos
Proyector
Computadora
Pizarrón
Rotafolio</t>
  </si>
  <si>
    <t>Administración por valores</t>
  </si>
  <si>
    <t>El alumno adoptará actitudes profesionales, a través del análisis ético de valores sociales y empresariales, para promover ideas de negocio que contribuyan al desarrollo social.</t>
  </si>
  <si>
    <t>Ética y Valores</t>
  </si>
  <si>
    <t>Diseñar directrices que permitan a las organizaciones, responder a intereses globales (económicos y sociales).</t>
  </si>
  <si>
    <t>Comunión y Comunicación</t>
  </si>
  <si>
    <t>Identificar los conceptos de:
- Decir
- Mostrar
- Comunicar
- Convenir</t>
  </si>
  <si>
    <t>Diseñar estrategias de comunicación que reflejen los valores organizaciones y al mismo tiempo el compromiso de la Alta Dirección.</t>
  </si>
  <si>
    <t>Identificar el concepto de "Construir con fundamento para nuestra supervivencia y crecimiento, creando mediante nuestros valores una herencia de calidad".</t>
  </si>
  <si>
    <t>Diseñar planes de vida y carrera concordantes a los objetivos organizacionales.</t>
  </si>
  <si>
    <t>A partir de un caso, elabora el Código de Ética de una organización, con los siguientes elementos:
- Ética organizacional
- Valores
- Responsabilidad social
- Estrategias de comunicación
- Estrategia de campaña "Pregonar con el ejemplo"
- Estrategia de promoción, difusión, consolidación y verificación de valores organizacionales</t>
  </si>
  <si>
    <t>Discusión grupal
Aprendizaje basado en proyectos
Equipos colaborativos</t>
  </si>
  <si>
    <t>MATEMÁTICAS PARA INGENIERÍA I</t>
  </si>
  <si>
    <t>Séptimo</t>
  </si>
  <si>
    <t>El alumno resolverá problemas de ingeniería a través de las herramientas y métodos de cálculo multivariable y vectorial para contribuir a su solución.</t>
  </si>
  <si>
    <t>Funciones de varias variables</t>
  </si>
  <si>
    <t>El alumno distinguirá el carácter multivariable de situaciones cotidianas para explicar su comportamiento.</t>
  </si>
  <si>
    <t>Funciones escalares de varias variables</t>
  </si>
  <si>
    <t>Planos y superficies</t>
  </si>
  <si>
    <t>Límites y continuidad en funciones de tres variables</t>
  </si>
  <si>
    <t>Determinar la continuidad en trayectorias de funciones de tres variables con límites de forma algebraica y con software.</t>
  </si>
  <si>
    <t>Derivadas parciales</t>
  </si>
  <si>
    <t>El alumno determinará la razón de cambio de una situación multivariable para comprender su comportamiento.</t>
  </si>
  <si>
    <t>La derivada parcial</t>
  </si>
  <si>
    <t>Vector gradiente y derivada direccional</t>
  </si>
  <si>
    <t>Extremos de funciones multivariables</t>
  </si>
  <si>
    <t>Integral múltiple</t>
  </si>
  <si>
    <t>El alumno determinará áreas de regiones generales en el plano XY y volúmenes de sólidos irregulares para fundamentar la aplicación de las integrales en la resolución de problemas de ingeniería.</t>
  </si>
  <si>
    <t>Integral doble y triple</t>
  </si>
  <si>
    <t>Determinar la solución de integrales iteradas dobles y triples.</t>
  </si>
  <si>
    <t>Áreas de regiones generales</t>
  </si>
  <si>
    <t>Volúmenes</t>
  </si>
  <si>
    <t>Funciones Vectoriales</t>
  </si>
  <si>
    <t>El alumno resolverá problemas de funciones vectoriales para contribuir a la solución de situaciones de ingeniería.</t>
  </si>
  <si>
    <t>Ecuaciones paramétricas</t>
  </si>
  <si>
    <t>Integral de línea</t>
  </si>
  <si>
    <t xml:space="preserve">Elabora un reporte que contenga:
- Interpretación de resultados con respecto al problema planteado
- Discusión de resultados
- Conclusión y recomendaciones
</t>
  </si>
  <si>
    <t>FÍSICA PARA INGENIERÍA</t>
  </si>
  <si>
    <t>Acústica</t>
  </si>
  <si>
    <t>El alumno determinará los cambios físicos de sistemas oscilantes mecánicos para la interpretación del comportamiento de las ondas mecánicas acústicas.</t>
  </si>
  <si>
    <t>Oscilaciones</t>
  </si>
  <si>
    <t>Ondas en los medios elásticos</t>
  </si>
  <si>
    <t>Las Ondas Sonoras</t>
  </si>
  <si>
    <t>Óptica</t>
  </si>
  <si>
    <t>El alumno demostrará las propiedades de la luz como onda electromagnética y rayo para describir su propagación a través de diferentes medios de transmisión.</t>
  </si>
  <si>
    <t>Teorías de la luz y espectro electromagnético</t>
  </si>
  <si>
    <t>Reflexión, Refracción y Dispersión de frentes de onda planos</t>
  </si>
  <si>
    <t>Espejos y lentes</t>
  </si>
  <si>
    <t xml:space="preserve">Trabajo en equipo
Razonamiento deductivo
Metódico y ordenado
Capacidad de autoaprendizaje
Proactividad
Capacidad de análisis
Responsabilidad
Trabajo bajo presión
</t>
  </si>
  <si>
    <t>Láseres y fibras ópticas</t>
  </si>
  <si>
    <t>Introducción a la Física Moderna</t>
  </si>
  <si>
    <t>El alumno demostrará las leyes de la mecánica cuántica para describir el comportamiento de los fenómenos físicos.</t>
  </si>
  <si>
    <t>Teoría de la Relatividad</t>
  </si>
  <si>
    <t>Demostrar la simultaneidad.</t>
  </si>
  <si>
    <t>Modelo nuclear del átomo</t>
  </si>
  <si>
    <t>Dualidad onda-partícula</t>
  </si>
  <si>
    <t xml:space="preserve">Elabora un registro del estado inicial de un fenómeno físico y químico que contenga:
- Elementos 
- Condiciones
- Notación científica
- Variables y constantes
- Sistema de unidades de medida
</t>
  </si>
  <si>
    <t xml:space="preserve">Representa gráfica y analíticamente una relación entre variables físicas y químicas de un fenómeno que contenga: 
- Elementos y condiciones iniciales y finales
- Formulas, expresiones físicas y químicas
- Esquema y gráfica del fenómeno
- Planteamiento de hipótesis y justificación
</t>
  </si>
  <si>
    <t>Argumentar el comportamiento de fenómenos físicos y químicos, "mediante la interpretación, análisis y discusión de resultados, con base en los principios y teorías de la física y la química, para contribuir a la solución de problemas en su ámbito profesional".</t>
  </si>
  <si>
    <t>ANÁLISIS Y ADQUISICIÓN DE DATOS</t>
  </si>
  <si>
    <t>Desarrollar sistemas de energías renovables mediante el diseño de soluciones innovadoras, administrando el capital humano, recursos materiales y energéticos para mejorar la competitividad de la empresa y contribuir al desarrollo sustentable de la región.</t>
  </si>
  <si>
    <t>El alumno integrará interfaces en instrumentación virtual de monitoreo y control de sistemas de energías renovables mediante el acondicionamiento de señales para determinar las tendencias (estadística) de generación - consumo y el control de energía.</t>
  </si>
  <si>
    <t>Instrumentación virtual</t>
  </si>
  <si>
    <t>El alumno elaborará programas de computadora que haga las funciones de un instrumento de medición para adquirir los datos de un sistema de energía renovable.</t>
  </si>
  <si>
    <t>Definir las funciones de las barras de herramientas del ambiente de programación y diseño de instrumentos virtuales.</t>
  </si>
  <si>
    <t>Funciones y subrutinas</t>
  </si>
  <si>
    <t>Ciclos y temporización</t>
  </si>
  <si>
    <t>Reconocer diagramas que contengan estructuras de control de flujo del programa.</t>
  </si>
  <si>
    <t>Utilizar sentencias o estructuras que controlen el flujo de la ejecución como son las del tipo "si, entonces" (if, else) o "conmutación" (switch, select o case).</t>
  </si>
  <si>
    <t>Arreglos y grupos de datos</t>
  </si>
  <si>
    <t>Gráficas</t>
  </si>
  <si>
    <t>Reconocer el concepto de gráfica de datos ordenados.</t>
  </si>
  <si>
    <t>Cadenas y archivos de entrada / salida</t>
  </si>
  <si>
    <t>Definir el concepto de cadenas de texto.</t>
  </si>
  <si>
    <t>Adquisición de datos</t>
  </si>
  <si>
    <t>Estadística de datos mediante instrumentación virtual</t>
  </si>
  <si>
    <t xml:space="preserve">Filtros </t>
  </si>
  <si>
    <t>Formatos, entrada y salida de archivos de datos</t>
  </si>
  <si>
    <t>Funciones de análisis y procesamiento de datos</t>
  </si>
  <si>
    <t>Almacenamiento y publicación de datos</t>
  </si>
  <si>
    <t>Desarrollar instrumentos virtuales para al almacenamiento de datos en BD, generar reportes en línea utilizando web publishing tool y generar reportes con el histórico de los datos.</t>
  </si>
  <si>
    <t>Integración de controladores de potencia</t>
  </si>
  <si>
    <t>Estándar de comunicación OPC</t>
  </si>
  <si>
    <t>Controladores de potencia de sistemas de bioenergía y solar térmica</t>
  </si>
  <si>
    <t>Controladores de potencia de sistemas de calidad y ahorro de energía</t>
  </si>
  <si>
    <t>Determinar la factibilidad económica del diseño mediante un análisis costo - beneficio para su implementación.</t>
  </si>
  <si>
    <t>Planear las etapas de desarrollo del proyecto a partir de la organización de los recursos humanos, materiales, financieros para su puesta en marcha.</t>
  </si>
  <si>
    <t>Gestionar los recursos materiales, energéticos y financieros a partir de la justificación del proyecto y el cumplimiento de la normatividad y procedimientos establecidos para la obtención de los mismos.</t>
  </si>
  <si>
    <t>Controlar el desarrollo del proyecto energético a través de la supervisión y aplicación de las acciones correctivas y preventivas para dar cumplimiento a los objetivos y metas planteadas.</t>
  </si>
  <si>
    <t>El alumno establecerá actividades empresariales, mediante estrategias de mercadotecnia y de administración de personal para el logro de los objetivos de una empresa de Energías Renovables.</t>
  </si>
  <si>
    <t>Proceso Administrativo</t>
  </si>
  <si>
    <t>El alumno identificará la importancia de la administración en la creación y desarrollo de empresas para comprender su operación.</t>
  </si>
  <si>
    <t>Importancia de la administración en las organizaciones</t>
  </si>
  <si>
    <t>Reconocer los conceptos de administración, administrador, empresa y productividad.  
Reconocer los tipos de empresa de acuerdo al tamaño, al giro y al origen del capital.</t>
  </si>
  <si>
    <t>Trabajo en equipo
Capacidad de observación
Responsabilidad
Puntualidad
Disciplina
Honestidad
Ética
Lealtad
Proactividad
Liderazgo 
Iniciativa</t>
  </si>
  <si>
    <t>Proceso administrativo</t>
  </si>
  <si>
    <t>Reconocer las fases que
integran el proceso
administrativo:
- Planeación
- Organización
- Dirección
- Control</t>
  </si>
  <si>
    <t>Constitución de la empresa</t>
  </si>
  <si>
    <t>Identificar los requisitos y trámites legales federales, estatales y municipales para la constitución de una empresa.</t>
  </si>
  <si>
    <t>Integrar los requisitos y trámites legales federales, estatales y municipales para la constitución de una empresa de Energías Renovables.</t>
  </si>
  <si>
    <t>Elaborará a partir de un caso práctico de una empresa de Energías Renovables, un reporte que incluya:
- Planeación
- Organización
- Dirección
- Control
- Requisitos y trámites para la constitución y operación de la empresa:
a) Federales
b) Estatales
c) Municipales</t>
  </si>
  <si>
    <t>1. Comprender el concepto de administración y sus elementos.
2. Comprender la importancia de la administración aplicada. 
3. Comprender el proceso administrativo.
4. Identificar los requisitos y trámites legales para la constitución de una empresa.</t>
  </si>
  <si>
    <t>Equipos colaborativos
Solución de problemas
Casos prácticos</t>
  </si>
  <si>
    <t>Pizarrón
Medios audiovisuales
Internet
Normas vigentes</t>
  </si>
  <si>
    <t>Administración de Personal</t>
  </si>
  <si>
    <t>El alumno formulará el plan de requerimientos de personal de una organización mediante el establecimiento de los criterios de selección, evaluación y capacitación para garantizar el funcionamiento óptimo.</t>
  </si>
  <si>
    <t>Inventario de personal</t>
  </si>
  <si>
    <t>Describir el proceso de levantamiento de inventario de personal.
Describir la estructura y elaboración de:
- Tablas de reemplazo
- Planes de sucesión
Identificar las dimensiones del capital intelectual:
- Capital humano
- Capital estructural
- Capital relacional</t>
  </si>
  <si>
    <t>Realizar inventarios de
personal</t>
  </si>
  <si>
    <t>Reclutamiento y selección</t>
  </si>
  <si>
    <t>Identificar las necesidades y características de contratación y la política de la organización.</t>
  </si>
  <si>
    <t>Determinar las diferentes técnicas de contratación y selección, así como las fuentes de reclutamiento de acuerdo a las políticas de la organización.</t>
  </si>
  <si>
    <t>Evaluación del Desempeño</t>
  </si>
  <si>
    <t>Evaluar los indicadores de desempeño del personal de una empresa de Energías Renovables.</t>
  </si>
  <si>
    <t>Capacitación</t>
  </si>
  <si>
    <t>Determinar las necesidades de capacitación del personal de una empresa de Energías Renovables.</t>
  </si>
  <si>
    <t xml:space="preserve">Marco legal contractual </t>
  </si>
  <si>
    <t>Identificar los derechos, obligaciones del personal de acuerdo a la Ley Federal del Trabajo, Sindicato, del IMSS e INFONAVIT.
Describir las características de la jornada de trabajo y beneficios del trabajador de acuerdo a la política de la organización.
Describir las características de las partidas que integran los sueldos y salarios del personal de la organización.</t>
  </si>
  <si>
    <t>Determinar los beneficios laborales relacionados al contrato.
Calcular el costo de los sueldos y salarios de una empresa de Energías Renovables.</t>
  </si>
  <si>
    <t>Elaborará a partir de un caso práctico de una empresa de Energías Renovables, un reporte con una propuesta de requerimientos de personal donde incluya:
- Tipo de organización.
- Estructura de la organización
- El análisis y descripción de puestos del personal.
- Los criterios para la selección
- Evaluación.
- Capacitación del personal.
- Beneficios y obligaciones de los trabajadores en función de la normatividad, políticas y procedimientos de contratación de personal.
- Cálculo del costo de los sueldos y salarios.</t>
  </si>
  <si>
    <t>1. Identificar los requerimientos de personal de una organización.
2. Comprender el proceso de selección y evaluación del personal.
3. Comprender las técnicas para detectar necesidades de capacitación
4. Relacionar los indicadores para la selección y evaluación del desempeño del personal.
5. Identificar los derechos y obligaciones obrero patronal en la normativa vigente.
6. Calcular los costos de los sueldos y salarios de una organización.</t>
  </si>
  <si>
    <t xml:space="preserve">Proyecto 
Rúbrica  </t>
  </si>
  <si>
    <t>Pizarrón
Medios audiovisuales
Internet
Normatividad vigente</t>
  </si>
  <si>
    <t>Mezcla de mercadotecnia</t>
  </si>
  <si>
    <t>Mezcla de Mercadotecnia</t>
  </si>
  <si>
    <t>Producto</t>
  </si>
  <si>
    <t>Identificar la clasificación del producto:
- Bienes de consumo
- Duración y tangibilidad
- Industriales
Identificar los niveles del producto:
- Fundamental
- Real
- Aumentado
Identificar los elementos del producto:
- Etiqueta
- Envase 
- Empaque
- Embalaje
- Marca
- Imagen
Identificar las etapas del ciclo de vida: 
- Introducción
- Crecimiento
- Madurez 
- Declive</t>
  </si>
  <si>
    <t>Establecer el tipo de producto en función de sus características.
Ejemplificar los elementos que integran el producto.
Determinar la etapa del ciclo de vida de bienes y servicios.</t>
  </si>
  <si>
    <t>Precio</t>
  </si>
  <si>
    <t>Comparar precios de un producto de acuerdo al segmento de mercado.</t>
  </si>
  <si>
    <t>Plaza</t>
  </si>
  <si>
    <t>Identificar los tipos de canales de distribución:
- Directo
- Indirecto
- Mixto</t>
  </si>
  <si>
    <t>Promoción</t>
  </si>
  <si>
    <t>Identificar los elementos que integran la mezcla promocional: 
- Promoción de ventas
- Publicidad 
- Venta personal  
- Relaciones públicas</t>
  </si>
  <si>
    <t>Investigar los elementos de mezcla promocional que utilizan las empresas.</t>
  </si>
  <si>
    <t>Lienzo de Modelo de Negocios (Modelo Canvas)</t>
  </si>
  <si>
    <t>Explicar el concepto de Lienzo de Modelo de Negocios y su importancia.
Describir los bloques que integran el Lienzo de Modelo de Negocios:
- Actividades clave
- Socios clave
- Recursos clave
- Segmentos de mercado o de clientes
- Canales de comunicación
- Relación con los clientes
- El producto o propuesta de valor
- Estructura de costos
- Flujo de ingresos</t>
  </si>
  <si>
    <t>Desarrollar el Lienzo de Modelo de Negocios.</t>
  </si>
  <si>
    <t>Elaborará a partir de un caso práctico, un reporte que incluya:
- Clasificación del producto
- Nivel del producto
- Elementos del producto
- Ciclo de vida
- Precio del mercado
- Canal de distribución
- Mezcla promocional
- Lienzo de Modelo de Negocios.</t>
  </si>
  <si>
    <t>1. Comprender los conceptos de la mezcla de mercadotecnia.
2. Distinguir los elementos, tipos, niveles y ciclo de vida de un producto.
3. Identificar los factores que intervienen en la fijación de precios.
4. Identificar los tipos de canales de distribución.
5. Distinguir los elementos de la mezcla promocional.
6. Identificar el concepto de Lienzo de Modelo de Negocios  y su importancia</t>
  </si>
  <si>
    <t>Proponer alternativas de solución y mejora energética a partir de una investigación de campo y documental para determinar los requerimientos y necesidades energéticas del cliente.</t>
  </si>
  <si>
    <t>Elabora el presupuesto de un proyecto potencial de innovación tecnológica a través de la aplicación de las Energías Renovables en una empresa.</t>
  </si>
  <si>
    <t>Modelar el sistema energético considerando los resultados de la investigación utilizando herramientas de diseño y simulación para validar las condiciones de operación de las propuestas.</t>
  </si>
  <si>
    <t>Evalúa el proyecto a través de su presupuesto, mediante un método de simulación para corroborar los dictámenes de factibilidad del proyecto propuesto.</t>
  </si>
  <si>
    <t>Stephen P, Robbins y Coulter, Mary, -2015, Administración, Ciudad de México, México, Pearson Educacion ISBN: 9786073227674</t>
  </si>
  <si>
    <t>Whetten, David A. / Cameron, Kim S., -2016, Desarrollo de Habilidades Directivas, Ciudad de México, México, Pearson Educación ISBN978607322767 4</t>
  </si>
  <si>
    <t>Guizar Montufa, Rafael , -2015, Desarrollo Organizacional , Ciudad de México, México, McGraw Hill</t>
  </si>
  <si>
    <t>Dessler, Gary , -2015, Administración de Recursos Humanos , Ciudad de México, México, Person Educación ISBN: 9786073233118</t>
  </si>
  <si>
    <t>Kotler, Philip  Armstrong, Gary, -2016, Fundamentos de marketing, Ciudad de México, México, Pearson Educación. ISBN: 9786073238458</t>
  </si>
  <si>
    <t>50minutos.Es, -2017, El Modelo Canvas, Madrid, España, 50minutos.Es</t>
  </si>
  <si>
    <t>INGLÉS VI</t>
  </si>
  <si>
    <t>Comunicar sentimientos, pensamientos, conocimientos, experiencias, ideas, reflexiones, opiniones, en los ámbitos público, personal, educativo y ocupacional, productiva y receptivamente en el idioma inglés de acuerdo al nivel B1, usuario independiente, del Marco de Referencia Europeo para contribuir en el desempeño de sus funciones en su entorno laboral, social y personal.</t>
  </si>
  <si>
    <t>Tag Questions</t>
  </si>
  <si>
    <t>Passive Voices</t>
  </si>
  <si>
    <t>How long have you been…?</t>
  </si>
  <si>
    <t>Desarrollar y dirigir organizaciones a través del ejercicio ético del liderazgo, con enfoque sistémico para contribuir al logro de objetivos estratégicos.</t>
  </si>
  <si>
    <t>El alumno construirá un estilo de liderazgo para dirigir organizaciones con eficacia.</t>
  </si>
  <si>
    <t>Administración del tiempo</t>
  </si>
  <si>
    <t>El alumno administrará eficientemente el tiempo para mejorar el desempeño y cumplimiento de objetivos personales y organizacionales.</t>
  </si>
  <si>
    <t xml:space="preserve">Administración del tiempo </t>
  </si>
  <si>
    <t>Planificar el uso de tiempo considerando factores de eficiencia y efectividad y a través de un planificador de uso de tiempo.</t>
  </si>
  <si>
    <t>Herramientas para la administración del tiempo</t>
  </si>
  <si>
    <t xml:space="preserve">A partir de un caso elaborará un programa de trabajo (semanal y mensual) utilizando las herramientas de planeación que incluya: Planificador de uso del tiempo, objetivos, metas,   lista de actividades, secuencia de actividades priorizadas, definición de horarios, holgura para atención de contingencias, herramienta de gestión de tiempo aplicada, plan de reunión efectiva
Realiza un plan estratégico de Negociación que contemple:  *Pre-negociación:
Objetivos, Tiempos, Responsables (Papel del líder y del equipo), Estilo de comunicación, Matriz de Factores, Estilo de Negociación, Resultado Programado, Estrategia de Negociación, Táctica personal 
Gruesa y Fina
Términos Legales y comerciales
Tiempo
Comparar estándares 
Alternativas (Mínimo dos planes)
Acuerdo Preliminar 
*Post-Negociación 
Cierre de acuerdos
Resultados obtenidos
Comparación entre lo planeado y lo obtenido 
Áreas de oportunidad
</t>
  </si>
  <si>
    <t>Liderazgo</t>
  </si>
  <si>
    <t>El alumno desarrollará habilidades de liderazgo a través de identificar sus fortalezas y áreas de oportunidad para su aplicación en el ámbito personal y organizacional.</t>
  </si>
  <si>
    <t>Autoestima</t>
  </si>
  <si>
    <t>Elaborar un plan de fortalecimiento de autoestima.</t>
  </si>
  <si>
    <t>Motivación e inteligencia emocional</t>
  </si>
  <si>
    <t>Liderazgo Transformacional</t>
  </si>
  <si>
    <t>Impresos (casos), Internet, medios audiovisuales</t>
  </si>
  <si>
    <t>Administrar el tiempo a través de técnicas de planeación y organización del tiempo para eficientar el desempeño propio.</t>
  </si>
  <si>
    <t>Realiza un planificador de uso del tiempo que incluye: objetivos, metas, lista de pendientes, secuencia de actividades priorizadas por importancia y categorizada por grado de urgencia, definiendo horarios y margen para atención de contingencias.</t>
  </si>
  <si>
    <t>Evaluar el estilo de liderazgo personal a través de técnicas de exploración y autoconocimiento para fortalecer un estilo de liderazgo.</t>
  </si>
  <si>
    <t xml:space="preserve">Realiza el autodiagnóstico que contiene: estilo de liderazgo, estilo gerencial, nivel de sociabilidad, áreas de oportunidad.
Diseña el plan de capacitación que atiende a las áreas de mejora identificadas, precisando el objetivo personal, recursos y tiempo disponibles.
</t>
  </si>
  <si>
    <t>Grupos y necesidades</t>
  </si>
  <si>
    <t>El alumno determinará las características de los grupos de trabajo a través de un análisis de roles, capacidades, experiencias y actitudes de los integrantes para definir su grado de madurez y efectividad.</t>
  </si>
  <si>
    <t>Teorías de las Necesidades</t>
  </si>
  <si>
    <t>Liderazgo y manejo de grupos</t>
  </si>
  <si>
    <t>El alumno gestionará grupos de trabajo utilizando técnicas de manejo de equipos de alto rendimiento para capitalizar sus fortalezas y generar sinergias organizacionales.</t>
  </si>
  <si>
    <t xml:space="preserve"> Liderazgo</t>
  </si>
  <si>
    <t>Manejo de Grupos</t>
  </si>
  <si>
    <t>Equipos de alto rendimiento</t>
  </si>
  <si>
    <t xml:space="preserve">Desarrolla la solución del modelo matemático que contenga:
- Método, herramientas y principios matemáticos empleados y su justificación
- Demostración matemática
- Solución 
- Comprobación de la solución obtenida
</t>
  </si>
  <si>
    <t>Evalúa los resultados obtenidos respecto a los esperados, controlar que el proyecto marche de acuerdo al programa y que se logren los objetivos de calidad (en base al diseño), tiempo (programa) y costo (presupuesto).</t>
  </si>
  <si>
    <t>Interpretar las ideas principales de información escrita, verbal en lengua estándar y su contexto en forma detallada, en situaciones de trabajo, de estudio, esparcimiento, para seleccionar la respuesta adecuada.</t>
  </si>
  <si>
    <t>Expresar sentimientos, pensamientos, conocimientos, experiencias, ideas, reflexiones, opiniones, empleando oraciones, vocabulario y estructuras gramaticales, argumentando de forma comprensible, aunque sean evidentes sus pausas, para realizar una planificación gramatical y léxica con razonable corrección, con poca influencia de su lengua materna, para dar respuesta al interlocutor.</t>
  </si>
  <si>
    <t>Participa de manera espontánea, en conversaciones sobre temas conocidos o de interés personal utilizando vocabulario suficiente para poderse comunicar con seguridad y precisión gramatical razonable, manteniendo una conversación, aunque haya pausas para planear el léxico y la estructura gramatical y solicitando ocasionalmente la repetición de palabras o frases.
Responde a mensajes de forma escrita (e-mails, cartas personales) describiendo experiencias y sensaciones, de manera coherente y cohesiva.</t>
  </si>
  <si>
    <t>Organizar información relativa a un tema pertinente y relevante al tipo de trabajo que se desea elaborar, identificando tipos, partes y técnicas del discurso utilizados en la elaboración de una composición para comunicar efectivamente lo que se desea.</t>
  </si>
  <si>
    <t>Elabora textos de manera estructurada y lógica sobre eventos y experiencias con base en especificaciones previamente establecidas, estructurado de manera simple, y con estructura gramatical.
Esboza oralmente, con base en información previa, describiendo las etapas para abordar una situación de forma lógica y estructurada, con precisión gramatical.</t>
  </si>
  <si>
    <t>Redactar documentos en forma coherente y cohesiva a partir de información previa, para transmitir la información verbal o escrita, de acuerdo al objetivo deseado.</t>
  </si>
  <si>
    <t>Elabora y expone reportes e informes de manera estructurada y lógica sobre eventos y experiencias laborales, respondiendo a estándares profesionales y con estructura gramatical.</t>
  </si>
  <si>
    <t>Betty S. Azar, Stacy A. Hagen, -2009, English Grammar, s.l., U.S., Pearson Education</t>
  </si>
  <si>
    <t>Raymond Murphy, William R. Malzer, -2005, Grammar in Use, Hong Kong, China, Cambridge</t>
  </si>
  <si>
    <t>Peter Loveday, Melissa Koops, Sally Trowbridge, Lisa Varandani, -2012, Take Away English 4, s.l., China, Mc Graw Hill</t>
  </si>
  <si>
    <t>Mickey Rogers, Joanne Taylore-Knowles, Steve Taylore-Knowles, -2010, Open Mind 3, Bangkok, Thailand, Macmillan</t>
  </si>
  <si>
    <t>Philip Kerr, -2012, Straightforward Pre Intermediate, Bangkok, Thailand, Macmillan</t>
  </si>
  <si>
    <t>Ken Wilson, -2011, Smart Choice 3, s.l., China, Oxford</t>
  </si>
  <si>
    <t>Miles Craven, -2013, Breakthrough Plus 4, Bangkok, Thailand, Macmillan</t>
  </si>
  <si>
    <t>Joan Saslow y Allen Asher, -2011, Top Notch  3, New York, U.S., Pearson Longman</t>
  </si>
  <si>
    <t>Casos prácticos
Lista de verificación</t>
  </si>
  <si>
    <t>Elabora la propuesta de un proyecto potencial de mejora energética en una empresa, a partir de una investigación de campo, integrando información documental del diagnóstico energético.</t>
  </si>
  <si>
    <t>Desarrolla el modelado del proyecto propuesto, a través de un simulador, para obtener el comportamiento de las variables a evaluar; contrastando contra la información estadística y optimizar las condiciones de operación del proyecto.</t>
  </si>
  <si>
    <t>Presenta el dictamen de inversión y de sustentabilidad de las condiciones de operación del proyecto, para su implementación.</t>
  </si>
  <si>
    <t>Medios audiovisuales
Internet
Software de simulación 
Equipos de laboratorio 
Manuales y hojas técnicas</t>
  </si>
  <si>
    <t>Aprendizaje auxiliado por las tecnologías de la información
Juego de roles
Técnicas de comprensión de lectura, audio y escritura</t>
  </si>
  <si>
    <t>Lista de cotejo
Proyecto</t>
  </si>
  <si>
    <t>Material auténtico impreso, de audio y de video
Discos Compactos, USB
Equipo Multimedia
Pantalla de TV
Computadora
Impresora
Cañón
Lista de conectores, frases idiomáticas y "phrasal verbs"
Vocabulario de términos relacionados con su área de estudio</t>
  </si>
  <si>
    <t>Décimo</t>
  </si>
  <si>
    <t>Biodiesel</t>
  </si>
  <si>
    <t>Variables del proceso de producción de biodiesel</t>
  </si>
  <si>
    <t>Bioetanol</t>
  </si>
  <si>
    <t>Eficiencia energética pasiva</t>
  </si>
  <si>
    <t>Eficiencia energética activa</t>
  </si>
  <si>
    <t>Monitoreo y control del sistema</t>
  </si>
  <si>
    <t>Comunicación e instrumentación virtual</t>
  </si>
  <si>
    <t>LEGISLACIÓN Y FINANCIAMIENTO AMBIENTAL</t>
  </si>
  <si>
    <t>Marco jurídico ambiental</t>
  </si>
  <si>
    <t>Diseñar sistemas energéticos</t>
  </si>
  <si>
    <t>Dirigir proyectos energéticos</t>
  </si>
  <si>
    <t>Equipos colaborativos 
Aprendizaje auxiliado por las tecnologías de la información
Juego de roles
Técnicas de comprensión de lectura, audio y escritura</t>
  </si>
  <si>
    <t>A partir de una información previamente proporcionada ya sea en forma oral o escrita:
- Reacciona de manera no verbal ante el mensaje recibido
- Intercambia y expone ideas proporcionadas en la información previa asumiendo roles con pronunciación, entonación, fluidez, estructura y lenguaje apropiado
- Elabora escritos simples con estructura gramatical y acorde a una situación de comunicación</t>
  </si>
  <si>
    <t>Jack C. Richards, -2009, Interchange 3, New York, U.S., Cambridge</t>
  </si>
  <si>
    <t xml:space="preserve">Elabora propuesta que incluya: 
- Cuadro comparativo resaltando las deficiencias energéticas a corregir o mejorar
- Especificaciones técnicas de equipo
- Análisis de costo
- Condiciones de configuración y operación
</t>
  </si>
  <si>
    <t xml:space="preserve">Elabora un reporte con la siguiente información: 
• Recursos naturales de la región 
• Condiciones climatológicas, 
• Propuesta técnica energética
</t>
  </si>
  <si>
    <t>Suministros de energía eléctrica</t>
  </si>
  <si>
    <t>Fuentes y análisis de la función de excitación senoidal</t>
  </si>
  <si>
    <t xml:space="preserve">Trabajo en equipo
Capacidad de observación
Responsabilidad
Ética
Pro actividad
Iniciativa
</t>
  </si>
  <si>
    <t>Recursos biomásicos</t>
  </si>
  <si>
    <t>MATERIA 70</t>
  </si>
  <si>
    <t>MATERIA 71</t>
  </si>
  <si>
    <t>MATERIA 72</t>
  </si>
  <si>
    <t>MATERIA 73</t>
  </si>
  <si>
    <t>MATERIA 74</t>
  </si>
  <si>
    <t>MATERIA 75</t>
  </si>
  <si>
    <t>MATERIA 76</t>
  </si>
  <si>
    <t>MATERIA 77</t>
  </si>
  <si>
    <t>MATERIA 78</t>
  </si>
  <si>
    <t>MATERIA 79</t>
  </si>
  <si>
    <t>MATERIA 80</t>
  </si>
  <si>
    <t>MATERIA 81</t>
  </si>
  <si>
    <t>MATERIA 82</t>
  </si>
  <si>
    <t>MATERIA 83</t>
  </si>
  <si>
    <t>MATERIA 84</t>
  </si>
  <si>
    <t>El alumno diseñará sistemas de generación de biocombustibles a través de la transformación de la biomasa para la producción de energías alternas y contribuir al desarrollo sustentable.</t>
  </si>
  <si>
    <t xml:space="preserve">El alumno producirá biogás mediante el diseño de un biodigestor que contribuya con la reducción de emisiones de gas metano a la atmósfera. </t>
  </si>
  <si>
    <t>Reconocer los tipos de residuos: 
- Agrícolas
- Industriales 
- Urbanos 
- Ganaderos
Identificar las fuentes de información estadística referentes a los residuos empleados en la generación de bioenergía.</t>
  </si>
  <si>
    <t>Cuantificar los residuos orgánicos susceptibles de ser empleados como bioenergía.</t>
  </si>
  <si>
    <t>Productividad de la Biomasa</t>
  </si>
  <si>
    <t>Explicar los procesos de generación de energía a partir de biomasa: por vía seca (gasificación, pirolisis, licuefacción y combustión) o por vía húmeda (extracción, digestión y fermentación)</t>
  </si>
  <si>
    <t>Cuantificar la eficiencia del biocombustible en función del proceso empleado.</t>
  </si>
  <si>
    <t>Variables del proceso de producción de biogás</t>
  </si>
  <si>
    <t>Identificar las variables en la biomasa
- Temperatura
- Acidez
- Volumen de hidratación
- Concentración de bacterias
Identificar las Variables de control del proceso de generación de biogás
- Temperatura de operación
- Presión
- Velocidad de agitación
- Volumen de entrada
- Volumen de salida
- Tiempo de retención del sustrato</t>
  </si>
  <si>
    <t>Evaluar las variables existentes en la biomasa y en el proceso de producción de biogás.</t>
  </si>
  <si>
    <t xml:space="preserve">Trabajo en equipo
Capacidad de observación
Responsabilidad
Puntualidad
Disciplina
Honestidad
Ética
Lealtad
Proactividad
Liderazgo 
Iniciativa </t>
  </si>
  <si>
    <t>Rellenos sanitarios</t>
  </si>
  <si>
    <t>Identificar las especificaciones señaladas en la NOM-083-SEMARNAT para la creación de rellenos sanitarios.</t>
  </si>
  <si>
    <t>Biodigestores</t>
  </si>
  <si>
    <t>Identificar los diferentes tipos de biodigestores.
Identificar los factores que afectan la producción de biogás.</t>
  </si>
  <si>
    <t>Establecer el dimensionamiento del biodigestor.
Estimar la biomasa de entrada y salida del biodigestor.
Calcular el tiempo de retención.
Estimar la producción de biogás.
Estimar el costo beneficio del biodigestor.</t>
  </si>
  <si>
    <t>Elaborará un proyecto de generación de biogás y lo documentará en un informe técnico que contenga:
- Localización y disponibilidad de los recursos biomásicos.
- Cuantificación de los recursos orgánicos.
- Resultado de las mediciones de las variables de la biomasa y del proceso
- Dimensionamiento del biodigestor
- Cálculo de la biomasa de entrada y salida del biodigestor.
- Cálculo de la producción de biogás
- Análisis del costo beneficio de generación de biogás</t>
  </si>
  <si>
    <t>1. Reconocer los tipos de residuos orgánicos y su presencia en la región.
2. Identificar las fuentes de información estadística referentes a bioenergéticos.
3. Comprender el efecto de las variables de los métodos de transformación seco y húmedo en el balance de energía y su impacto en la eficiencia. 
4. Diseñar métodos de aprovechamiento de recursos bioenergéticos.
5.Identificar las variables relevantes de la generación de biogás
6. Comprender el procedimiento para calcular los costos de sistemas para generar biogás</t>
  </si>
  <si>
    <t>Estudio de casos
Equipos colaborativos
Prácticas de sitio</t>
  </si>
  <si>
    <t>Computadora
Medios audiovisuales
Instrumentos de medición
Equipo de laboratorio
Internet</t>
  </si>
  <si>
    <t>El alumno producirá biodiesel a través del aprovechamiento de la biomasa que contribuya con el desarrollo energético.</t>
  </si>
  <si>
    <t>Evaluar las variables existentes en la biomasa y en el proceso de producción de biodiesel.
Determinar el catalizador correspondiente para la generación de biodiesel</t>
  </si>
  <si>
    <t>Reactores para biodiesel</t>
  </si>
  <si>
    <t>Identificar los diferentes tipos de reactores de biodiesel.
Identificar los factores que afectan la producción de biodiesel.</t>
  </si>
  <si>
    <t>Evaluar las características técnicas de los reactores para generar biodiesel.
Establecer el dimensionamiento del reactor de biodiesel:
- Estimación de la biomasa de entrada
- Estimación de la biomasa de salida
- Cálculo del tiempo de retención
- Estimación de la producción de biodiesel</t>
  </si>
  <si>
    <t>1. Identificar las variables relevantes de los sistemas de transformación de biodiesel
2. Comprender los parámetros que integran el factor de planta de sistemas de transformación de biodiesel.
3. Comprender el procedimiento para calcular los costos de transformación de biodiesel</t>
  </si>
  <si>
    <t>El alumno producirá bioetanol a través del aprovechamiento de la biomasa que contribuya con el desarrollo energético.</t>
  </si>
  <si>
    <t>Variables del proceso de generación de bioetanol</t>
  </si>
  <si>
    <t>Identificar los tipos de catalizadores biológicos y químicos:
- Ácido láctico(C3H6O3)
- Ácido sulfúrico(H2SO4)
- Hongos
- Enzimas
Explicar el pretratamiento de la biomasa:
- Químico
- Fisicoquímico
- Biológico
Explicar el proceso para la generación de bioetanol:
- Pretratamiento
- Hidrolisis
- Fermentación
- Destilación
Identificar las Variables de control del proceso de generación de bioetanol:
- Temperatura de operación
- Humedad absoluta
- Volumen de entrada</t>
  </si>
  <si>
    <t>Evaluarlas variables existentes en la biomasa y en el proceso de generación de bioetanol.
Determinar el catalizador correspondiente para la generación de bioetanol.
Seleccionar el pretratamiento correspondiente a la biomasa.</t>
  </si>
  <si>
    <t>Proceso para obtención del bioetanol</t>
  </si>
  <si>
    <t>Identificar el proceso para obtención del bioetanol.
Identificar los factores que afectan la producción de bioetanol.</t>
  </si>
  <si>
    <t>Evaluar las características técnicas del sistema de generación de bioetanol.
Establecer el dimensionamiento de la planta de generación de bioetanol:
- Estimación de la biomasa de entrada
- Estimación de la biomasa de salida.
- Cálculo del tiempo de retención
- Estimación de la producción de bioetanol</t>
  </si>
  <si>
    <t>1. Identificar las variables relevantes de los sistemas de transformación de bioetanol
2. Comprender los parámetros que integran el factor de planta de sistemas de transformación de bioetanol.
3. Comprender el procedimiento para calcular los costos de transformación de bioetanol</t>
  </si>
  <si>
    <t>Xavier Elias Castelles., -2012, Biomasa y Bionergía, Madrid, España , Ediciones Díaz de Santos</t>
  </si>
  <si>
    <t>Alipio G. Calles, -2012, Bioenergía, Química y Energía Sostenible, México, México, Terracota-UNAM</t>
  </si>
  <si>
    <t>Nogués, F.,et al, -2010, Energía de la Biomasa, Barcelona, España, Prensas Universitarias de Zaragoza</t>
  </si>
  <si>
    <t>González Velasco, J., -2009, Energías Renovables, Barcelona, España, Reverte</t>
  </si>
  <si>
    <t>Xavier Elias Castelles., -2005, Tratamiento y valoración energética de residuos., Madrid, España , Ediciones Díaz de Santos.</t>
  </si>
  <si>
    <t>DOF, Vigente, NOM-083-SEMARNAT, México, México, DOF</t>
  </si>
  <si>
    <t>A partir del caso de un sistema energético integrará la evidencia del desarrollo de un prototipo que contenga las siguientes características:
a) Diseño conceptual
- Descripción
- Ecuaciones del sistema
- Modelado matemático
b) Diseño y simulación virtual
- Simulación de prototipo
- Diseño de los elementos físicos del prototipo
- Modelado del sistema de control y fuerza del prototipo
c) Integración física del prototipo
- Selección de materiales
- Costos de materiales y suministros
- Integración del sistema de control y fuerza
- Habilitación y puesta en marcha del prototipo</t>
  </si>
  <si>
    <t>Identificar los números reales en la recta numérica.
Explicar el proceso de resolución de las operaciones aritméticas: suma, resta, multiplicación y división.</t>
  </si>
  <si>
    <t xml:space="preserve">Identificar los sistemas de numeración: binario, decimal, octal y hexadecimal.
Explicar la conversión entre los sistemas de numeración.
</t>
  </si>
  <si>
    <t>Realizar conversiones entre sistemas numéricos.</t>
  </si>
  <si>
    <t>A partir de un caso de estudio resuelve problemas de su entorno en el que involucren la aplicación de:
- Números reales
- Números complejos
- Sistemas de numeración</t>
  </si>
  <si>
    <t>1. Comprender los números reales y su representación en la recta numérica
2. Identificar el proceso de solución de operaciones aritméticas
3. Comprender el proceso de números complejos y su representación en forma gráfica y polar
4. Explicar los sistemas de numeración y sus conversiones entre ellas</t>
  </si>
  <si>
    <t>Estudio de caso
Trabajo colaborativo
Aprendizaje basado en problemas</t>
  </si>
  <si>
    <t>Determinar el resultado de operaciones algebraicas.</t>
  </si>
  <si>
    <t>Sistemático
Analítico 
Trabajo colaborativo
Autónomo 
Ético
Creativo</t>
  </si>
  <si>
    <t xml:space="preserve">Definir el concepto de factorización.
Clasificar los tipos de factorización:
-Término común
-Trinomio cuadrado perfecto
-Diferencia de cuadrados
-Suma y diferencia de cubos
-Trinomios de la forma x2 + bx + c y ax2 + bx + c.
Explicar los métodos de factorización.
</t>
  </si>
  <si>
    <t xml:space="preserve">Resolver ecuaciones lineales.
Plantear ecuaciones lineales en problemas de su entorno.
Validar resultados en relación al contexto del problema.
Interpretar los resultados obtenidos.
</t>
  </si>
  <si>
    <t>Identificar el concepto de sistemas de ecuaciones lineales con dos incógnitas.
Describir gráficamente los tipos de solución de un sistema de ecuaciones lineales:
- Solución única
- Infinidad de soluciones
- Sin solución
Explicar los métodos de solución de los sistemas de ecuaciones lineales con dos incógnitas:
- Eliminación
- Sustitución
- Igualación
Explicar el proceso de planteamiento y validación de sistemas de ecuaciones lineales de dos incógnitas.</t>
  </si>
  <si>
    <t>Resolver sistemas de ecuaciones lineales con dos incógnitas.
Plantear sistemas de ecuaciones lineales con dos incógnitas en problemas de su entorno.
Validar resultados en relación al contexto del problema.
Interpretar los resultados obtenidos.</t>
  </si>
  <si>
    <t>Identificar el concepto y tipo de ecuaciones cuadráticas:
- Completa: ax2 + bx + c = 0
- Mixta: ax2 + bx = 0
- Pura: ax2 + c = 0
Describir gráficamente los tipos de solución de una ecuación cuadrática:
- Dos soluciones
- Una solución
- Sin solución
Explicar los métodos de solución de ecuaciones cuadráticas:
- Fórmula general
- Factorización
- Despeje directo
Explicar el proceso de planteamiento y validación de ecuaciones cuadráticas.</t>
  </si>
  <si>
    <t xml:space="preserve">Resolver ecuaciones cuadráticas.
Plantear ecuaciones cuadráticas en problemas de su entorno.
Validar resultados en relación al contexto del problema.
Interpretar los resultados obtenidos.
</t>
  </si>
  <si>
    <t xml:space="preserve">Identificar el concepto de matriz.
Identificar los tipos de matrices de acuerdo a sus características: 
- Fila
- Columna
- Rectangular
- Cuadrada
- Triangular superior
- Triangular inferior
- Identidad
Explicar el proceso de solución de las operaciones matriciales:
- Suma
- Resta
- Multiplicación escalar y matricial
- Matriz inversa
- Matriz transpuesta
Explicar el proceso de planteamiento y validación de datos en una matriz.
</t>
  </si>
  <si>
    <t xml:space="preserve">Identificar el concepto de sistema de ecuaciones lineales de tres o más incógnitas.
Identificar los elementos de la matriz de coeficientes y la matriz aumentada.
Explicar los métodos de solución de un sistema de ecuaciones lineales de tres o más incógnitas:
- Gauss
- Gauss-Jordan 
- Matriz  Inversa
- Regla de Cramer
Explicar el proceso de planteamiento y validación de sistemas de ecuaciones lineales de tres o más incógnitas.
</t>
  </si>
  <si>
    <t>Swokowski, Earl W. / Jeffery A. Cole, -2011, Álgebra y trigonometría con geometría analítica, España, España, Cengage Learning</t>
  </si>
  <si>
    <t>Poole, David, -2011, Álgebra lineal. Una introducción moderna, España, España, Cengage Learning</t>
  </si>
  <si>
    <t>Stanley Grossman , -2012, Álgebra Lineal, México, México, Mc Graw Hill</t>
  </si>
  <si>
    <t>CONAMAT, -2009, Álgebra, México, México, Pearson</t>
  </si>
  <si>
    <t>Baldor, Aurelio, -2013, Álgebra de Baldor, México, México, Patria</t>
  </si>
  <si>
    <t>Del Valle, Juan, -2011, Álgebra Lineal para estudiantes de Ingeniería y Ciencias, México, México, Mc Graw Hill</t>
  </si>
  <si>
    <t>Kaufmann Jerome E. , -2010, Álgebra, México, México, Cengage Learning</t>
  </si>
  <si>
    <t>El alumno desarrollará las técnicas de química básica y del método científico para la interpretación de procesos químicos</t>
  </si>
  <si>
    <t xml:space="preserve">Describir los conceptos de ciencia, tecnología, investigación y su relación con el método científico.
Describir los elementos del método científico: observación, planteamiento del problema, objetivos generales y específicos, hipótesis, justificación, variables, metodología, experimentación, resultados, validación de hipótesis y conclusiones.
</t>
  </si>
  <si>
    <t xml:space="preserve">Describir la evolución de las teorías atómicas.
Identificar las partes que componen el átomo.
Describir los conceptos de masa atómica, masa molecular, número de Avogadro y mol.
</t>
  </si>
  <si>
    <t xml:space="preserve">Representar los modelos atómicos.
Calcular la masa molecular de compuestos y el número de moles en cantidades determinadas de masa.
Calcular número de partículas en una determinada masa
</t>
  </si>
  <si>
    <t xml:space="preserve">A partir de un caso práctico desarrolla un informe técnico conforme al método científico que contenga lo siguiente: 
-Representación de modelos atómico de la molécula propuesta
-Cálculos de masa atómica incluyendo conversiones y notación científica
-Procedimiento de manejo y uso de reactivos conforme a las hojas de seguridad
- Descripción de las técnicas de laboratorio utilizadas.
-Disposición de los residuos 
-Interpretación de los resultados
-Conclusiones
</t>
  </si>
  <si>
    <t xml:space="preserve">1. Identificar los conceptos básicos y la metodología científica
2. Comprender los sistemas de unidades inglés, métrico e internacional
3. Analizar las teorías atómicas
4. Relacionar las medidas de seguridad con las buenas prácticas de laboratorio
5. Comprender las técnicas básicas de uso de material de laboratorio de análisis químicos
</t>
  </si>
  <si>
    <t>Práctica de laboratorio
Investigación
Equipo colaborativo</t>
  </si>
  <si>
    <t>Laboratorio de química
Reactivos
Materiales
Equipo de laboratorio
Pintarrón
Equipo de cómputo, internet
Manuales de seguridad
Equipo de seguridad</t>
  </si>
  <si>
    <t>Analítico
Responsable
Capacidad de síntesis
Metódico</t>
  </si>
  <si>
    <t>Identificar la estructura de la tabla periódica: grupo, familia y periodo.
Describir las propiedades periódicas de los elementos: electronegatividad, energía de ionización, afinidad electrónica, radio atómico y volumen atómico. 
Explicar la configuración electrónica de los elementos.</t>
  </si>
  <si>
    <t xml:space="preserve">Describir los estados de agregación de la materia: Gas, líquido, sólido y plasma.
Describir los conceptos de evaporación, condensación, fusión, solidificación, sublimación y deposición.
Describir los conceptos de transformación y equilibrio de fases.
</t>
  </si>
  <si>
    <t xml:space="preserve">Medir las propiedades físicas y químicas de la materia: Volumen, temperatura, presión, densidad, punto de fusión, de ebullición, pH.
Realizar cálculos y conversión de unidades de volumen, masa, peso, peso específico, gravedad específica y densidad.
Demostrar las propiedades químicas de la materia: inflamabilidad, combustibilidad, oxidación y corrosión.
</t>
  </si>
  <si>
    <t xml:space="preserve">Describir los tipos y características de las mezclas homogéneas, heterogéneas.
Describir el concepto de propiedades coligativas.
Explicar los fenómenos de superficie.
</t>
  </si>
  <si>
    <t>Demostrar propiedades coligativas de soluciones y sistemas coloidales</t>
  </si>
  <si>
    <t xml:space="preserve">Explicar los tipos de reacciones químicas: adición, sustitución, eliminación, síntesis.
Describir los métodos de balance de reacciones químicas: tanteo, algebraico y Redox.
</t>
  </si>
  <si>
    <t xml:space="preserve">Formular reacciones mediante ecuaciones químicas.
Seleccionar el método de balanceo de ecuaciones.
Balancear ecuaciones químicas.
</t>
  </si>
  <si>
    <t xml:space="preserve">Preparar soluciones a diferentes concentraciones.
Preparar soluciones cambiando las unidades de concentración.
Calcular la concentración de una solución y sus equivalencias en diferentes unidades de concentración.
</t>
  </si>
  <si>
    <t xml:space="preserve">Explicar la ley de la conservación de la materia y energía.
Explicar la ley de proporciones múltiples.
</t>
  </si>
  <si>
    <t xml:space="preserve">Determinar la cinética de reacciones químicas.
Calcular la energía de activación, el equilibrio químico, el reactivo limitante, el rendimiento, la selectividad de reacciones químicas.
</t>
  </si>
  <si>
    <t xml:space="preserve">Desarrolla a partir de un caso práctico un informe que contenga lo siguiente:
- Cálculos de cantidad de masa de reactivos y productos de una ecuación química balanceada.
-Cálculos para la preparación de soluciones en diferentes unidades de concentración
- Cálculos de la velocidad de reacción, constante de equilibrio químico, rendimiento, selectividad, reactivo limitante y energía de activación
- Análisis de resultados
</t>
  </si>
  <si>
    <t xml:space="preserve">Explicar los conceptos de: reacciones redox, celdas electroquímicas, potenciales estándar y baterías.
Explicar la ley de Faraday.
Definir el concepto de corrosión y su clasificación
</t>
  </si>
  <si>
    <t xml:space="preserve">Reproducir experimentalmente: reacciones redox, celdas electroquímicas y baterías.
Demostrar las propiedades electroquímicas de los materiales.
Determinar la viabilidad de reacciones química en función de potenciales estándar.
</t>
  </si>
  <si>
    <t>Práctica de laboratorio
Investigación
Equipo  colaborativo
Problemario</t>
  </si>
  <si>
    <t>Laboratorio de química
Reactivos
Materiales
Equipo de laboratorio
Pintarrón
Equipo de cómputo
Internet
Manuales de seguridad
Equipo de seguridad</t>
  </si>
  <si>
    <t xml:space="preserve">Elabora un registro del estado inicial de un fenómeno físico y químico que contenga:
- elementos 
- condiciones
- Notación científica.
-  variables y constantes
- Sistema de unidades de medida
</t>
  </si>
  <si>
    <t xml:space="preserve">Representa gráfica y analíticamente una relación entre variables físicas y químicas de un fenómeno que contenga: 
-elementos y condiciones iniciales y finales.
-formulas, expresiones físicas y químicas.
- esquema y gráfica del fenómeno.
- planteamiento de hipótesis y justificación
</t>
  </si>
  <si>
    <t>Raymond Chang, (2013) ISBN:9786071509284, Química, México, México, Mc Graw Hill</t>
  </si>
  <si>
    <t>Raymond Chang, (2011) ISBN:9786071505415, Fundamentos de Química, México, México, Mc Graw Hill</t>
  </si>
  <si>
    <t>Brown, (2013) ISBN:9786073222372, Química la ciencia central, México, México, Prentice Hall</t>
  </si>
  <si>
    <t>Petrucci, (2013) ISBN:9788490354179, Química General, Madrid, España, Prentice Hall</t>
  </si>
  <si>
    <t>Woodfield, (2009) ISBN:9786074422108, Laboratorio virtual de química general, Madrid, España, Prentice Hall</t>
  </si>
  <si>
    <t>Plantear y solucionar problemas con base en los principios y teorías de física, química y matemáticas, a través del método científico para sustentar la toma de decisiones en los ámbitos científico y tecnológico</t>
  </si>
  <si>
    <t>El alumno describirá el comportamiento de fenómenos eléctricos y magnéticos con base en las leyes y teorías de la física que los sustentan para comprender los principios de operación de los sistemas eléctricos.</t>
  </si>
  <si>
    <t xml:space="preserve">Describir el concepto, efectos e importancia de la electricidad.
Explicar los métodos para producir electricidad.
Explicar las aplicaciones prácticas de la electricidad.
Describir los conceptos de corriente directa y alterna.
</t>
  </si>
  <si>
    <t xml:space="preserve">Demostrar experimentalmente los efectos de la electricidad.
Demostrar los métodos de producción de electricidad.
Realizar demostraciones de aplicaciones de la electricidad.
</t>
  </si>
  <si>
    <t xml:space="preserve">Definir el concepto, efectos e importancia del magnetismo. 
Describir la teoría electrónica del magnetismo. 
Enlistar los materiales que tienen propiedades magnéticas. 
Identificar la importancia de los fenómenos magnéticos y las leyes que rigen su comportamiento.
Explicar el concepto de electromagnetismo.
</t>
  </si>
  <si>
    <t xml:space="preserve">Integra un portafolio de evidencias con los reportes de casos prácticos que incluya:
- Los efectos que produce la electricidad: 
a) Transformación en calor
b) Transformación en luz
c) Transformación en trabajo
- Los fenómenos relacionados con el magnetismo:
Campo magnético
Magnetización
- Método utilizado para la generación de electricidad
- Conclusiones
</t>
  </si>
  <si>
    <t xml:space="preserve">1. Comprender los conceptos de electricidad y magnetismo
2. Analizar los procesos para producir electricidad
3. Interpretar los fenómenos de electricidad y magnetismo
4. Comprender los principios relacionados con el electromagnetismo
5. Relacionar los fenómenos eléctricos y magnéticos con las aplicaciones industriales
</t>
  </si>
  <si>
    <t xml:space="preserve">Práctica en laboratorio 
Tareas de investigación
Simulación 
</t>
  </si>
  <si>
    <t xml:space="preserve">Pizarrón
Rotafolios
Cañón 
Artículos científicos
Internet
Equipos de cómputo
Equipo didáctico de física
Software de simulación de electricidad y magnetismo
</t>
  </si>
  <si>
    <t xml:space="preserve">Explicar el concepto de electrostática.
Explicar el concepto de electrón y carga eléctrica.
Enunciar la carga de un electrón.
Explicar los métodos y el proceso de carga de los cuerpos.
Identificar las unidades de medida de carga eléctrica.
</t>
  </si>
  <si>
    <t xml:space="preserve">Explicar el concepto de fuerza eléctrica.
Enunciar la ley de las cargas eléctricas.
Explicar la ley de Coulomb entre cuerpos eléctricamente cargados.
Identificar las unidades de medida de fuerza eléctrica.
Reconocer la magnitudes vectoriales y escalares empleadas en electricidad y magnetismo.
Comparar las magnitudes de la fuerza eléctrica y la fuerza de gravedad.
</t>
  </si>
  <si>
    <t xml:space="preserve">Calcular la fuerza eléctrica determinando si es de atracción o repulsión.
Demostrar experimentalmente la fuerza eléctrica de repulsión y atracción entre cuerpos eléctricamente cargados.
Calcular la carga eléctrica de un cuerpo. 
Demostrar analíticamente que la carga de un cuerpo es un múltiplo de la carga del electrón.
</t>
  </si>
  <si>
    <t xml:space="preserve">Describir los conceptos de: Campo eléctrico y flujo eléctrico.
Describir la relación entre campo eléctrico y la ley de Coulomb. 
Definir la ley de Gauss.
Identificar las unidades de medida de campo eléctrico.
</t>
  </si>
  <si>
    <t xml:space="preserve">Calcular el campo eléctrico producido por un electrón y las cargas puntuales.
Determinar el campo eléctrico producido por un cuerpo cargado mediante la ley de Coulomb. 
Calcular el flujo eléctrico que produce un cuerpo cargado. 
Calcular la magnitud del campo eléctrico mediante la ley de Gauss.
</t>
  </si>
  <si>
    <t>Observador
Analítico
Responsable
Capacidad de síntesis
Metódico
Disciplinado</t>
  </si>
  <si>
    <t xml:space="preserve">Describir el concepto de potencial eléctrico. 
Distinguir entre potencial eléctrico y diferencia de potencial eléctrico.
Identificar las unidades de medida de potencial eléctrico.
</t>
  </si>
  <si>
    <t xml:space="preserve">Calcular el potencial eléctrico producido por un electrón y un cuerpo cargado.
Calcular el potencial eléctrico entre dos placas cargadas separadas por una distancia determinada.
</t>
  </si>
  <si>
    <t xml:space="preserve">Integra un portafolio de evidencias que incluya:
Cálculos de los fenómenos eléctricos siguientes:
- Fuerza eléctrica entre cuerpos cargados
- Campo eléctrico producido por cuerpos cargados eléctricamente 
- Campo eléctrico producido por un cuerpo cargado usando la ley de Gauss
- Potencial eléctrico generado por un conjunto de cargas
- Evidencia de la demostración experimental:
a) De cuerpos cargados
b) Campo y fuerza eléctrica
c) Interpretación de los resultados y conclusiones
</t>
  </si>
  <si>
    <t xml:space="preserve">1. Comprender la ley de Coulomb y su aplicación en el cálculo de la fuerza de atracción y repulsión entre dos o más cargas eléctricas
2. Comprender el fenómeno del campo eléctrico y su relación con la carga eléctrica en reposo
3. Comprender la ley de gauss y sus aplicaciones
4. Diferenciar las unidades de medida de campo eléctrico, fuerza eléctrica y potencial eléctrica
5. Identificar cuáles de estas magnitudes eléctricas son cantidades vectoriales y escalares
</t>
  </si>
  <si>
    <t xml:space="preserve">Pizarrón
Rotafolios 
Cañón 
Internet
Equipo didáctico de electromagnetismo
Calculadora científica
Impresos: casos y ejercicios
Software de simulación
</t>
  </si>
  <si>
    <t xml:space="preserve">Describir el concepto de corriente y densidad de corriente eléctrica.
Identificar las unidades de la corriente eléctrica.
Identificar las tipos de carga móvil en el flujo de corriente eléctrica.
Describir que la corriente eléctrica es función de la diferencia de potencial.
</t>
  </si>
  <si>
    <t xml:space="preserve">Calcular la densidad de corriente en un conductor.
Demostrar experimentalmente el efecto de la diferencia de potencial sobre la intensidad de corriente.
Estimar el flujo de electrones en un conductor.
</t>
  </si>
  <si>
    <t xml:space="preserve">Describir los conceptos de: resistencia, resistividad, conductor, semiconductor, superconductor, aislante, longitud, área transversal.
Explicar la ecuación de la resistencia de los conductores.
Describir la característica lineal de los conductores.
Explicar el efecto de la temperatura sobre la resistencia del conductor.
</t>
  </si>
  <si>
    <t xml:space="preserve">Calcular la resistencia de un conductor conociendo su longitud, área transversal y su resistividad.
Demostrar la característica lineal de una resistencia.
Demostrar analíticamente la característica no lineal de un semiconductor.
Medir la resistencia de conductores y semiconductores. 
Calcular la resistencia de conductores a diferentes temperaturas.
</t>
  </si>
  <si>
    <t xml:space="preserve">Describir la ley de Ohm y unidades de medida. 
Describir el concepto de circuito eléctrico.
Identificar los tipos de circuitos eléctricos y características: serie, paralelos y mixtos.
Explicar la aplicación de la ley de Ohm en circuitos en serie, paralelos y mixtos.
</t>
  </si>
  <si>
    <t xml:space="preserve">Calcular y medir la resistencia equivalente en circuitos serie, paralelo y mixto.
Calcular y medir la corriente y voltaje en circuitos puramente resistivos: serie, paralelo y mixto. 
</t>
  </si>
  <si>
    <t>Demostrar la fórmula de potencia eléctrica en función de IR y VR.
Calcular la potencia eléctrica en circuitos: serie, paralelo y mixto. 
Calcular la energía eléctrica consumida en circuitos serie, paralelo y mixto.</t>
  </si>
  <si>
    <t>Describir los conceptos de energía y potencia y su relación con los circuitos eléctricos.
Enunciar la formulas de potencia y energía eléctrica y sus unidades de medida</t>
  </si>
  <si>
    <t xml:space="preserve">Integra un portafolio de casos práctico que incluya:
- Cálculo de la corriente eléctrica en circuito serie, paralelo y mixto
- Cálculo de la resistencia eléctrica en circuitos serie, paralelo y mixto
- Cálculo de la potencia eléctrica en circuitos serie, paralelo y mixto
- Cálculo de la caída de tensión en diferentes elementos del circuito eléctrico  
- Resultado de las mediciones de resistencia, corriente y potencia en circuitos serie, paralelo y mixto
- Interpretación de los resultados y conclusiones
</t>
  </si>
  <si>
    <t>1. Comprender los conceptos de corriente eléctrica, diferencia de potencial, resistencia y potencia eléctrica
2. Comprender la ley de ohm y sus aplicaciones 
3. Analizar el efecto de la temperatura sobre la resistencia de un conductor
4. Comprender los procedimientos para calcular los parámetros eléctricos en circuitos 
5. Identificar las unidades de las magnitudes físicas medidas</t>
  </si>
  <si>
    <t>Soluciones de problemas 
Práctica en laboratorio
Análisis de casos</t>
  </si>
  <si>
    <t xml:space="preserve">Pizarrón
Rotafolios 
Cañón 
Artículos científicos
Internet
Equipos de cómputo
Material y equipo de laboratorio 
Calculadora científica
Impresos: casos y ejercicios
</t>
  </si>
  <si>
    <t>El alumno describirá las características de los campos magnéticos, para comprender los principios de operación de las máquinas eléctricas.</t>
  </si>
  <si>
    <t>Campos y fuerzas magnéticas</t>
  </si>
  <si>
    <t xml:space="preserve">Describir las características de un campo magnético.
Describir el fenómeno de generación de campo magnético por una carga eléctrica en movimiento.
Explicar el concepto de fuerza magnética.
Explicar la fórmula y sus unidades de medida de fuerza magnética.
Diferenciar entre fuerza eléctrica y fuerza magnética.
Explicar el momento de torsión sobre una bobina que transporta corriente.
</t>
  </si>
  <si>
    <t xml:space="preserve">Calcular la fuerza magnética sobre una carga eléctrica en movimiento en función del campo magnético. 
Demostrar la fuerza magnética sobre conductor que transporta corriente. 
Calcular la fuerza magnética sobre un conductor que transporta corriente.
Calcular el momento de torsión sobre espira que transporta corriente.
Calcular el campo magnético en punto en el espacio en función de la fuerza magnética.
</t>
  </si>
  <si>
    <t>Ley de Ampere y flujo magnético</t>
  </si>
  <si>
    <t>Describir la fórmula y las unidades de la ley de Ampere.
Describir el efecto del campo magnético alrededor de un conductor.
Describir el concepto de flujo magnético.
Describir la inducción de campo de un conductor a otro.</t>
  </si>
  <si>
    <t>Demostrar experimentalmente la existencia del campo magnético alrededor de un conductor que transporta corriente. 
Calcular el campo magnético alrededor de un conductor que transporta corriente. 
Demostrar la regla de la mano derecha para establecer la dirección del campo magnético. 
Calcular el flujo magnético.
Demostrar la inducción magnética entre conductores.</t>
  </si>
  <si>
    <t>Observador
Analítico
Responsable
Capacidad de síntesis 
Metódico
Disciplinado</t>
  </si>
  <si>
    <t>Magnetismo en la materia</t>
  </si>
  <si>
    <t xml:space="preserve">Describir el concepto de momento magnético. 
Identificar los tipos de materiales con propiedades magnéticos: ferromagnéticos, paramagnéticos y diamagnéticos. 
Definir el concepto de magnetización. 
Describir el fenómeno de la temperatura de Curie.
</t>
  </si>
  <si>
    <t>Demostrar experimentalmente la alineación de los momentos magnéticos de un material ferromagnético</t>
  </si>
  <si>
    <t>Resuelve una serie de casos de estudio sobre: 
- Fuerza magnética
- Campo magnético
- Momento sobre una espira
- Fuerza magnética sobre un conductor
- Ley de ampere
- Flujo magnético
- Magnetización de materiales</t>
  </si>
  <si>
    <t xml:space="preserve">1. Comprender el concepto de campo magnético y fuerza magnética
2. Comprender el fenómeno de producción de un campo magnético 
3. Comprender la ley de Ampere 
4. Representar el campo magnético alrededor de un conductor
5. Relacionar el momento magnético con la magnetización de un material
</t>
  </si>
  <si>
    <t>Estudio de casos 
Lista de cotejo</t>
  </si>
  <si>
    <t xml:space="preserve">Práctica en laboratorio
Tareas de investigación 
Simulación </t>
  </si>
  <si>
    <t>Pizarrón
Rotafolios 
Cañón 
Artículos científicos
Internet
Equipos de cómputo
Equipo didáctico de electricidad y magnetismo</t>
  </si>
  <si>
    <t>Desarrolla un método de comprobación de la hipótesis, que incluya:
- Metodología seleccionada
- Solución analítica
- Descripción del procedimiento  experimental
- Resultados</t>
  </si>
  <si>
    <t>Young, H.D., Freedman R. A., y Ford A.L, (2014) ISBN:9786073223, Física para cursos con enfoque por competencias, México, México, Pearson</t>
  </si>
  <si>
    <t>Tippens, P., (2011) ISBN: 9786071504-15, Física, conceptos y aplicaciones, 7a edic. rev., México, México, McGraw-Hill</t>
  </si>
  <si>
    <t>Gettys W. E., Keller F.J., Skove M. J., (2005) ISBN: 970-10-4893-8 , Física para ciencias e ingeniería. Tomo 1., México, México, McGraw-Hill</t>
  </si>
  <si>
    <t>Serway R.A., Jewett J. W. Jr., (2005) ISBN-13:978-970-686-822-0, Física para ciencias e ingeniería. Vol 1., México, México, Cengage Learning</t>
  </si>
  <si>
    <t>Tipler P.A., Mosca G., (2006) ISBN: 84-291-4411-0, Física para la ciencia y la tecnología. Vol. 1, Barcelona, España, Reverté</t>
  </si>
  <si>
    <t>INTRODUCCIÓN A LA PROGRAMACIÓN I4.0</t>
  </si>
  <si>
    <t xml:space="preserve">Definir el concepto de algoritmo, tipos y características.
Definir entidades primitivas: Tipos de datos, expresiones, operadores, operandos  e identificadores.
</t>
  </si>
  <si>
    <t xml:space="preserve">Capacidad de autoaprendizaje
Puntualidad
Trabajo en equipo
Creativo
Ordenado y limpieza
</t>
  </si>
  <si>
    <t xml:space="preserve">Definir las etapas para la elaboración de un algoritmo:
   a) Identificación del problema.
   b) Definición de entradas y salidas.
   c) Definición de variables.
   d) Elaborar la secuencia de pasos para la solución del problema.        
</t>
  </si>
  <si>
    <t xml:space="preserve">Identificar el algoritmo de acuerdo a problemas específicos.
                                                                                           </t>
  </si>
  <si>
    <t xml:space="preserve">Elaborará a partir de casos de  estudio,  un reporte que incluya: 
• Algoritmo con la definición de entradas y salidas.
• Variables y secuencia de pasos.
• Diagramas de flujo y estados. 
</t>
  </si>
  <si>
    <t xml:space="preserve">1. Identificar los conceptos y características de algoritmo así como los diagramas de flujo y estados
2. Analizar problemas a partir de diversos planteamientos. 
3. Identificar las entradas, salidas y variables.
4. Comprender la secuencia de representación de proceso entrada – salida, mediante esquemas o algoritmos.
5. Analizar la posibilidad de mejora mediante los diferentes tipos de diagramas.
</t>
  </si>
  <si>
    <t xml:space="preserve">Ejercicio práctico
Rúbrica                                                                                                                                                                                                                                                        </t>
  </si>
  <si>
    <t xml:space="preserve">Aprendizaje auxiliado por Tecnologías de la Información
Prácticas demostrativas
Solución de problemas
</t>
  </si>
  <si>
    <t>El alumno implementará algoritmos mediante lenguaje de programación en software especializado para la solución de problemas.</t>
  </si>
  <si>
    <t xml:space="preserve">Definir los conceptos de variable de entrada, variable de salida, variable global, variable local y constante.
Definir los tipos de datos 
numéricos (int, float, double), carácter (char) y booleano.
Definir los conceptos de función y subrutina
</t>
  </si>
  <si>
    <t xml:space="preserve">Relacionar las variables de entrada y salida con los  tipos de datos.
Establecer variables y constantes del tipo apropiado utilizando la sintaxis para la programación de código
</t>
  </si>
  <si>
    <t xml:space="preserve">Capacidad de autoaprendizaje,
Puntualidad,
Trabajo en equipo,
Creativo,
Ordenado y limpieza,
Autocrítico,
Razonamiento deductivo y 
Metódico
</t>
  </si>
  <si>
    <t xml:space="preserve">Identificar operadores matemáticos, booleanos y de memoria.
Identificar los algoritmos que requieren repetición hasta que se cumpla una condición lógica.
Identificar los algoritmos que requieren un número determinado de repeticiones.
Identificar los algoritmos que requieren una condición para cambio de estado.
</t>
  </si>
  <si>
    <t xml:space="preserve">Programar operaciones matemáticas, booleanas y de memoria.
Programar ciclos de repetición mientras se cumple una condición (while y do while).
Programar ciclos finitos de repetición (for).
Programar condicionales (if, else, switch y case)
</t>
  </si>
  <si>
    <t xml:space="preserve">Definir el concepto de arreglo de funciones.
Definir el concepto de apuntadores.
</t>
  </si>
  <si>
    <t xml:space="preserve">Establecer arreglos dentro del código utilizando la sintaxis.
Establecer datos dentro de un arreglo declarado utilizando ciclos de repetición.
Establecer apuntadores dentro del código utilizando la sintaxis.
</t>
  </si>
  <si>
    <t xml:space="preserve">El alumno elaborará un programa en código de lenguaje C/C++, de forma sistemática, que incluya:
• Tipos de datos entrada-salida
• Operadores
• Ciclos de repetición
• Subrutinas 
• Grupos de datos
• Registro de datos en archivos y/o en la nube.
</t>
  </si>
  <si>
    <t xml:space="preserve">1. Identificar los elementos de los compiladores y su ambiente de programación
2. Comprender el procedimiento para abrir, guardar y crear un código ejecutable 
3. Comprender el procedimiento de programación, sentencias de control y flujo de datos. 
4. Realizar la manipulación de archivos en distintas medios de almacenamiento.
5. Ejecutar el programa en lenguaje C/C++
</t>
  </si>
  <si>
    <t>El alumno utilizará plataformas digitales como herramienta de apoyo para la comunicación, obtención,  transferencia y visualización de información.</t>
  </si>
  <si>
    <t xml:space="preserve">Definir el modelo de referencia OSI mediante las comunicaciones en red.
Identificar los tipos y características de dispositivos de conexión, así como las tecnologías de redes.
Identificar los tipos de conectividad (cableado, inalámbrico: WiFi, Bluetooth, ZigBee).
</t>
  </si>
  <si>
    <t>Utilizar los diferentes tipos de conectividad por medio de la comunicación,  desde ordenadores y dispositivos móviles.</t>
  </si>
  <si>
    <t xml:space="preserve">Reconocer los elementos y herramientas básicas de una hoja de cálculo mediante la edición y formato de celdas, uso de rangos, fórmulas, funciones y gráficos, describiendo el concepto y organización de la información mediante la hoja de cálculo.
Identificar el uso de las bases de datos.
</t>
  </si>
  <si>
    <t>Elaborar un libro de trabajo para la organización y manipulación  de datos, la aplicación de fórmulas,  funciones y gráficos.</t>
  </si>
  <si>
    <t xml:space="preserve">Identificar los elementos de IoT: (objetos, datos, personas y procesos).
Identificar los parámetros requeridos de configuración de un objeto que forma parte de un entorno IoT.
</t>
  </si>
  <si>
    <t xml:space="preserve"> 
Identificar las características de IT (Information Technology) y OT (Operational Technology)
Identificar los diferentes tipos de conexión mediante la implementación de soluciones IIoT: Machine to Machine Connections (M2M), Machine to People Connections (M2P), People to People Connections (P2P).
</t>
  </si>
  <si>
    <t xml:space="preserve">A partir de un caso de estudio realizará un reporte que contenga: 
• Una hoja de cálculo con el análisis básico de datos
• Procedimiento de registro a la plataforma
• Descripción de las principales herramientas en la nube para manipulación de los datos.
• Conclusión sobre las herramientas identificadas de IoT y su relación con los procesos.
</t>
  </si>
  <si>
    <t xml:space="preserve">1. Identificar componentes y tecnologías de redes basados en el Modelo de Referencia OSI
2. Manipular datos en una hoja de cálculo
3. Identificar los diferentes proveedores de servicios de nube
4. Realizar el envío de datos a través de un móvil (objeto) a la nube
5. Comprender el proceso de IoT.
</t>
  </si>
  <si>
    <t xml:space="preserve">Computadora con acceso a Internet.
Plataformas digitales.
Dispositivos móviles.
Software de hoja de cálculo.
Medios audiovisuales.
</t>
  </si>
  <si>
    <t xml:space="preserve">Elabora un inventario que contenga las siguientes especificaciones técnicas de los equipos electro-mecánicos: 
-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t>
  </si>
  <si>
    <t>Corona Nakamura, María.   Valdez  Ancona, María., -2011, Diseño de Algoritmos y su codificación en Lenguaje C.  1ª Edición., México, México, McGrawHill,                   ISBN: 9786071505712</t>
  </si>
  <si>
    <t>Edgar Danilo Dominguez, -2014, Programación estructurada: raptor y lenguaje c, Madrid, España, Alfaomega Grupo Editor ISBN:9786076221686</t>
  </si>
  <si>
    <t>Giant, Nikki, -2016, Ciberseguridad para la i-generación, Madrid, España, Narcea S.A. Ediciones ISBN:978-84-277-2144-9</t>
  </si>
  <si>
    <t>Gilchrist, Alasdair, -2016, Industry 4.0 The Industrial Internet of things, Tailandia, Tailandia, Apress ISBN:978-1-4842-2047-4</t>
  </si>
  <si>
    <t>Joyanes  Aguilar, Luis. , -2012, Fundamentos Generales de Programación , México, México, McGrawHill                       ISBN: 9786071508188</t>
  </si>
  <si>
    <t>MéndezAlejandra, -2013, Diseño de algoritmos y su programación en C, México, México, Alfaomega</t>
  </si>
  <si>
    <t>Paul j. Deitel, -2014, Como programar en C++, México, México, Pearson educación ISBN:9786073227391</t>
  </si>
  <si>
    <t>Formular proyectos de energías renovables mediante diagnósticos energéticos y estudios especializados de los recursos naturales del entorno, para contribuir al Desarrollo Sustentable y al uso racional y eficiente de la energía.</t>
  </si>
  <si>
    <t xml:space="preserve">Definir los conceptos de conductividad y resistividad; voltaje, corriente y potencia.
Identificar la ley de Ohm.
Identificar las leyes de Kirchhoff en nodos y trayectorias cerradas.
</t>
  </si>
  <si>
    <t xml:space="preserve">Obtener el valor de una resistencia aplicando el código de colores.
Determinar las variables eléctricas en circuitos serie y paralelo.
Determinar las variaciones de voltaje en un circuito serie aplicando el divisor de voltaje.
Determinar las variaciones de corriente en un circuito paralelo aplicando el divisor de corriente.
</t>
  </si>
  <si>
    <t xml:space="preserve">Capacidad de auto aprendizaje
Puntualidad
Trabajo en equipo
Creativo
Ordenado y limpieza
Autocrítico
Razonamiento deductivo
Metódico </t>
  </si>
  <si>
    <t>Señales de CA y CD</t>
  </si>
  <si>
    <t>Identificar las diferencias entre las fuentes de alimentación de CA y CD, enunciando sus características correspondientes.</t>
  </si>
  <si>
    <t>Explicar mediante una gráfica las características principales de una señal eléctrica de CA.</t>
  </si>
  <si>
    <t xml:space="preserve">Definir los conceptos de capacitancia, inductancia, impedancia, reactancia inductiva y reactancia capacitiva.
Describir el procedimiento para calcular la capacitancia, inductancia, impedancia, reactancia inductiva y reactancia capacitiva.
Identificar los teoremas de Thevenin y Norton en un circuito eléctrico (R, RL, RC, RLC).
</t>
  </si>
  <si>
    <t xml:space="preserve">Calcular la capacitancia equivalente en circuitos serie y paralelo.
Calcular la inductancia equivalente en circuitos serie y paralelo.
Calcular la impedancia equivalente en un circuito RLC aplicando el concepto de reactancia.
Calcular las variables eléctricas mediante los teoremas de Thevenin y Norton en un circuito eléctrico. 
</t>
  </si>
  <si>
    <t xml:space="preserve">El alumno elaborará a partir de casos prácticos un reporte técnico que contenga:
- Problemario de aplicación de las Leyes de Ohm y Kirchhoff en circuitos serie y paralelo
- Problemario de cálculo de resistencia, capacitancia e inductancia equivalente en circuitos serie y/o paralelo
- Relación de mediciones de resistencia, capacitancia, inductancia, voltaje y corriente en circuitos serie y paralelo de CA y CD
</t>
  </si>
  <si>
    <t xml:space="preserve">1. Identificar los conceptos: Conductividad, resistividad, voltaje, corriente y potencia
2. Comprender la Ley de Ohm y leyes de Kirchhoff
3. Analizar el funcionamiento de un Divisor de Corriente y Voltaje
4. Identificar los conceptos de capacitancia, inductancia, impedancia y reactancia
5. Comprender los Teoremas de Thevenin y Norton
</t>
  </si>
  <si>
    <t>Tarea de investigación
Equipos colaborativos
Prácticas demostrativas
Ejercicios prácticos</t>
  </si>
  <si>
    <t>Material Impreso
Internet
Resistencias
Capacitores
Bobinas
Fuentes de Alimentación CA y CD
Equipo de medición</t>
  </si>
  <si>
    <t>El alumno realizará medición de señales eléctricas empleando el equipo de medición y protección adecuado en función de las variables a medir, para identificar las características de las diferentes señales.</t>
  </si>
  <si>
    <t xml:space="preserve">Definir los conceptos precisión, exactitud, error, rango, histéresis.
Reconocer las unidades de medida de las variables eléctricas, así como los prefijos y sufijos que se emplean adjuntos a las unidades base.
</t>
  </si>
  <si>
    <t>Realizar notaciones entre las Unidades de Medida y entre los prefijos y sufijos de las variables eléctricas.</t>
  </si>
  <si>
    <t>Identificar las partes y características de los instrumentos de medición.
Identificar el equipo de protección adecuado de acuerdo a la variable a medir.</t>
  </si>
  <si>
    <t>Simular mediciones de voltaje, corriente, resistencia y formas de onda con software especializado.</t>
  </si>
  <si>
    <t xml:space="preserve">Realizar la medición de voltaje, corriente, resistencia y continuidad en circuitos serie y paralelo empleando un multímetro y un amperímetro de gancho
Realizar la medición de voltaje de un capacitor y un inductor usando el osciloscopio.
Realizar la medición de las diferentes señales eléctricas (senoidal, triangular, cuadrada, rampa) empleando el osciloscopio y generador de funciones.
</t>
  </si>
  <si>
    <t xml:space="preserve">El alumno elaborará un reporte técnico que contenga:
- Una hoja de cálculo con las mediciones realizadas, incluyendo gráficas de las diferentes señales eléctricas.
- Tabla comparativa de los datos calculados y de las mediciones realizadas.
</t>
  </si>
  <si>
    <t xml:space="preserve">1. Comprender los conceptos básicos de mediciones eléctricas
2. Identificar y reconocer cada una de las partes y características de los instrumentos de medición, así como el equipo de protección adecuado.
3. Analizar las características de una señal eléctrica
4. Medición física de variables eléctricas
</t>
  </si>
  <si>
    <t>Ejercicios prácticos
Lista de cotejo</t>
  </si>
  <si>
    <t>Manual de operación de equipo
Internet
Protoboard
Resistencias
Capacitores
Bobinas
Fuentes de Alimentación CA y CD
Generador de funciones
Osciloscopio
Multímetro 
Amperímetro de gancho</t>
  </si>
  <si>
    <t>El alumno determinará las características de suministro eléctrico que demanda un sistema residencial para interpretar su funcionamiento</t>
  </si>
  <si>
    <t>Identificar las principales fuentes de generación de energía eléctrica en el país y las propiedades de la función senoidal.</t>
  </si>
  <si>
    <t xml:space="preserve">Medir los parámetros de voltaje y corriente de un sistema monofásico del suministro eléctrico en el área usuaria.
Determinar sus características, especificaciones y forma de onda.
</t>
  </si>
  <si>
    <t>Fuentes monofásicas, bifásicas y trifásicas</t>
  </si>
  <si>
    <t>Describir los conceptos y características de sistemas eléctricos monofásicos, bifásicos y trifásicos.</t>
  </si>
  <si>
    <t>Medir los parámetros de voltaje y corriente en sistemas monofásicos, bifásicos y trifásicos.</t>
  </si>
  <si>
    <t xml:space="preserve">El alumno elaborará un reporte técnico que contenga:
- Una hoja de cálculo con las mediciones realizadas, incluyendo gráficas de las señales eléctricas de un sistema monofásico, bifásico y trifásico.
</t>
  </si>
  <si>
    <t>1. Identificar los parámetros eléctricos y su representación gráfica y el procedimiento para su medición en sistemas monofásicos, bifásicos y trifásicos.
2. Comprender la medición de voltaje y corriente en los diferentes sistemas monofásico, bifásico y trifásico.
3. Realizar la medición de voltaje y corriente en los diferentes sistemas monofásico, bifásico y trifásico.</t>
  </si>
  <si>
    <t>Reporte
Lista de verificación</t>
  </si>
  <si>
    <t>Estudio de casos
Ejercicios prácticos
Tareas de investigación</t>
  </si>
  <si>
    <t>Manual de operación de equipo
Internet
Amperímetro de gancho</t>
  </si>
  <si>
    <t xml:space="preserve">Elabora un inventario que contenga las siguientes especificaciones técnicas de los equipos electro-mecánicos:  
-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t>
  </si>
  <si>
    <t>Elabora propuesta que incluya: 
Cuadro comparativo resaltando las deficiencias energéticas a corregir o mejorar especificaciones técnicas de equipo, análisis costo, condiciones de configuración y operación.</t>
  </si>
  <si>
    <t>RICHARD C DORF, 2015, CIRCUITOS ELECTRICOS, México, México, ALFAOMEGA GRUPO EDITOR</t>
  </si>
  <si>
    <t>RAYMUNDO BARRALES, 2015, CIRCUITOS ELECTRICOS, México, México, GRUPO EDITORIAL PATRIA</t>
  </si>
  <si>
    <t>CHARLES K. ALEXANDER, 2018, FUNDAMENTOS DE CIRCUITOS ELECTRICOS, México, México, MCGRAW HILL</t>
  </si>
  <si>
    <t>MIGUEL D’ADDARIO, 2017, INGENIERÍA ELÉCTICAS TEORIA DE CIRCUITOS, México, México, CREATESPACE INDEPENDENT PUBLISHING PLATFORM</t>
  </si>
  <si>
    <t>GILBERTO ENRÍQUEZ HARPER, 2006, ABC DE LAS INSTALACIONES ELÉCTRICAS RESIDENCIALES, México, México, LIMUSA</t>
  </si>
  <si>
    <t>INGLÉS I</t>
  </si>
  <si>
    <t>El alumno proporcionará y solicitará información tanto personal como de gustos y de actividades cotidianas utilizando un repertorio básico de expresiones para contribuir a su desempeño en su ámbito social y laboral más cercano con base en afinidades personales.</t>
  </si>
  <si>
    <t>Presentación</t>
  </si>
  <si>
    <t>El alumno intercambiará información de sí mismo y de otras personas, para establecer contactos sociales básicos de su entorno inmediato.</t>
  </si>
  <si>
    <t xml:space="preserve">Identificar las expresiones básicas de saludo y despedida en un contexto formal e informal.
Identificar la fonética básica del inglés.
Identificar la pronunciación de las letras que componen el alfabeto.
Identificar la pronunciación y la escritura de los números del 0 al 100.
Identificar las instrucciones y expresiones del salón de clase. 
Identificar las principales fórmulas de cortesía: "excuse me", "thank you", "please", "you are welcome".
Identificar los días de la semana y los meses del año.
Identificar reglas básicas de puntuación y ortografía
</t>
  </si>
  <si>
    <t>Confianza</t>
  </si>
  <si>
    <t>Saludar y despedirse.
Deletrear palabras.
Escribir palabras que le sean deletreadas.
Escribir fechas.</t>
  </si>
  <si>
    <t>Información Personal</t>
  </si>
  <si>
    <t xml:space="preserve">Identificar la estructura y el uso del verbo “ser/estar" en el presente en sus formas afirmativa, negativa e interrogativa.
Identificar los pronombres personales.
Identificar las contracciones del verbo ser/estar.
Explicar) el uso del pronombre personal "It".
Identificar las expresiones comunes para indicar sus datos de identificación: cómo se llama, donde vive, edad, nacionalidad, estado civil, el idioma que habla, profesión, que estudia o en donde trabaja, número de teléfono y dirección electrónica.
Identificar los artículos indefinidos "a" y "an".
Identificar el singular, plural y plurales irregulares de los sustantivos.
Identificar los adjetivos calificativos de descripción física y los intensificadores "very" y "so".
Identificar los adjetivos y pronombres posesivos.
Explicar el uso y reglas del genitivo "s" y el uso de "whose".
Identificar la estructura del verbo ser/estar con las formas interrogativas: "Who", "What", "Where", "How old".
Relacionar la respuestas cortas afirmativas y negativas con el verbo ser/estar.
Discriminar información a partir de un audio y de una lectura.
</t>
  </si>
  <si>
    <t xml:space="preserve">Realizar su presentación personal, de su familia y la de otras personas. 
Pedir y proporcionar información sobre otras personas. 
Pedir y proporcionar información sobre la posesión y pertenencia.
Describir las características físicas de personas. 
</t>
  </si>
  <si>
    <t xml:space="preserve">A partir de prácticas de presentación personal y de terceros, que incluyan: nombre, dirección, edad, teléfono, dirección electrónica, nacionalidad, estado civil, idioma que habla, profesión, dónde y qué estudia, así como descripción física y utilizando las expresiones de cortesía de saludo y despedida correspondientes, integra una carpeta de evidencias obtenidas en base a las siguientes tareas:
"Listening".-
Escucha un audio y responde a un cuestionario escrito sobre la información contenida en el mismo
"Speaking".-
En presencia del profesor, entrevista a un compañero en donde intercambia información personal y utilizando la información obtenida, presenta a su interlocutor con una tercera persona
"Reading".-
Responde un cuestionario escrito sobre la información contenida en un texto
"Writing"
Escribe un correo electrónico que incluya:
- un párrafo de 40 a 60 palabras en el que realice su presentación personal
- un párrafo de 40 a 60 palabras en el que realice la presentación de por lo menos dos miembros de su familia de diferente género
</t>
  </si>
  <si>
    <t>1. Comprender las nociones básicas de la fonética
2. Identificar las expresiones comunes para saludar y despedirse
3. Comprender el uso y el empleo del verbo ser-estar, en afirmativo, negativo e interrogativo
4. Identificar el uso del pronombre personal "It"
5. Identificar los elementos que componen la presentación personal y de otras personas</t>
  </si>
  <si>
    <t>Equipos colaborativos
Prácticas dirigidas
Técnicas de lectura: inferir, buscar información específica</t>
  </si>
  <si>
    <t xml:space="preserve">Fotografías
Tarjetas didácticas
Material auténtico impreso, de audio y de video
Discos Compactos, USB
Equipo Multimedia
Pantalla de TV
Computadora
Impresora
Cañón
Bocinas
Internet
Grabadoras y reproductores MP3
Videocámara 
Listas de vocabulario de:
- países
- nacionalidades
- idiomas
- ocupaciones
- colores
- adjetivos calificativos
- familia
- números
- días de la semana
- meses del año
- estados de ánimo
- expresiones de saludos y despedidas
- pronombres reflexivos
</t>
  </si>
  <si>
    <t>El alumno intercambiará información verbal y escrita sobre actividades cotidianas en orden cronológico, sus gustos e indicar la ubicación de lugares y objetos para integrarse a su entorno inmediato con base en afinidades personales.</t>
  </si>
  <si>
    <t>Mis actividades cotidianas</t>
  </si>
  <si>
    <t>Identificar la pronunciación y escritura de los números del 100 al infinito.
Relacionar las expresiones para decir la hora, el momento del día y la fecha con las preposiciones "at", "in", "on". 
Identificar la estructura, uso y contracciones del presente simple en forma afirmativa, interrogativa y negativa.
Identificar las contracciones "don't" y "doesn't" 
Explicar la conjugación del presente simple en las terceras personas del singular.
Identificar la aplicación de las expresiones de tiempo del presente simple y los adverbios de frecuencia: "always", "usually", "sometimes" y "never".
Relacionar las palabras interrogativas: Quién, Qué, Cuál, Dónde, Cómo, Por qué, Cuándo, Con qué frecuencia, A qué hora, con la estructura del presente simple.
Identificar los conectores
cronológicos: "first", "then", "next", "after that" y finally".
Identificar los verbos para expresar gustos: verbos + ing "like", "love", "hate" Identificar los "object pronouns".
Identificar las conjunciones: y, o, pero.
Identificar la pronunciación y escritura de los números ordinales.</t>
  </si>
  <si>
    <t xml:space="preserve">Proporcionar y solicitar información de actividades que se realizan, en qué momento y con qué frecuencia se llevan a cabo.
Pedir y dar la hora y la fecha.
Intercambiar información de la secuencia de actividades cotidianas. 
Expresar y preguntar gustos. 
Realizar acciones a partir de secuencias cronológicas definidas. 
</t>
  </si>
  <si>
    <t>Ubicaciones</t>
  </si>
  <si>
    <t xml:space="preserve">Explicar la estructura y el uso de "There is" y "there are" en sus formas afirmativa, negativa e interrogativa.
Relacionar las preposiciones de lugar "in", "on", "under", "behind", "next to", "between", "at", "in front of" y "across" en la ciudad, en la casa y el trabajo.
Identificar el uso del imperativo para dar direcciones.
</t>
  </si>
  <si>
    <t>Ubicar lugares y objetos en un espacio determinado.
Proporcionar y solicitar información de cómo llegar a un lugar.
Seguir instrucciones para llegar a algún lugar.</t>
  </si>
  <si>
    <t>A partir de prácticas relacionadas con actividades cotidianas y la ubicación de objetos y lugares, presenta una carpeta de evidencias obtenidas en base a las siguientes tareas:
"Listening".-
Responde a un cuestionario escrito sobre la información contenida en un audio.
"Speaking".-
En presencia del profesor, dialoga con un compañero sobre sus actividades cotidianas y la ubicación de objetos y lugares; utilizando la información obtenida de su compañero expresar dichas actividades a una tercera persona. 
"Reading".-
Responde un cuestionario escrito con la información contenida en un texto.
"Writing".-
Escribe un párrafo de mínimo 40 palabras utilizando los conectores cronológicos donde describa sus actividades cotidianas de un día determinado.
Escribe un párrafo de mínimo 40 palabras, donde describa las actividades realizadas por una persona con la que viva y la frecuencia con la que éstas sean realizadas
Escribe un párrafo de mínimo 40 palabras mencionando sus gustos relacionados con sus actividades deportivas, culturales, académicas y de entretenimiento.</t>
  </si>
  <si>
    <t xml:space="preserve">1. Identificar la estructura y el uso del presente simple en sus formas afirmativa, interrogativa y negativa
 2. Comprender las expresiones de tiempo, adverbios de frecuencia, palabras interrogativas, conectores y conjunciones utilizadas en el presente simple
3. Identificar las expresiones para decir gustos y preferencias
4. Identificar la pronunciación y escritura de los números ordinales
5. Identificar la estructura "There is" y "There are" y sus preposiciones de lugar
</t>
  </si>
  <si>
    <t xml:space="preserve">Listas de cotejo
Ejercicios prácticos
</t>
  </si>
  <si>
    <t xml:space="preserve">Equipos colaborativos 
Prácticas dirigidas 
Técnicas de lectura:  
inferir, buscar información específica
</t>
  </si>
  <si>
    <t xml:space="preserve">"Fotografías
Tarjetas didácticas
Material auténtico impreso, de audio y de video
Discos Compactos, USB
Equipo Multimedia
Pantalla de TV
Computadora
Impresora
Cañón
Bocinas
Internet
Grabadoras y reproductores MP3
Videograbadora
Lista de vocabulario: Deportes, Actividades culturales académicas y de entretenimiento, Colores, lugares públicos, espacios de la casa y del trabajo, muebles, expresiones de tiempo del presente simple
</t>
  </si>
  <si>
    <t>Identificar ideas, preguntas e indicaciones sencillas, breves y que le son familiares, a partir de un discurso claro y lento con pausas largas, para hablar de sí mismo o de su entorno personal y laboral inmediato.</t>
  </si>
  <si>
    <t xml:space="preserve">Durante una conversación, donde el interlocutor se expresa de forma lenta, clara, y pausada sobre aspectos cotidianos:
• Identifica palabras de uso común y similares a la lengua materna
• Deduce el sentido general de la información
• Lleva a cabo acciones con base en instrucciones elementales
• Reacciona adecuadamente de manera no verbal e indica que sigue el hilo de la conversación, números, precios y horas
</t>
  </si>
  <si>
    <t>Leer textos cortos, simples, que contengan palabras familiares, similares a las de su lengua materna y expresiones elementales, identificando la idea general del texto, frase por frase, con apoyo visual y releyendo si es necesario; para obtener información de su ámbito personal y profesional inmediato.</t>
  </si>
  <si>
    <t xml:space="preserve">A partir de un texto o mensajes simple y claro, sobre aspectos cotidianos:
*. Comprende la idea general del texto
*. Localiza nombres, palabras y frases elementales
*. Realiza acciones siguiendo instrucciones elementales y breves, en textos sencillos que incluyan ilustraciones como letreros, señales o instructivos
</t>
  </si>
  <si>
    <t>Expresar mensajes verbales
referentes a sí mismo, su profesión, lugar de residencia u otras personas, a través de frases sencillas, aisladas y estereotipadas, con vocabulario básico y concreto, empleando la repetición, reformulación, con la retroalimentación de su interlocutor; para intercambiar información básica, personal o de su profesión. </t>
  </si>
  <si>
    <t>Se presenta a sí mismo y a otras personas proporcionando información básica y general. 
Formula y responde a preguntas sencillas y directas sobre sí mismo, su profesión u otras personas.
Solicita productos o servicios relativos a necesidades básicas con frases estereotipadas y las formulas elementales de cortesía.</t>
  </si>
  <si>
    <t>Elaborar notas y mensajes cortos con frases sencillas, aisladas y estereotipadas, con información personal, de su vida, su profesión y otras personas, relativa a situaciones concretas, con vocabulario conocido y apoyo del diccionario, para proporcionar o solicitar información básica.</t>
  </si>
  <si>
    <t>Escribe frases simples y aisladas sobre 
sí mismo, su vida, su profesión y otras personas.
Requisita formularios simples con información personal, números y fechas.</t>
  </si>
  <si>
    <t>Mickey Rogers y John Waterman, -2008, Attitude Starter, Bangkok, Thailand, Macmillan</t>
  </si>
  <si>
    <t>Sue Kay y Vaughan Jones, -2012, New American Inside Out Beginner, Bangkok, Thailand, Macmillan</t>
  </si>
  <si>
    <t>Joan Saslow y Allen Asher, -2011, Top Notch Fundamentals, New York, U.S., Pearson Longman</t>
  </si>
  <si>
    <t>Peter Loveday, Melissa Koops, Sally Trowbridge, Lisa Varandani, -2012, Take Away English 1, s.l., China, Mc Graw Hill</t>
  </si>
  <si>
    <t>Mickey Rogers, Joanne Taylore-Knowles, Steve Taylore-Knowles, -2010, Open Mind 1, s.l., Thailand, Macmillan</t>
  </si>
  <si>
    <t>Philip Kerr, -2012, Straightforward Beginner, s.l., Thailand, Macmillan</t>
  </si>
  <si>
    <t xml:space="preserve">Reconocer los usos y la aplicación de las principales reglas gramaticales, ortográficas y de puntuación:
- Reglas ortográficas y de puntuación
- Artículos definidos e indefinidos
- Sustantivos comunes y propios
- Pronombres personales, reflexivos, de objeto directo y objeto indirecto
- Modos verbales: verboide y verbo
- Verbos reflexivos
- Presente simple de indicativo, presente progresivo, futuro simple de indicativo y futuro perifrástico
- Imperativo formal e informal
Reconocer los usos y la aplicación de las reglas morfológicas y de sintaxis:
- Estructura de la oración simple
- Sintaxis lógica: artículo-sustantivo-adjetivo calificativo
- Componentes lingüísticos: fonética, fonología y lexicología
- Elementos lingüísticos: semántica, semiótica y dialectología
- Ruido semántico
Identificar las variaciones, los usos de la lengua y las expresiones idiomáticas dentro de un campo semántico: Caló, jerga, argot, regionalismos.
</t>
  </si>
  <si>
    <t xml:space="preserve">Reconocer los elementos gramaticales que forman la oración: sujeto, verbo y predicado.
Identificar los elementos gramaticales y su función dentro de la composición del texto.
</t>
  </si>
  <si>
    <t xml:space="preserve">1. Reconocer los componentes y usos gramaticales
2. Identificar las variaciones, los usos de la lengua y las expresiones idiomáticas
3. Comprender la estructura del texto
4. Reconocer los elementos gramaticales que forman la oración: sujeto, verbo y predicado
5.Comprender los elementos gramaticales y su función dentro de la composición del texto
</t>
  </si>
  <si>
    <t xml:space="preserve">Ensayo
Rúbrica de evaluación
</t>
  </si>
  <si>
    <t xml:space="preserve">Distinguir los procesos del pensamiento y su función como fuente generadora de ideas:
-observación
-clasificación
-discriminación
-semejanzas
-diferencias
Identificar los elementos del pensamiento y su relación con el proceso de redacción.
</t>
  </si>
  <si>
    <t xml:space="preserve">Distinguir los métodos de organización de la información y su aplicación en la elaboración de un texto.
Identificar las características de los organizadores de la información:
-mapas mentales
-mapas conceptuales
-cuadro sinóptico
-cuadros de doble entrada
-infografía
-cuadro comparativo
-diagrama de flujo
-diagrama de palabras clave
-árbol de decisiones
-diagrama de causa y efecto
Relacionar el uso de los organizadores gráficos con la fuente de información.
Identificar la estrategia Positivo-Negativo-Interesante (PNI), así como sus características y aplicación.
Distinguir las fichas de trabajo, sus características y aplicación:
-textuales
-de paráfrasis
-de resumen
-de comentario
Distinguir las fichas de referencia de acuerdo a la fuente consultada.
</t>
  </si>
  <si>
    <t xml:space="preserve">Elaborar organizadores de la información acordes a las características de la fuente de información y al propósito comunicativo.
Redactar juicios valorativos a partir de la técnica PNI.
Elaborar fichas de trabajo y de referencia con base en temas específicos.
</t>
  </si>
  <si>
    <t xml:space="preserve">Describir la función de la predicción como una técnica para identificar las ideas principales de un texto. 
Reconocer técnicas de comprensión lectora:
-subrayar
-notas al margen
-proponer situaciones
-buscar la palabra fantasma
-plantear un tema
-buscar la idea principal
-resumir
-lectura simultánea
Identificar técnicas de comprensión auditiva que favorecen la habilidad de escucha:
-caminata sonora
-círculo de escucha
-sonorización para la producción de historias
</t>
  </si>
  <si>
    <t xml:space="preserve">Distinguir los tipos de lenguaje:
-oral
-escrito
-kinésico
-proxémico
-icónico
-fonético
Identificar los vicios de lenguaje:
-barbarismos
-anfibología
-pleonasmo
-redundancia
-cacofonía
</t>
  </si>
  <si>
    <t xml:space="preserve">Determinar el tipo de lenguaje empleado en textos escritos u orales.
Localizar en textos orales y escritos, los vicios del lenguaje.
</t>
  </si>
  <si>
    <t xml:space="preserve">Identificar las técnicas para el análisis de textos:
 - Escarabajo
 - Pirámide invertida
Describir los usos y aplicaciones de las técnicas en el análisis de textos.
</t>
  </si>
  <si>
    <t xml:space="preserve">Identificar las características de una redacción eficiente y las técnicas para desarrollarlas:
 - Claridad
 - Concisión
 - Sencillez
 - Originalidad
Identificar las cualidades de la redacción y defectos, en la elaboración de textos:
 - Claridad y obscuridad
 - Precisión e imprecisión
 - Concisión y prolijidad
 - Cortesía y descortesía
 - Sencillez y afectación
 - Propiedad e impropiedad
</t>
  </si>
  <si>
    <t>1. Comprender las técnicas de análisis de textos
2. Comprender las técnicas y etapas de la redacción de documentos
3. Identificar las reglas de referencia bibliográfica de acuerdo al formato MLA
4. Identificar las cualidades y defectos de la redacción</t>
  </si>
  <si>
    <t>Computadora
Equipo multimedia
Pintarrón
Internet
Ejercicios</t>
  </si>
  <si>
    <t xml:space="preserve">A partir de una información previamente proporcionada en forma oral o escrita:
- Reacciona de manera no verbal acorde al mensaje enviado
- Expone de forma detallada los planteamientos y las posturas, así como sus ventajas y desventajas
- Sustenta una opinión o propuesta personal
- Elabora una ficha de comentarios con base en los aspectos anteriores
</t>
  </si>
  <si>
    <t xml:space="preserve">Realiza una presentación oral de un proyecto técnico, que implique una interacción, con las siguientes características:
- Comunicación no verbal acorde al discurso
- Seguridad y precisión gramatical
- Fluidez
- Claridad
- Improvisación
- Uso del vocabulario pertinente
- Concordancia del tema con el propósito comunicativo
- Autocorrección de los errores
- Convincente
E incluye:
- Objetivos o premisas
- Hipótesis
- Ideas principales y secundarias lógicamente 
 estructuradas
- Temas de su especialidad, abstractos y culturales
- Detalles sobre el asunto tratado
- Argumentos
- Conclusiones y propuestas
</t>
  </si>
  <si>
    <t xml:space="preserve">Realiza un organizador gráfico de la información sobre temas y problemas contemporáneos y de su área de especialidad, a partir de fuentes de diferente naturaleza, que incluya las siguientes características:
- Justificación de las fuentes consultadas
- Ideas principales y secundarias, y su interrelación
- Identificación de posturas y puntos de vista
- Causas y posibles consecuencias
- Postura personal
</t>
  </si>
  <si>
    <t xml:space="preserve">Redacta un reporte técnico sobre algún aspecto de su área de especialidad que incluya las siguientes características:
- 1500 palabras
- Ideas principales y secundarias lógicamente estructuradas
- Ortografía y puntuación razonablemente correcta
- Detalles sobre el asunto tratado
- Ventajas y desventajas desde un punto de vista concreto
- Argumentos que derivan en una opinión
</t>
  </si>
  <si>
    <t>Ramírez León, I, -2014, Lectura, expresión oral y escrita I, México, México, Anglo</t>
  </si>
  <si>
    <t>Gracián, R. (Coord.), -2015, Leo y Escribo I, Guadalajara, México, Editoriales e Industrias Creativas de México.</t>
  </si>
  <si>
    <t>Pretrark, R., -2008, Redacción Dinámica, México, México, Universidad Iberoamericana Puebla</t>
  </si>
  <si>
    <t>Bregante, J., s.a., Diccionario Espasa, Literatura Española, Madrid, España, Espasa</t>
  </si>
  <si>
    <t>Garrido González, A., s.a., Diccionario General de la Lengua Española, Madrid, España, Edebé</t>
  </si>
  <si>
    <t>Garrido González, A., s.a., Océano Práctico, diccionario de Sinónimos y antónimos, España, España, Océano</t>
  </si>
  <si>
    <t>Guillermo Samperio, Berenice, -2008, Cómo se escribe un cuento, 500 tips para nuevos cuentistas del siglo XXI, España, España, Berenice Manuales</t>
  </si>
  <si>
    <t>Real Academia Española, -2001, Ortografía de la Lengua Española, España, España, Espasa</t>
  </si>
  <si>
    <t>Cassany Daniel, -1994, Describir el escribir: cómo se aprende a escribir, España, España, Paidós</t>
  </si>
  <si>
    <t>Argudín y Luna María, -2006, Aprender a pensar leyendo bien, España, España, Paidós</t>
  </si>
  <si>
    <t>Felipe Garrido, -2004, Para leerte mejor, Mecanismos de lectura y de la formación de lectores capaces de escribir, México, México, Paidós</t>
  </si>
  <si>
    <t>Cohen, Sandro, -2011, Guía esencial para aprender a redactar, México, México, Planeta</t>
  </si>
  <si>
    <t>Carlino, Paula, -2005, Escribir, leer y aprender en la universidad, una introducción a la alfabetización académica, México, México, Fondo de Cultura Económica</t>
  </si>
  <si>
    <t>Luis Ramoneda, -2011, Manual de lectura y redacción, Madrid, España, RIALP</t>
  </si>
  <si>
    <t>Allan y Barbara Pease, -2011, El lenguaje del cuerpo humano en el trabajo, Barcelona, España, AMAT</t>
  </si>
  <si>
    <t>El alumno integrará un plan de vida y carrera, a partir de una reflexión sobre valores y en armonía con el medio ambiente; y establecerá estrategias de trabajo, a través de la dirección de equipos, solución de conflictos y toma de decisiones, para contribuir al logro de los objetivos de la organización.</t>
  </si>
  <si>
    <t>Reconocer, en una situación de globalización,  la internacionalización sin pérdida de identidad.</t>
  </si>
  <si>
    <t>Relacionar los conceptos insertos en la globalización con su desarrollo integral.</t>
  </si>
  <si>
    <t>Ejes de la sustentabilidad: Ecológico, 
Social, 
Económico, 
Espiritual, 
Político, 
Intelectual</t>
  </si>
  <si>
    <t>Respeto
Responsabilidad</t>
  </si>
  <si>
    <t>Elabora, a partir de una situación, una propuesta de acciones justificadas desde el enfoque de desarrollo sustentable para una organización dada.</t>
  </si>
  <si>
    <t>1. Comprender los conceptos relacionados al desarrollo sustentable
2. Relacionar estos conceptos con su desarrollo integral
3. Analizar los beneficios de hacer suyo un modelo de desarrollo sustentable
4. Proponer acciones desde el enfoque del desarrollo sustentable</t>
  </si>
  <si>
    <t>Análisis de caso
Lista de cotejo</t>
  </si>
  <si>
    <t>Sociodramas
Entrevistas
Análisis de casos</t>
  </si>
  <si>
    <t>Video
Carteles
Internet
Biblioteca
Revistas
Periódicos
Música y letra de canciones
Publicidad
Refranes
Acetatos
Proyector
Computadora
Pizarrón
Rotafolio.</t>
  </si>
  <si>
    <t>Describir el concepto del crecimiento humano desde los modelos:
- espiritual 
- biológico y social
- laboral y profesional
- intelectual</t>
  </si>
  <si>
    <t xml:space="preserve">Proponer actividades que estimulen el crecimiento humano integral. </t>
  </si>
  <si>
    <t>Respeto
Responsabilidad
Analítico
Introspectivo</t>
  </si>
  <si>
    <t>Identificar los componentes que integran un plan de vida y carrera.</t>
  </si>
  <si>
    <t>Elaborar un plan de vida dirigido a su autorrealización, a corto, mediano y largo plazo.</t>
  </si>
  <si>
    <t>Realiza un plan de vida y carrera para sí mismo que considere valores, personalidad sana y modelo de desarrollo sustentable.</t>
  </si>
  <si>
    <t xml:space="preserve">1. Comprender el concepto del crecimiento humano desde los modelos espiritual, biológico y social, laboral y profesional,  intelectual
2. Identificar las actividades que estimulen el crecimiento humano integral
3. Relacionar estas actividades y conceptos con su actuar cotidiano
4. Identificar los componentes que integran un plan de vida y carrera
5. Elaborar un plan de vida dirigido a su autorrealización, a corto, mediano y largo plazo
</t>
  </si>
  <si>
    <t>Video
Carteles
Internet
Biblioteca
Revistas
Periódicos
Música y letra de canciones
Publicidad
Refranes
Acetatos
Proyector
Computadora
Pizarrón</t>
  </si>
  <si>
    <t xml:space="preserve">Describir el concepto de liderazgo.
Explicar la diferencia entre liderazgo, poder y autoridad.
Diferenciar el liderazgo natural del formal.
Describir el concepto de asertividad.
</t>
  </si>
  <si>
    <t xml:space="preserve">Pro-actividad
Responsabilidad
Iniciativa
Crítica
Análisis
Respeto
</t>
  </si>
  <si>
    <t xml:space="preserve">A partir de una serie de casos, simula la dirección de un equipo de trabajo y elabora un reporte que incluya:
- Mecánica y dinámica del grupo
- Estilo de liderazgo adecuado al grupo y a los objetivos
- Propone acciones para el logro de los objetivos
- Propone indicadores para evaluar los resultados del liderazgo
</t>
  </si>
  <si>
    <t xml:space="preserve">1. Comprender los conceptos relacionados al liderazgo y asertividad
2. Identificar los tipos de liderazgo
3. Relacionar los tipos de liderazgo con las características de los equipos de trabajo 
4. Proponer el estilo de liderazgo adecuado en función de los objetivos
</t>
  </si>
  <si>
    <t xml:space="preserve">Estudio de casos
lista de cotejo
</t>
  </si>
  <si>
    <t xml:space="preserve">Video
Carteles
Internet
Biblioteca
Revistas
Periódicos
Acetatos
Proyector
Computadora
Pizarrón
Rotafolio
</t>
  </si>
  <si>
    <t>Dimensionar un conflicto en función de sus características.
Proponer alternativas de solución al conflicto.</t>
  </si>
  <si>
    <t>Explicar el concepto de negociación.
Identificar las técnicas de negociación (ganar-ganar, ganar-perder, perder-perder).</t>
  </si>
  <si>
    <t>Identificar las herramientas para la toma de decisiones:
- Lluvia de ideas
- Ishikawa
- Paretto
- Árbol de decisiones
Explicar el enfoque sistémico de la toma de decisiones.</t>
  </si>
  <si>
    <t xml:space="preserve">A partir de un caso dado, elabora un reporte que incluya:
- Identificación y caracterización del conflicto (impacto del conflicto, causas y efectos)
- Áreas involucradas
- Alternativas de solución al conflicto
- Evaluación de las alternativas empleando las técnicas de toma de decisiones
- Estrategia de negociación
</t>
  </si>
  <si>
    <t xml:space="preserve">1. Identificar y analizar una situación de conflicto en función de sus características
2. Comprender el concepto y las técnicas de negociación
3. Identificar las técnicas de toma de decisiones
4. Evaluar alternativas de decisión empleando las técnicas correspondientes
5. Seleccionar la alternativa en función de los objetivos
</t>
  </si>
  <si>
    <t>Evaluar su sistema de valores para identificar carencias y fortalezas y oportunidades de crecimiento personal</t>
  </si>
  <si>
    <t>Elaborar un plan de vida considerando objetivos personales y profesionales y su interacción con el entorno</t>
  </si>
  <si>
    <t xml:space="preserve">Propone la solución a una situación planteada en un estudio de casos (en el ámbito social, económico y profesional) donde incluye: 
- Comparación de la situación actual de la problemática contra la situación deseada
- Identificación de indicadores que sustentan la situación actual
- Plante una propuesta de solución original, no convencional, no existente en el mercado o modificación o mejora a algo existente
</t>
  </si>
  <si>
    <t xml:space="preserve">Elabora reporte de análisis sobre la propuesta novedosa de productos o servicios, que incluya:
- Comparación con sus ancestros y actuales
- Identificación de semejanzas y diferencias a través de las variables funciones, partes, materiales y usos
- Determina la viabilidad de la propuesta
</t>
  </si>
  <si>
    <t>Compara las características del producto o servicio existente con su propuesta novedosa, y establece nexos entre ellos.
Emite juicios de valor determinando las características esenciales del prototipo.
Presenta un prototipo de su propuesta en una maqueta, software o simulación.</t>
  </si>
  <si>
    <t xml:space="preserve">Elabora un anteproyecto de mejora, que incluya:
- Antecedentes del proyecto
- Proceso productivo
- Mercado meta
- Segmentación del mercado
- Producto
- Estimación del consumo aparente
- Impactos previstos del proyecto
- Aspecto financiero 
- Conclusiones
</t>
  </si>
  <si>
    <t>Juan Lafarga y Gómez del Campo, José, -1978, Desarrollo del potencial humano. Volúmenes 1 y 2., México, México, Trillas</t>
  </si>
  <si>
    <t>Días, Jesús, Rodríguez, Carlos, Estrada Javier y García María, -1988, El trabajo en equipo, México, México, Sitesa</t>
  </si>
  <si>
    <t>Rodríguez Carlos y García María, -1988, Jefe hoy, mañana dirigente, México, México, Diana</t>
  </si>
  <si>
    <t>Urdaneta Ballen, Orlando, -2000, Desarrollo del capital humano en el escenario de la globalización, el 3/ed., México, México, Panamericana</t>
  </si>
  <si>
    <t>Sánchez-Fuentes, Francisco, -2003, Perfil humano del líder / desarrollo y formación de líderes., México, México, Contenidos de formación integral</t>
  </si>
  <si>
    <t>Riccardo Riccardi, -2001, El arquitecto del desarrollo humano y organizacional, México, México, Macchi</t>
  </si>
  <si>
    <t>Albach, Horst., -1999, Globalización, México, México, Díaz de Santos</t>
  </si>
  <si>
    <t>Roitman Rosenmann, Marcos, -2006, El pensamiento sistémico, México, México, Siglo XXI</t>
  </si>
  <si>
    <t>Joseph O'Connor, -2008, Introducción al pensamiento sistémico., México, México, Urano</t>
  </si>
  <si>
    <t>Stephen P., Robbins, D., -1996, Fundamentos de Administración, Conceptos y aplicaciones, D. F., México, Prentice Hall</t>
  </si>
  <si>
    <t>Terry &amp; Franklin, -1985, Principios de Administración, D. F, México, CECSA</t>
  </si>
  <si>
    <t>Stoner, Freeman, Gilbert, -1996, Administración, D.F., México, Prentice Hall</t>
  </si>
  <si>
    <t>Robbins, S., -1998, La administración en el mundo de hoy, D.F., México, Prentice Hall</t>
  </si>
  <si>
    <t>W. Rue, L.,  Lloyd L. B., -1995, Administración Teoría y aplicaciones, D.F., México, Grupo Editor S. A.</t>
  </si>
  <si>
    <t>Stephen P. Robbins, Mary Coulter, -1996, Administración., D.F., México, Prentice Hall</t>
  </si>
  <si>
    <t>Konz, S., -1996, Diseño de sistemas de trabajo, D.F., México, Limusa</t>
  </si>
  <si>
    <t>Stephen P. ,, -1998, La administración en el mundo de hoy, Distrito Federal, México, Prentice Hall</t>
  </si>
  <si>
    <t>Casares A.,Siliceo A, -1993, Planeación de Vida y Carrera, Distrito Federal, México, Limusa</t>
  </si>
  <si>
    <t>Hoodgets R., -1989, El supervisor eficiente, Distrito Federal, México, Mc. Graw Hill</t>
  </si>
  <si>
    <t>Mc.Cay J., -1996, Administración del Tiempo, Distrito Federal, México, Manual Moderno</t>
  </si>
  <si>
    <t>Crosby Philips B, -1996, Principios absolutos de liderazgos, Distrito Federal, México, Prentice Hall Hispanoamericana</t>
  </si>
  <si>
    <t>Roth Schilat William S, -1995, Cuatro caras del liderazgo, Distrito Federal, México, MACCHI</t>
  </si>
  <si>
    <t>Handscomby Richard, -1993, Liderazgo Estratégico, Barcelona, España, Mcgraw Hill Interamericana de España</t>
  </si>
  <si>
    <t>Casares Arragois David, -1994, liderazgo: Capacidad para dirigir, Distrito Federal, México, El Manual Moderno</t>
  </si>
  <si>
    <t>Rodriguez Estrada Mauro, -1988, Técnicas de negociación, Distrito Federal, México, Mc Graw Hill</t>
  </si>
  <si>
    <t>Maddov Robert, -1991, Negociación Exitosa, Distrito Federal, México, Trillas</t>
  </si>
  <si>
    <t>Colaicovo Juan Luis, -1994, Técnicas de negociaciones: Texto y aplicaciones practicas en el campo internacional, Buenos Aires, Argentina, MACCHI</t>
  </si>
  <si>
    <t>El alumno obtendrá la integral indefinida de una función para contribuir a la fundamentación del estudio del cálculo</t>
  </si>
  <si>
    <t>Construir la antiderivada a partir de una función.
Representar geométricamente la antiderivada de una función con software.</t>
  </si>
  <si>
    <t>Explicar los conceptos de:
-Antiderivada
-Diferencial
-Constante de integración
Relacionar la antiderivada como un proceso inverso a la derivación.
Explicar la representación de una familia de funciones como la antiderivada de otra función con software.</t>
  </si>
  <si>
    <t>Analítico
Proactivo
Autónomo 
Trabajo colaborativo
Responsable
Ético</t>
  </si>
  <si>
    <t>Determinar la integral indefinida de la función con base a las reglas o técnicas dadas.</t>
  </si>
  <si>
    <t>Analítico
Proactivo
Autónomo
Sistemático
Trabajo colaborativo
Responsable
Éticos</t>
  </si>
  <si>
    <t xml:space="preserve">Explicar las reglas básicas de integración:
- Constante
- ∫dx
- Potencia
- Polinomio
Explicar las técnicas de integración:
- Cambio de variable 
- Por partes
- Fracciones parciales: factores lineales distintos, factores lineales repetidos, factores cuadráticos distintos y factores cuadráticos repetidos
- Sustitución trigonométrica de acuerdo a la forma de la raíz
Identificar la regla o técnica de integración dada una función.
</t>
  </si>
  <si>
    <t xml:space="preserve">Elabora un portafolio de evidencias que contenga:
 - Representación geométrica de la antiderivada de una función con software
- Integración de dos funciones por cada regla básica dada
- Compendio de 14 ejercicios donde aplique las técnicas de integración, dos de cada una
</t>
  </si>
  <si>
    <t xml:space="preserve">1. Identificar los conceptos de antiderivada
2. Comprender la antiderivada como un proceso inverso a la derivación
3. Comprender las reglas y técnicas de integración
4. Relacionar las reglas y técnicas de integración con la función
5. Resolver integrales
</t>
  </si>
  <si>
    <t>Portafolio de evidencias
Rúbrica</t>
  </si>
  <si>
    <t>Trabajo colaborativo
Discusión de grupo
Solución de problemas</t>
  </si>
  <si>
    <t>Internet
Cañón
Pintarrón 
Plumones
Equipo de computo 
Material impreso
Software matemático
Material impreso
Videos</t>
  </si>
  <si>
    <t>Identificar el concepto de integral definida.
Explicar los siguientes elementos:
- Suma de Riemann
- Propiedades de la integral definida 
- Teorema fundamental del cálculo
- Área bajo la curva y entre curvas
Explicar el cálculo de área bajo la curva y entre curvas de forma analítica y con software.
Explicar la metodología de resolución de integral definida:
- Bosquejar las funciones
- Formular la integral a resolver
- Establecer los intervalos de integración o los puntos de intersección 
- Resolver la integral definida
- Interpretar los resultados obtenidos en el contexto del problema.
Interpretar la integral definida en el cálculo de áreas bajo la curva en el contexto de un problema de su entorno.</t>
  </si>
  <si>
    <t>Analítico
Proactivo
Autónomo 
Trabajo colaborativo
Responsable
Creativo
Ético</t>
  </si>
  <si>
    <t xml:space="preserve">Identificar los conceptos de:
- Sólido de revolución 
- Área de la sección transversal 
Explicar el proceso de obtención del volumen del sólido de revolución por:
- Método de discos
- Método de arandelas
Explicar la construcción y el cálculo de volumen de un sólido de revolución con software.
Explicar la metodología de resolución de un sólido de revolución:
- Bosquejar las funciones
- Formular la integral a resolver
- Establecer los intervalos de integración
- Resolver la integral definida
- Interpretar los resultados obtenidos en el contexto del problema.
</t>
  </si>
  <si>
    <t xml:space="preserve">Obtener el volumen del sólido de revolución en problemas de su entorno.
Diseñar el sólido de revolución en software.
Validar el volumen obtenido del sólido de revolución con software.
Interpretar el resultado obtenido de acuerdo al contexto del problema.
</t>
  </si>
  <si>
    <t xml:space="preserve">A partir de dos problemas de su entorno integrar un portafolio de evidencias donde se aplique la integral definida como herramienta de cálculo, que contenga lo siguiente:
   * Cálculo de área:
- Bosquejo de la función
- Formulación de la integral
- Intervalos de integración o los puntos de intersección
- Resolución de la integral definida
- Validación de resultados con software
- Interpretación de los resultados obtenidos en el contexto del problema
   * Sólido de revolución:
- Bosquejo de la función
- Formulación de la integral
- Intervalos de integración
- Resolución de la integral definida
- Validación de resultados y diseño del sólido de revolución con software
- Interpretación de los resultados obtenidos en el contexto del problema
</t>
  </si>
  <si>
    <t xml:space="preserve">1. Comprender los conceptos de sólidos de revolución y su proceso de obtención
2. Analizar la construcción del volumen de un sólido de revolución con software
3. Comprender la metodología de resolución de un sólido de revolución
</t>
  </si>
  <si>
    <t>Internet
Cañón
Pintarrón 
Plumones
Borrador
Equipo de computo
Material impreso
Software
Simuladores</t>
  </si>
  <si>
    <t>Describir los conceptos y propiedades de:
- Sucesiones: Convergencia y Divergencia
- Series
- Tipos de series:
- Finitas
- Infinitas
- Monótonas
- Creciente
- Decreciente
Explicar las fórmulas de solución de las series.</t>
  </si>
  <si>
    <t>Determinar el término enésimo en una sucesión.
Determinar la convergencia o divergencia de la serie.
Seleccionar la fórmula de acuerdo a las características de la serie
Calcular la serie con el uso de las propiedades.</t>
  </si>
  <si>
    <t>Analítico
Proactivo
Autónomo
Trabajo colaborativo
Responsable
Ético</t>
  </si>
  <si>
    <t xml:space="preserve">Explicar el concepto de:
- Serie de Fourier
- Sumas parciales 
- Ortogonalidad de senos y cosenos
- Condiciones de convergencia
- Propiedades matemáticas de las funciones pares e impares
Identificar los tipos de solución de la serie de Fourier:
- Definiendo la ortogonalidad de la función en el intervalo y por medio de la integral de la función indicada
- Relacionados con convergencia de una serie en intervalos dados
-De series pares e impares por medio de las series de senos y cosenos
Identificar las posibles aplicaciones de las series de Fourier en problemas de su entorno.
Explicar la construcción y el cálculo de la serie de Fourier con software.
</t>
  </si>
  <si>
    <t xml:space="preserve">Resolver ejercicios con los tres tipos de solución de la serie de Fourier.
Validar el resultado de la serie con software.
</t>
  </si>
  <si>
    <t xml:space="preserve">Analítico
Proactivo
Autónomo
Trabajo colaborativo
Responsable
Ético
</t>
  </si>
  <si>
    <t xml:space="preserve">Elabora un portafolio de evidencias que contenga un compendio de ejercicios:
- Cinco de sucesiones
- Cinco de series
- Tres de cálculo de la serie de Fourier, uno de cada tipo, validando los resultados con software
</t>
  </si>
  <si>
    <t xml:space="preserve">1. Identificar los conceptos y propiedades de series y sucesiones
2. Comprender las fórmulas de solución de las series
3. Relacionar la fórmula de acuerdo a las características de la serie
4. Analizar los conceptos de serie de Fourier
5. Comprender las soluciones de serie de Fourier
</t>
  </si>
  <si>
    <t>Internet
Cañón
Pintarrón 
Plumones
Borrador
Equipo de computo
Material impreso
Software</t>
  </si>
  <si>
    <t>Desarrolla la solución del modelo matemático que contenga:
- Método, herramientas y principios matemáticos empleados y su justificación
- Demostración matemática
- Solución 
- Comprobación de la solución obtenida</t>
  </si>
  <si>
    <t>Elabora un reporte que contenga:
- Interpretación de resultados con respecto al problema planteado
- Discusión de resultados 
- Conclusión y recomendaciones</t>
  </si>
  <si>
    <t>James Stewart, -2013, Cálculo de una variable: Trascendentes tempranas, México, D.F., México, Cengage Learning</t>
  </si>
  <si>
    <t>Ronald E. Larson, -2010, Cálculo I, México, D.F. , México, Mc.GrawHill</t>
  </si>
  <si>
    <t>Ron Larson, -2010, Cálculo 1 de una variable, México, D.F. , México, Mc.GrawHill</t>
  </si>
  <si>
    <t>Dennis G. Zill y Warren S. Wright, -2011, Cálculo trascendentes tempranas, México, D.F. , México, Mc.GrawHill</t>
  </si>
  <si>
    <t>Elsie Hernández S., -2013, Cálculo diferencial e integral con aplicaciones, Costa Rica, Costa Rica, Revista digital matemática</t>
  </si>
  <si>
    <t>Salinas, Patricia, -2012, Cálculo aplicado: Desarrollo de competencias matemáticas a través de contextos, México, México, Cengage Learning</t>
  </si>
  <si>
    <t>Galván, Delia. ET, -2012, Matemáticas con aplicaciones. Cálculo integral diferencial, México, México, Cengage Learning</t>
  </si>
  <si>
    <t>ESTRUCTURA Y PROPIEDADES DE LOS MATERIALES</t>
  </si>
  <si>
    <t xml:space="preserve">Describir el concepto de estructura y ciencia de los materiales.
Reconocer los tipos de enlaces que dan lugar a la formación de la estructura cristalina de los materiales:
a) Iónico
b) Covalente
c) Metálico
Explicar la formación de las estructuras:
a) Cristalina: celda unitaria, redes de Bravais
b) Amorfos
Identificar las propiedades físicas, mecánicas y estructurales con base en los enlaces atómicos.
</t>
  </si>
  <si>
    <t>Representar con modelos físicos las estructuras cristalinas de los materiales: Metálicos, Polímeros, Cerámicos, compuestos y Semiconductores.</t>
  </si>
  <si>
    <t>Observador
Analítico
Sistemático
Metódico
Disciplinado
Proactivo</t>
  </si>
  <si>
    <t>Características y defectos de los materiales</t>
  </si>
  <si>
    <t xml:space="preserve">Identificar la clasificación de los materiales: Metálicos, Polímeros, Cerámicos y compuestos.
Describir las propiedades físicas, químicas y mecánicas de los materiales: Metálicos, Polímeros, Cerámicos, compuestos y Semiconductores.
Explicar la clasificación de los procesos de conformado, en frío y en caliente.
Describir los cambios en la estructura interna que sufren los materiales durante su procesamiento.
Describir los Tipos de defectos estructurales presentes en los materiales:
a)  Defectos de punto
b)  Defectos de línea
c)  Defectos superficiales
</t>
  </si>
  <si>
    <t xml:space="preserve">Demostrar experimentalmente los cambios en la estructura y propiedades de los materiales, al ser sometidos a procesos de conformado, en frío y en caliente.
Evaluar las propiedades de los materiales en función de los defectos.
</t>
  </si>
  <si>
    <t>Observador
Analítico
Sistemático
Metódico
Disciplinado
Proactivo
Trabajo colaborativo
Conciencia ecológica</t>
  </si>
  <si>
    <t xml:space="preserve">Elabora a partir de un caso de estudio de relación de procesamiento de estructura y propiedad de los materiales  un informe que incluya:
- Tipo de material
- Justificación de las propiedades del material con base en sus enlaces
- Proceso de conformado utilizado
- Estructura después del proceso de conformado
- Justificación de las propiedades del material con base en la estructura obtenida después del procesamiento
- Conclusiones 
</t>
  </si>
  <si>
    <t xml:space="preserve">1. Comprender los enlaces presentes en los materiales Metálicos, Polímeros, Cerámicos y Semiconductores
2. Identificar las propiedades físicas, químicas y mecánicas de los materiales Metálicos, Polímeros, Cerámicos, compuestos y Semiconductores 
3. Comprender las estructuras cristalinas y amorfas presentes en los materiales 
4. Comprender el efecto que tiene la estructura sobre las propiedades de los materiales
5. Comprender el efecto que tienen los procesamientos en la estructura  de los materiales
</t>
  </si>
  <si>
    <t>Estudio de casos
Lista de cotejo</t>
  </si>
  <si>
    <t>Análisis de casos 
Práctica en laboratorio
Tareas de investigación</t>
  </si>
  <si>
    <t>Pizarrón
Cañón 
Artículos científicos
Internet
Equipos de cómputo
Calculadora científica
Material y equipo de laboratorio
Software aplicado a los materiales</t>
  </si>
  <si>
    <t>El alumno Identificará los procesos de obtención y derivados de los materiales ferrosos, no ferrosos, polímeros, cerámicos y compuestos, para su aplicación en procesos tecnológicos.</t>
  </si>
  <si>
    <t xml:space="preserve">Describir las características y propiedades de los materiales ferrosos.
Describir el proceso de obtención del hierro y del acero.
Describir la nomenclatura de los materiales metálicos:
a) Aceros al bajo, mediano y alto carbono
b) Aceros de baja y alta aleación
c) Aceros inoxidables
</t>
  </si>
  <si>
    <t>Observador
Analítico
Responsable
Sistemático
Metódico
Disciplinado</t>
  </si>
  <si>
    <t>Describir los conceptos de: monómeros, oligomeros, polímeros, macromoléculas, masa molecular.
Describir la nomenclatura de los polímeros.
Describir la estructura molecular de los monómeros y polímeros.
Describir los procesos de obtención de polímeros.
Explicar las propiedades físicas y mecánicas de los polímeros, y sus aplicaciones.</t>
  </si>
  <si>
    <t>Describir los conceptos de: materiales cerámicos, tradicionales y modernos.
Describir la nomenclatura de los cerámicos.
Describir la estructura molecular de los cerámicos.
Describir los procesos de obtención de los cerámicos.</t>
  </si>
  <si>
    <t>Demostrar experimentalmente, las propiedades físicas y mecánicas de los cerámicos.</t>
  </si>
  <si>
    <t>Demostrar experimentalmente, las propiedades físicas y mecánicas de los cerámicos.
Seleccionar materiales compuestos con base en las propiedades de sus componentes.</t>
  </si>
  <si>
    <t>Describir los conceptos de: compuestos, matriz y refuerzo.
Describir la nomenclatura de los compuestos.
Describir la estructura molecular de los compuestos.
Describir los procesos de obtención de los compuestos.
Explicar las propiedades físicas y mecánicas de los compuestos, componentes y aplicaciones.
Identificar los tipos de materiales compuestos y sus elementos:
a) Reforzado con partículas
b) Reforzado con fibras
c) Estructural</t>
  </si>
  <si>
    <t xml:space="preserve">Integra un portafolio de evidencias con los resultados de una serie de casos prácticos correspondientes a cada tipo de material, que incluya para cada caso:
- Nomenclatura, estructura,  procesamiento, propiedades físicas y mecánicas y aplicaciones
</t>
  </si>
  <si>
    <t>1. Comprender los conceptos de los materiales
2. Identificar los procesos de obtención de los materiales
3. Comprender la nomenclatura de los materiales
4. Comprender el proceso de obtención de metales pesados y ligeros
5. Comprender la relación procesamiento - estructura, propiedades de los materiales</t>
  </si>
  <si>
    <t>Caso práctico
portafolio de evidencias</t>
  </si>
  <si>
    <t>Pizarrón
Cañón 
Artículos científicos
Internet
Equipos de cómputo
Materiales y equipo de laboratorio
Software para simulación de diseño</t>
  </si>
  <si>
    <t>El alumno describirá las propiedades físicas y eléctricas de las uniones de materiales semiconductores P y N, para describir el funcionamiento de dispositivos electrónicos.</t>
  </si>
  <si>
    <t>Describir los tipos y características físicas y eléctricas de los materiales semiconductores.
Describir la estructura atómica de semiconductores elementales: Silicio y Germanio; y dopantes: Boro, Galio, Fósforo y Carbono.
Describir las características básicas de semiconductores intrínsecos.
Describir la relación entre estructura electrónica y conductividad eléctrica de semiconductores intrínsecos.
Describir las características básicas de semiconductores extrínsecos y el concepto de dopaje.
Describir la relación entre estructura electrónica y conductividad eléctrica de semiconductores extrínsecos.
Describir las características básicas de semiconductores extrínsecos y el concepto de dopaje.
Describir la relación entre estructura electrónica y conductividad eléctrica de semiconductores extrínsecos.
Describir el comportamiento de los Semiconductores Tipo N y P.
Explicar el comportamiento de la unión semiconductora PN.</t>
  </si>
  <si>
    <t>Demostrar experimentalmente el comportamiento eléctrico de los semiconductores.
Demostrar experimental la variación de conductividad de semiconductores en función de la temperatura.</t>
  </si>
  <si>
    <t>Describir las propiedades básicas de los semiconductores y sus uniones PN.
Describir las estructuras básicas de uniones PN:
a) Unión NPN y PNP: transistor BJT
b) Unión Al, SiO2, P: JFET, MOSFET
c) Unión PNPN: Tiristores</t>
  </si>
  <si>
    <t>Diagramar las curvas de operación I-V de transistores.</t>
  </si>
  <si>
    <t>Observador
Analítico
Responsable
Sistemático
Metódico
Disciplinado
Proactivo
Trabajo colaborativo</t>
  </si>
  <si>
    <t>Describir el concepto de superconductividad.
Describir los tipos y características físicas y eléctricas de los materiales superconductores. 
Describir la estructura cristalina de los materiales superconductores.</t>
  </si>
  <si>
    <t>A partir de un caso de estudio elabora un informe que contenga: 
- Características de Semiconductores intrínsecos y extrínsecos
- Unión PN Polarizada en directo e Inverso
-Curvas de operación
a) Transistor de unión bipolar
b) Transistor de efecto de campo
c) Tiristores</t>
  </si>
  <si>
    <t>1. Identificar la estructura atómica de los semiconductores elementales y dopantes
2. Describir el comportamiento de la unión semiconductora PN
3. Identificar los tipos básicos de uniones PNP, NPN y PNPN
4.Describir las características de los semiconductores intrínsecos y extrínsecos, para las diferentes uniones</t>
  </si>
  <si>
    <t>Casos de estudio
Lista de cotejo</t>
  </si>
  <si>
    <t>Soluciones de problemas 
tareas de investigación
Análisis de casos</t>
  </si>
  <si>
    <t>Pizarrón
Cañón
Artículos científicos
Internet
Equipos de cómputo
Equipo didáctico de Física 
Calculadora científica
Impresos: casos y ejercicios</t>
  </si>
  <si>
    <t>Desarrolla un método de comprobación de la hipótesis, que incluya:
- metodología seleccionada
- solución analítica
- descripción del procedimiento experimental
- resultados</t>
  </si>
  <si>
    <t>Argumentar el comportamiento de fenómenos físicos y químicos, mediante la interpretación, análisis y discusión de resultados, con base en los principios y teorías de la física y la química, para contribuir a la solución de problemas en su ámbito profesional".</t>
  </si>
  <si>
    <t>Elabora un informe donde fundamenta lo siguiente:
- interpretación de resultados
- discusión
- conclusión
- referencias teóricas
- aplicaciones potenciales</t>
  </si>
  <si>
    <t>William F. Smith Javad Hashemi, (/2006) Cuarta edición, Fundamentos de la ciencia e ingeniería de materiales, Aravaca, España, McGraw-Hill/Interamericana España</t>
  </si>
  <si>
    <t>Pat L. Mangonon, -2001, Ciencia de materiales selección y diseño, Edo. México, México, Pearson Educación México</t>
  </si>
  <si>
    <t>Donald R. Askeland , (2011) Sexta edición, Ciencia e ingeniería de los materiales , México, D.F, México, International Thomson Editores</t>
  </si>
  <si>
    <t>James F. Shackelford , (2011) Cuarta edición, Ciencia de materiales para ingenieros, Edo. México, México, Prentice Hall Hispanoamericana</t>
  </si>
  <si>
    <t>Lawrence E. Doyle, Carl A. Keyser James L. Leach. George F. Schrader, Morse B. Singer., -2008, Procesos y materiales de manufactura para ingenieros., México, D.F., México, Ed. Diana</t>
  </si>
  <si>
    <t>MikeII P: Groover, (2010) Tercera edición, Fundamentos de manufactura moderna, D.F., México, Prentice Hall</t>
  </si>
  <si>
    <t>Richard A. Flinn, Paul K. Trojan, -2009, Materiales de ingeniería y sus aplicaciones., México, D.F., México, Ed. Mc. Graw Hill (2ª Edición)</t>
  </si>
  <si>
    <t>ESTACIONES METEOROLÓGICAS</t>
  </si>
  <si>
    <t>El alumno analizará los factores principales que inciden en el comportamiento del clima, así como sus efectos en los parámetros de las estaciones meteorológicas para la caracterización de los recursos de energía renovable.</t>
  </si>
  <si>
    <t>El alumno identificará los parámetros y normatividad aplicables a estaciones meteorológicas en zonas geográficas, para conocer alternativas de aprovechamiento.</t>
  </si>
  <si>
    <t>Temas
Conceptos Generales</t>
  </si>
  <si>
    <t>Definir los conceptos de climatología, balance energético, temperatura, atmósfera, presión atmosférica, ciclo del agua, precipitación, humedad atmosférica, higrometría insolación, coordenadas geográficas, radiación solar, velocidad, dirección del viento.
Identificar la normatividad aplicable.</t>
  </si>
  <si>
    <t>Identificar los tipos de climas existentes y la incidencia en el potencial energético de cada zona geográfica.</t>
  </si>
  <si>
    <t>Elabora un reporte técnico con las siguientes especificaciones:
 -Un cuadro sinóptico  
 -Definiciones
 -Unidades de medición
 -Diagrama especificando la caracterización energética de un sitio específico.
 - Tipos de clima.</t>
  </si>
  <si>
    <t xml:space="preserve">1. Comprender los conceptos y principios de los factores meteorológicos que inciden en el comportamiento del clima
2. Evaluar los tipos de clima existentes
3. Identificar la normatividad vigente </t>
  </si>
  <si>
    <t>Proyecto
Estudio de caso
Lista de cotejo
Ejercicios prácticos</t>
  </si>
  <si>
    <t>Equipos colaborativos</t>
  </si>
  <si>
    <t xml:space="preserve">Pintarrón
Internet
Medios audiovisuales
Estación meteorológica
Software de estación meteorológica
Equipo de cómputo </t>
  </si>
  <si>
    <t>El alumno analizará las principales variables meteorológicas, para calcular el potencial energético de la zona geográfica.</t>
  </si>
  <si>
    <t>Describir los fenómenos y conceptos asociados al viento: origen del viento, gradiente horizontal de presión, estabilidad atmosférica, rugosidad del terreno, variación vertical del viento, circulación general, efectos locales, variaciones temporales de viento y variaciones espaciales de viento.
Explicar la estructura y contenido de un Mapa de Viento.
Identificar las características y funcionamiento de los anemómetros.</t>
  </si>
  <si>
    <t>Diagnosticar el recurso eólico mediante el uso de mapas de viento.
Realizar mediciones de la velocidad del viento.</t>
  </si>
  <si>
    <t>Presión Atmosférica</t>
  </si>
  <si>
    <t>Definir el concepto de presión atmosférica, su variación con respecto a nivel del mar y su tendencia barométrica.
Identificar las características y funcionamiento de los barómetros.</t>
  </si>
  <si>
    <t xml:space="preserve">Medir los efectos de la presión atmosférica en diversos estados de la materia (líquido, gas, materiales volátiles y sólidos).
Realizar mediciones de presión atmosférica. </t>
  </si>
  <si>
    <t>Temperatura y humedad.</t>
  </si>
  <si>
    <t>Describir los conceptos y fenómenos relacionados con la temperatura: 
-temperatura de bulbo seco
-temperatura de bulbo húmedo 
-temperatura de punto de rocío 
-humedad relativa.
Explicar los conceptos de calor latente, calor sensible y calor total.
Identificar los principales instrumentos y sus características de medición de parámetros térmicos: 
- termómetros 
- psicrómetros
- termógrafos 
- radiómetros solares.</t>
  </si>
  <si>
    <t>Realizar mediciones térmicas.
Calcular calor latente, calor sensible y calor total.
Calcular los valores de punto de rocío y humedad.</t>
  </si>
  <si>
    <t>Determinar el efecto de la precipitación pluvial sobre el potencial energético de una región.
Elaborar un captador pluvial y obtener las mediciones respectivas.</t>
  </si>
  <si>
    <t>Describir los conceptos relacionados con la precipitación pluvial (ciclo del agua): condensación, formación de nubes y precipitaciones pluviales.
Explicar los conceptos de: saturación, condensación y precipitación.
Identificar los tipos de precipitaciones pluviales: llovizna, lluvia, nieve, pedrizco y granizo.
Identificar los tipos de nubes: cirros, cirrocúmulos, cirroestratos, altocúmulos, altoestratos, nimboestratos, estratocúmulos, estratos, cúmulos y cumulonimbos.
Identificar las características y funcionamiento de los pluviómetros.</t>
  </si>
  <si>
    <t>Comprender el concepto de insolación diurna y anual, así como las variables que afectan medición de la insolación
Identificar los procedimientos comunes de medición y valoración de la insolación.
Identificar las unidades de medición y conversión de la radiación solar.
Reconocer las características y funcionamiento de los piranómetros y pirheliómetro.</t>
  </si>
  <si>
    <t>Realizar mediciones de la radiación solar.
Medir la insolación solar y su potencial en captadores de Energía Renovable.
Interpretar la carta solar, para determinar la trayectoria exacta del sol</t>
  </si>
  <si>
    <t xml:space="preserve">Observador
Organizado
Analítico
Creativo
Innovador 
Disciplinado
Responsable
Honesto
Comprometido con el medioambiente
Proactivo
Puntual
</t>
  </si>
  <si>
    <t>Elaborará un reporte técnico que contenga la definición y unidades de: 
  - Viento
  - Presión Atmosférica
  - Temperatura
  - Precipitación pluvial
  - Insolación
  - Humedad Relativa
  - Información estadística de las variables que intervienen en una estación meteorológica de una región
  - Propuesta energética en base a las condiciones climáticas para determinar el potencial de las fuentes energéticas existentes en la región.</t>
  </si>
  <si>
    <t>1. Comprender cada una de las variables meteorológicas y sus unidades de medición
2. Comprender la relación de las variables con las fuentes de energía renovables y su potencial energético.
3. Identificar los instrumentos de medición.
4. Realizar un reporte de las condiciones climáticas de una zona geográfica.
5. Evaluar el potencial energético de una zona geográfica.</t>
  </si>
  <si>
    <t>Proyecto
Estudio de caso
Rúbrica</t>
  </si>
  <si>
    <t>Pintarrón.
Internet.
Medios audiovisuales.
Estación meteorológica.
Software de estación meteorológica.
Equipo de cómputo.</t>
  </si>
  <si>
    <t>Joaquín Colorado, -2007, Meteorología, Madrid, España, Desnivel</t>
  </si>
  <si>
    <t>Spilsbury, Lousise, -2009, Mi primer libro de Meteorología. Descubre la ciencia que se esconde detrás del clima de nuestro planeta., s.l., Reino Unido, Parragón</t>
  </si>
  <si>
    <t>Comisión Nacional del Agua, -2010, Manual teórico práctico del observador meteorológico de superficie., D.F., México, Secretaría de Medio ambiente y Recursos naturales</t>
  </si>
  <si>
    <t>Isaac Maldonado, Rubén Ruiz M, Marcel Fuentes, -2010, Manual de instalación de estaciones meteorológicas automáticas, s.l., Chile, Inia</t>
  </si>
  <si>
    <t>Mario Molina, José Surukhán,Julia Carabias, -2017, El cambio climático. Causas, efectos y soluciones, México, México, Fondo de Cultura Económica</t>
  </si>
  <si>
    <t>Benito A. de la Morena Carretero, -2010, La radiación solar: efectos en la salud y el medio ambiente, Andalucía, España, UNIA</t>
  </si>
  <si>
    <t>Antonio Gil Olcina y Jorge Olcina Cantos, -2017, Tratado de Climatología, Alicante, España, Publicaciones de la Universidad de Alicante</t>
  </si>
  <si>
    <t>MÁQUINAS ELÉCTRICAS</t>
  </si>
  <si>
    <t>Identificar el funcionamiento de un motor eléctrico de CD, así como los tipos de motores de CD, construcción y aplicación</t>
  </si>
  <si>
    <t xml:space="preserve">A partir de un motor eléctrico de CD, elaborará un reporte técnico en el que incluya:
- Cálculo de la densidad y flujo de un circuito magnético, permeabilidad y reluctancia de un metal conectando a bobinas mutuamente acopladas
- Gráfico de histéresis del circuito electromagnético
- Descripción de los componentes del sistema eléctrico del motor de CD.
- Partes del motor de CD
- Tipo de motor de CD
- Cálculo de eficiencia del motor
- Circuito de control de velocidad y cambio de giro
- Acciones de mantenimiento preventivo del motor de CD.
</t>
  </si>
  <si>
    <t xml:space="preserve">1. Identificar el fenómeno del campo magnético giratorio
2. Identificar el funcionamiento del motor de CA
3. Determinar le eficiencia del motor de CA
4. Identificar las variables de control de velocidad y cambio de giro del motor de CA.
5. Seleccionar el motor eléctrico de inducción de CA de acuerdo a un proceso específico.
6. Determinar las acciones preventivas de mantenimiento para el motor de CA
</t>
  </si>
  <si>
    <t>El alumno seleccionará un transformador identificando sus características de funcionamiento y construcción para la integración en un proceso determinado.</t>
  </si>
  <si>
    <t xml:space="preserve">Observador
Organizado
Analítico
Creativo
Innovador 
Disciplinado
Responsable
Honesto
Comprometido con el medioambiente
Proactivo
Puntual 
</t>
  </si>
  <si>
    <t xml:space="preserve">Multímetro
Transformador
Equipo de seguridad
TTR
Megger (megohmetro)
Pintarrón
Medios audiovisuales
Equipo de cómputo
Internet
Software especializado
</t>
  </si>
  <si>
    <t>INVERSORES Y ALMACENAMIENTO DE ENERGÍA</t>
  </si>
  <si>
    <t>Describir los conceptos y principios relacionados con el SCR y TRIAC: simbología, operación, tipos de encapsulado, construcción interna, características de entrada y salida, curva de operación, circuitos de disparo (UJT, DIAC, OPTOACOPLADOR, transformadores de pulso),
Identificar el estado del dispositivo, rangos de potencia, aplicaciones y ángulos de disparo.</t>
  </si>
  <si>
    <t xml:space="preserve">Observador
Organizado
Analítico
Creativo
Innovador 
Disciplinado
Responsable
Honesto
Comprometido con el medio ambiente
Proactivo
Puntual
</t>
  </si>
  <si>
    <t xml:space="preserve">Topologías básicas de estructuras 
CA-CA, CA-CD,
CD-CD, CD-CA, 
</t>
  </si>
  <si>
    <t>Identificar  elementos entrada/salida  de inversores de corriente CD-CA  como son:
 Filtros de entrada de CC, puente inversor con MOSFET de potencia (PS),  transformador, rectificador, generador triangular, senoidal y senoidal pura</t>
  </si>
  <si>
    <t xml:space="preserve">Identificar tipos de inversores para sistemas aislados (isla), interconectados y sistemas híbridos 
Identificar los requerimientos potencia del inversor de corriente CD-CA
Identificar configuraciones para interconexión delta, estrella y otros.
Identificar parámetros de programación y/o configuración de inversores CD-CA para su máximo aprovechamiento
Identificar normativa  y certificaciones aplicables </t>
  </si>
  <si>
    <t xml:space="preserve">Seleccionar inversores CD-CA de acuerdo a la aplicación
Diagramar conexiones entre inversores (serie, paralelo, delta, estrella)
Instalar inversores  de corriente CD-CA de acuerdo a requerimientos,  parámetros y normatividad </t>
  </si>
  <si>
    <t>Identificar los dispositivos auxiliares de los inversores de corriente CD-CA como lo son:
Controlador de carga, controlador de comunicación remota y módulos auxiliares.</t>
  </si>
  <si>
    <t>Configurar dispositivos y módulos auxiliares de los inversores de corriente CD-CA.
Monitorear remotamente inversores de CD-CA mediante conexión a la nube</t>
  </si>
  <si>
    <t>Entregará un reporte a partir de una instalación de un inversor CD-CA que incluye:
- Rangos de potencia
- Cálculo de corrientes, voltajes y potencias de operación
- Puesta en marcha  del sistema
- Puntos de prueba
- Recomendaciones en caso de fallas eléctricas
-Diagrama y/o plano de conexión
-Configuración y/o programación</t>
  </si>
  <si>
    <t>1. Identificar las estructuras de acondicionamiento de potencia
2. Comprender el proceso de conversión de CD-CA
3. Seleccionar el inversor de CD-CA de acuerdo a los requerimientos de instalación
4. Evaluar la operación y posibles fallas en inversores de CD-CA 
5.Instalar inversores de corriente CD-CA</t>
  </si>
  <si>
    <t>Manual de prácticas
Medios audiovisuales
Internet
Equipos de laboratorio (multímetro, osciloscopio, generador de funciones, fuentes de alimentación)
Convertidores comerciales CD-CD, CD-CA, CA-CD y CA-CA
Pintarrón
Inversores CD-CA
Generador de energía renovable
Módulos de monitoreo para inversores de corriente
Software de monitoreo</t>
  </si>
  <si>
    <t xml:space="preserve">Sistemas de almacenamiento de energía </t>
  </si>
  <si>
    <t>Identificar los tipos y características de acumuladores de energía:
-Térmica
-Mecánica 
-Hidráulica
-Neumática ( Aire comprimido)
-Capacitivos
-Electroquímica (baterías, hidrógeno y en sistemas redox)</t>
  </si>
  <si>
    <t>Capacitores y supercapacitores</t>
  </si>
  <si>
    <t>Identificar parámetros  de operación como son: Capacitancia, energía de carga/descarga, tiempo de carga/descarga, vida útil en ciclos de carga/descarga, temperatura y humedad de operación 
Clasificar capacitores y supercapacitores para aplicaciones en energías renovables
Identificar el impacto ambiental que generan capacitores y supercapacitores</t>
  </si>
  <si>
    <t>Enlistar características de baterías, Plomo-acido, NI-CD y Litio
Identificar parámetros de  baterías como son:  Voltaje, Corriente, ciclo profundo, flotación, vida útil, ciclos de carga/descarga, temperatura de operación,  humedad y potencia  Amper Hora
Describir conexiones de baterías de acuerdo a recomendaciones del fabricante
Enlistar acciones de mantenimiento predictivo, preventivo y correctivo a baterías
Identificar el impacto ambiental que generan las baterías</t>
  </si>
  <si>
    <t>Seleccionar baterías de acuerdo a los parámetros de operación 
Diagramar conexiones de baterías, serie y paralelo
Calcular potencia de bancos de baterías, para carga y descarga 
Instalar bancos de baterías en sistemas de energía renovable</t>
  </si>
  <si>
    <t>Celdas de combustible</t>
  </si>
  <si>
    <t>Enlistar características y tipos de celdas de combustible
Identificar parámetros  de operación como son: Eficiencia, energía de carga/descarga, tiempo de carga/descarga, vida útil, temperatura y  humedad de operación
Identificar el impacto ambiental que generan las celdas de combustible</t>
  </si>
  <si>
    <t>Entregará un reporte técnico a partir de un caso real de  acumulación de energía que contenga:
- Cálculos  del sistema
- Selección de acumuladores de energía
- Especificaciones del acumulador
- Diagramas de conexiones
- Descripción del funcionamiento del sistema
- Acciones de mantenimiento predictivas, preventivas y correctivas
- Impacto ambiental que genera</t>
  </si>
  <si>
    <t>1. Identificar las partes que componen un sistema de acumulación de energía renovable 
2. Dimensionar el sistema de acumulación  de energía 
3. Seleccionar el sistema de acumulación  de energía de acuerdo a parámetros de operación
4. Instalar sistemas de acumulación de energía</t>
  </si>
  <si>
    <t xml:space="preserve">Manual de prácticas
Medios audiovisuales
Internet
Equipos de laboratorio (multímetro, amperímetro de gancho)
Pintarrón
Acumuladores de energía
Inversores CD-CA
Controladores de carga
Generador de energía renovable
Fichas técnicas </t>
  </si>
  <si>
    <t>Rashid, Mamad H., -2015, Electrónica de Potencia ISBN 10: 9786073233255, México, DF, México, Pearson Educación</t>
  </si>
  <si>
    <t>Fang Lin Lou Hong Ye, -2017, Advanced DC/AC power inverters ISBN-13: 9781138072848, Indianapolis, USA, CRC Press</t>
  </si>
  <si>
    <t>Aiping Yu, Victor Chabot, Jiujun Zhang, -2017, Electrochemical Supercapacitors for Energy Storage and Delivery: Fundamentals and Applications, Indianapolis, USA, CRC Press</t>
  </si>
  <si>
    <t>Mohan, Ned, -2009, Electrónica de Potencia: Convertidores aplicación y diseño ISBN: 9789701072486, México, DF, México, McGraw-Hill Interamericana</t>
  </si>
  <si>
    <t xml:space="preserve">Pareja Aparicio, Miguel., -2010, Energía Solar fotovoltaica: cálculo de una Instalación Aislada.ISBN: 9788426715968, Barcelona , España , Marcombo </t>
  </si>
  <si>
    <t>COSTOS Y PRESUPUESTOS</t>
  </si>
  <si>
    <t>Dirigir proyectos de ahorro y calidad de energía eléctrica, con base en un diagnóstico energético del sistema, para contribuir al desarrollo sustentable (medio ambiente, impacto ambiental, cambio climático y contaminación) a través del uso racional y eficiente de la energía.</t>
  </si>
  <si>
    <t xml:space="preserve">Describir el concepto de presupuesto.
Identificar los tipos de presupuesto que integran el de operación:
- Presupuesto de ventas
- Presupuesto de producción
- Presupuesto de  materia prima 
- Presupuesto de mano de obra directa
- Presupuesto de costos indirectos de fabricación 
</t>
  </si>
  <si>
    <t>Identificar los elementos que integran un presupuesto de obra:
- Catálogo de conceptos
- Cuantificación del proyecto
- Presupuesto a precio alzado
Números generadores</t>
  </si>
  <si>
    <t xml:space="preserve">Integrar una propuesta económica para la presentación en un concurso o licitación.
Emplear una fianza como garantía en un contrato de un proyecto u obra. </t>
  </si>
  <si>
    <t>Toro López, Francisco J., -2010, Costos ABC y presupuestos herramientas para la productividad ISBN 9789586486675, Bogotá, Colombia, Ecoe Ediciones</t>
  </si>
  <si>
    <t>Pabón, Hernán, -2012, Fundamentos de Costos ISBN 9789586827935, México, México, Alfaomega</t>
  </si>
  <si>
    <t>Zapata Sánchez, Pedro, -2015, Contabilidad de Costos - Herramientas para la toma de decisiones 2ª Edición ISBN 9789586829809, México, México, Alfaomega</t>
  </si>
  <si>
    <t>Jesus Ramos , -2015, Costos y Presupuestos en Edificaciones ISBN 9786123042820, Bogotá, Colombia, Marcombo</t>
  </si>
  <si>
    <t>Juan Pablo Rivero Zanatta , -2015, Costos y Presupuestos, Reto de Todos los Días ISBN 9789587624601, México, México, Ediciones De La U</t>
  </si>
  <si>
    <t>SISTEMAS FOTOVOLTAICOS</t>
  </si>
  <si>
    <t xml:space="preserve">Definir los tipos de radiación solar y sus características: Directa, difusa y global.
Definir las relaciones geométricas entre el sol y la tierra.
Identificar las diferencias entre los tipos de radiación solar y sus variaciones durante el año.
</t>
  </si>
  <si>
    <t xml:space="preserve">Calcular la declinación de la tierra a lo largo del año.
Trazar el diagrama de ruta solar de un día y un lugar determinado.
</t>
  </si>
  <si>
    <t xml:space="preserve">Determinar:
- La máxima concentración fotovoltaica
- Los parámetros de corriente, voltaje, potencia de los sistemas de control de movimiento
</t>
  </si>
  <si>
    <t xml:space="preserve">Elaborará un reporte técnico que contenga, para cada uno de los tipos de módulos fotovoltaicos: 
- Características principales de las celdas solares
- Justificación de las celdas solares seleccionadas en función de su material de construcción
- Rendimiento de cada tipo de celda
- Voltaje y la corriente generadas
- La respuesta espectral
- La caída de tensión al ser sometida la potencia a una carga
- Variaciones de potencia
</t>
  </si>
  <si>
    <t>Pintarrón
Medios audiovisuales
Equipo de cómputo
Software relacionado a la asignatura
Internet
Instrumentos de medición
Kit de sistema fotovoltaico aislado
Equipo y herramienta para instalación
Equipo de protección personal</t>
  </si>
  <si>
    <t>Características  del sistema fotovolatico interconectado</t>
  </si>
  <si>
    <t xml:space="preserve">Verificación condiciones para la instalación del sistema fotovoltaico interconectado </t>
  </si>
  <si>
    <t xml:space="preserve">Elabora un reporte de mantenimiento que incluya:
- Actividades realizadas (mediciones, ajustes, reparaciones, calibración)
- Herramientas
- Materiales (refacciones y consumibles)
- Mano de obra
- Costos de mantenimiento
- Evaluación de la eficiencia
- Dictamen de la falla y recomendaciones para la operación correcta del equipo
</t>
  </si>
  <si>
    <t>Miguel Moro Vallina, 2018, Instalaciones Solares Fotovoltaicas, México, Ciudad de México, Ediciones Paraninfo, S.A ISBN139788428340113</t>
  </si>
  <si>
    <t>John A. Duffie William A. Beckman, -2013, Solar Engineering of Thermal Processes, New Jersey, USA, John Wiley &amp; Sons, Inc. ISBN-13: 978-0470873663</t>
  </si>
  <si>
    <t>INGLÉS IV</t>
  </si>
  <si>
    <t>El alumno intercambiará información sobre experiencias vividas y su frecuencia a partir  del uso del Presente Perfecto y Pasado Simple; así como de la comparación de lugares, personas, objetos y situaciones para relacionarse con su entorno social y laboral inmediato.</t>
  </si>
  <si>
    <t xml:space="preserve">El alumno expresará las diferencias que existen entre objetos, personas, lugares y situaciones para justificar sus decisiones e ideas en la interacción de su entorno inmediato. </t>
  </si>
  <si>
    <t>Comparativos de igualdad y superioridad</t>
  </si>
  <si>
    <t xml:space="preserve">Identificar los adjetivos de una, dos o más sílabas.
Identificar la estructura gramatical de los adjetivos cuando se comparan en una situación de igualdad.
Identificar la estructura gramatical de los adjetivos de una sílaba cuando se comparan en una situación de superioridad.
Identificar la estructura gramatical de los adjetivos de dos o más sílabas cuando se comparan en una situación de superioridad.
Identificar las excepciones de los adjetivos.
</t>
  </si>
  <si>
    <t>Comparar objetos, personas, lugares y situaciones de acuerdo a sus cualidades.</t>
  </si>
  <si>
    <t>Manejo del tiempo
Tolerancia activa 
Disposición al cambio
Conciencia ambiental</t>
  </si>
  <si>
    <t xml:space="preserve">Identificar la estructura gramatical de los adjetivos en el grado superlativo y su uso.
Identificar los adjetivos irregulares. </t>
  </si>
  <si>
    <t>Describir la cualidad máxima de un objeto, persona, lugar y situación con respecto a un universo de su misma clase.</t>
  </si>
  <si>
    <t>A partir de prácticas donde se solicite y proporcione información comparando personas, lugares y objetos relacionados con su área de estudio, integra una carpeta de evidencias obtenidas con base en las siguientes tareas:
"Listening".-
Responde a un ejercicio práctico sobre la información contenida en un audio
"Speaking".-
En presencia del profesor, participa en un juego de roles donde solicite y brinde información y utilice al menos 20 adjetivos
"Reading".-
Contesta un ejercicio escrito a partir de la información contenida en un texto
"Writing".-
Redacta un párrafo de al menos 80 palabras donde presente las ventajas y desventajas de un producto o servicio a partir de una comparación</t>
  </si>
  <si>
    <t>1. Identificar los adjetivos de una, dos o más sílabas 
 cuando se comparan en una situación de igualdad
2. Identificar los adjetivos de una, dos o más sílabas cuando se comparan en una situación de superioridad
3. Identificar la estructura gramatical de los adjetivos en el grado superlativo y su uso
4. Identificar los adjetivos irregulares y sus excepciones</t>
  </si>
  <si>
    <t xml:space="preserve">Lista de cotejo
Ejercicios prácticos
</t>
  </si>
  <si>
    <t>Material auténtico impreso, de audio y de video
Discos Compactos
USB
Equipo Multimedia
Pantalla de TV
Computadora
Impresora
Cañón
Listas de adjetivos cortos y largos
Vocabulario de términos relacionados con su área de estudio</t>
  </si>
  <si>
    <t>El alumno expresará experiencias vividas, su frecuencia y la repercusión que han tenido éstas en su presente para relacionarse con su entorno social y laboral.</t>
  </si>
  <si>
    <t>Identificar las reglas para la formación del pasado participio en verbos regulares y su pronunciación.
Identificar el pasado participio de verbos irregulares y su pronunciación.
Identificar la estructura gramatical del presente perfecto en sus formas afirmativa, negativa e interrogativa. 
Identificar las expresiones de tiempo del presente perfecto “since”, “for” a partir de: “how long?”.</t>
  </si>
  <si>
    <t xml:space="preserve">Discriminar la forma del pasado de los verbos en participio con respecto a su pronunciación.
Expresar actividades que iniciaron en el pasado y que aún continúan en el presente.
Expresar una acción que se realizó en el pasado reciente.
Expresar el momento en que inicia una acción y el periodo de duración de la misma utilizando “how long?” “for” y “since” </t>
  </si>
  <si>
    <t>Have you ever…?</t>
  </si>
  <si>
    <t>Identificar el uso de los adverbios de frecuencia “already”, “just”, “ever”, “always”, “yet”, “never”, “once”, twice” a partir de: “have you ever…?”</t>
  </si>
  <si>
    <t>Indicar cuando una acción ha sido o no realizada.
Expresar la frecuencia con la que una acción ha sido realizada.</t>
  </si>
  <si>
    <t>Presente Perfecto vs Pasado Simple</t>
  </si>
  <si>
    <t>Reconocer la estructura y el uso del pasado simple.
Explicar el uso del pasado simple en relación al presente perfecto.
Explicar la función de “used to” en sus formas afirmativa, negativa e interrogativa</t>
  </si>
  <si>
    <t>Expresar acciones que terminaron en el pasado con respecto a:
- Acciones que continúan en el presente
- Acciones que forman parte de una experiencia
- Acciones que concluyeron en un pasado reciente
Expresar y pedir información sobre acciones que solían llevarse a cabo.</t>
  </si>
  <si>
    <t>A partir de experiencias, y la frecuencia de éstas durante su formación de TSU, en visitas, y conferencias, prácticas, proyectos, congresos, entre otros, integra una carpeta de evidencias obtenidas con base en  siguientes tareas:
"Listening".-
Responde a un ejercicio práctico sobre la información contenida en un audio
"Speaking".-
En presencia del profesor, participa en un juego de roles donde relate una experiencia
"Reading".-
Contesta un ejercicio escrito a partir de la información contenida en un texto
"Writing".-
Redacta un párrafo de al menos 80 palabras donde presente el reporte de una experiencia relacionada a su formación profesional</t>
  </si>
  <si>
    <t>1. Identificar las reglas para la formación del pasado participio en verbos regulares e irregulares y su pronunciación
2. Identificar la estructura gramatical del presente perfecto en sus formas afirmativa, negativa e interrogativa 
3. Identificar las expresiones de tiempo del presente perfecto "since", "for" a partir de: "how long?"
4. Identificar el uso de los adverbios de frecuencia "already", "just", "ever", "yet", "never", "once", twice" a partir de: "have you ever...?"
5. Explicar la diferencia de uso del pasado simple y el presente perfecto</t>
  </si>
  <si>
    <t>Equipos colaborativos 
Entrevista
Lluvia de ideas</t>
  </si>
  <si>
    <t>Material auténtico impreso, de audio y de video
Discos Compactos
USB
Equipo Multimedia
Pantalla de TV
Computadora
Impresora
Cañón
lista de verbos en participio pasado
Vocabulario de términos relacionados con su área de estudio
Equipo multimedia</t>
  </si>
  <si>
    <t xml:space="preserve">Durante una conversación, donde el interlocutor se expresa de forma lenta, clara, y pausada sobre aspectos cotidianos:
*. Identifica palabras de uso común y similares a la lengua materna
*. Deduce el sentido general de la información
*. Lleva a cabo acciones con base en instrucciones elementales
*. Reacciona adecuadamente de manera no verbal e indica que sigue el hilo de la conversación, números, precios y horas
</t>
  </si>
  <si>
    <t>A partir de un texto o mensajes simple y claro, sobre aspectos cotidianos:
* Comprende la idea general del texto
* Localiza nombres, palabras y frases elementales
*. Realiza acciones siguiendo instrucciones elementales y breves, en textos sencillos que incluyan ilustraciones como letreros, señales o instructivos</t>
  </si>
  <si>
    <t>Miles Craven, -2013, Breakthrough Plus 2, Bangkok, Thailand, Macmillan</t>
  </si>
  <si>
    <t>Ken Wilson, -2011, Smart Choice 2, China, China, Oxford</t>
  </si>
  <si>
    <t>Peter Loveday, Melissa Koops, Sally Trowbridge, Lisa Varandani, -2012, Take Away English 2, s.l., China, Mc Graw Hill</t>
  </si>
  <si>
    <t>Mickey Rogers, Joanne Taylore-Knowles, Steve Taylore-Knowles, -2010, Open Mind 2, Bangkok, Thailand, Macmillan</t>
  </si>
  <si>
    <t>Philip Kerr, -2012, Straightforward Elementary, Bangkok, Thailand, Macmillan</t>
  </si>
  <si>
    <t xml:space="preserve">A partir de un caso, integra un reporte que incluya:
a. Análisis de la situación desde diferentes perspectivas
b. Planteamiento de alternativas creativas de solución
c. Selección de una solución valorada
</t>
  </si>
  <si>
    <t xml:space="preserve">1. Comprender las inteligencias múltiples
2. Diferenciar el pensamiento vertical y lateral
3. Analizar las etapas del proceso de pensamiento creativo
4. Generar soluciones creativas
</t>
  </si>
  <si>
    <t>Valorar las ideas de negocio o alternativas de solución</t>
  </si>
  <si>
    <t>Identificar las teorías de desarrollo de concepto:
- Prototipos o modelos
- Teoría de Impacto
- Estrategia de Branding</t>
  </si>
  <si>
    <t>Aprendizaje basado en proyectos
Equipos colaborativos</t>
  </si>
  <si>
    <t xml:space="preserve">Video
Carteles 
Internet 
Biblioteca 
Revistas 
Periódicos
Acetatos
Proyector
Computadora
Pizarrón
Rotafolio
</t>
  </si>
  <si>
    <t>Identificar los conceptos de:
- Ética personal, empresarial y social
- Valores personales, sociales y univerales
- Moral
- Responsabilidad, concientización y compromiso</t>
  </si>
  <si>
    <t xml:space="preserve">1. Identificar los valores individuales y sociales
2. Asociar los valores a la moral social y empresarial
3. Diseñar el código de ética empresarial
4. Promover los valores entre la comunidad empresarial
</t>
  </si>
  <si>
    <t>Argumenta racionalmente el significado de situaciones reales</t>
  </si>
  <si>
    <t>de Sánchez, Margarita A. , -2005, Desarrollo de habilidades del pensamiento (creatividad), Ciudad de México, México, Trillas</t>
  </si>
  <si>
    <t>Urguía Lago Antonio, -2006, Pensamiento crítico y aprendizaje colaborativo, Ciudad de México, México, Jit Press</t>
  </si>
  <si>
    <t>Urguía Lago Antonio, -2000, Pensamiento crítico manual de actividades, Ciudad de México, México, Jt Press</t>
  </si>
  <si>
    <t>Planchar Ken, Michel O’Connor, -1997, Administración por valores, Ciudad de México, México, Grupo Norma</t>
  </si>
  <si>
    <t>Explicar el concepto de funciones de varias variables.
Reconocer en una función de varias variables:
-Las variables independientes y dependientes
-El dominio y rango
Explicar la representación de una función de tres variables en forma:
-Verbal
-Algebraica
-Tabla de valores</t>
  </si>
  <si>
    <t>Determinar en una situación multivariable el número de variables y su interacción.
Representar una función de tres variables en sus diferentes formas.</t>
  </si>
  <si>
    <t>Analítico
Proactivo
Sistemático
Autónomo
Responsable
Honesto
Crítico
Ético
Objetivo
Asertivo</t>
  </si>
  <si>
    <t>Definir los objetos geométricos en tres dimensiones y sus curvas de nivel:
a). Planos
b). Superficies cuadráticas:
      -Elipsoides
      -Cono
      -Paraboloides
      -Hiperboloides de una y dos hojas 
          -Paraboloides hiperbólicos
Explicar la construcción geométrica de un plano y una superficie cuadrática en tres dimensiones.
Relacionar las curvas de nivel en dos dimensiones con su superficie en tres dimensiones. 
Explicar la graficación de funciones de tres variables con software.</t>
  </si>
  <si>
    <t>Construir planos y superficies cuadráticas en el espacio.
Determinar las curvas de nivel de planos y superficies cuadráticas. 
Describir el alcance y comportamiento por dominio y rango de una función de tres variables en el espacio.
Graficar funciones y sus curvas de nivel con software.</t>
  </si>
  <si>
    <t>Reconocer los conceptos y propiedades de:
-Límites
-Continuidad
Explicar el cálculo de límites de funciones de tres variables de forma algebraica y con software:
-Identificar el punto a analizar
-Construir una tabla de valores con las variables
-Calcular los valores de la variable dependiente
-Analizar la convergencia de trayectorias dentro de la tabla
-Determinar la continuidad de la función</t>
  </si>
  <si>
    <t>Integrará un portafolio de evidencias que contenga:
a) Un reporte de investigación de 3 situaciones de su entorno en donde interactúen varias variables y se establezca lo siguiente:
-Descripción de la situación e interacción de sus variables
-Número de variables que interactúan
-Variables dependientes e independientes
b) Una serie de 5 ejercicios de funciones de tres variables con el siguiente contenido:
-La elaboración manual de la superficie cuadrática, sus curvas de nivel y sus proyecciones en los planos XY, XZ y YZ
-El dominio y rango de la función
-La comprobación gráfica realizada con software
c) Tres casos de funciones de tres variables donde se determine la continuidad de las trayectorias de sus variables, justificando la respuesta con la ayuda de la graficación por medio de software.</t>
  </si>
  <si>
    <t>1. Identificar los elementos de una función de varias variables
2. Determinar el dominio y rango de una función de varias variables
3. Representar funciones de tres variables en forma algebraica, tablas y gráficamente (manual y través de software)
4. Determinar la continuidad de una función de varias variables</t>
  </si>
  <si>
    <t>Pintarrón
Equipo de cómputo
Cañón
Material impreso
Software Mathematica, Winplot</t>
  </si>
  <si>
    <t>Definir el concepto de derivada parcial.
Identificar la derivada parcial como: 
-Razón de cambio
-Pendiente
-Recta tangente a la curva
Explicar la construcción geométrica de la derivada parcial con software.
Explicar las reglas de derivación parcial:
-Leyes de la diferenciación ordinaria
-Derivadas parciales de orden superior
-Diferenciación parcial implícita
-Regla de la cadena</t>
  </si>
  <si>
    <t>Predecir la razón de cambio con la gráfica de la recta tangente en superficies de una función de tres variables con software.
Determinar la derivada parcial de funciones multivariables. 
Medir la razón de cambio en problemas multivariados de su entorno.</t>
  </si>
  <si>
    <t>Definir el vector gradiente, la derivada direccional y sus aplicaciones.
Describir las características del vector gradiente y la derivada direccional en un punto dado en el plano.
Explicar el cálculo e interpretación de vector gradiente y derivada direccional:
a).Obtener el vector gradiente: 
-Derivar parcialmente con respecto a X y Y
-Evaluar las derivadas parciales anteriores en el punto dado, para obtener las direcciones fxi+fyj
b). Determinar el vector unitario:
-Dado el vector dirección V
-Dado dos puntos P y Q
-Dado el ángulo θ
c).Realizar el producto punto (producto escalar) del vector gradiente y el vector unitario
Explicar la representación gráfica de vectores gradientes y derivada direccional en una superficie con software.</t>
  </si>
  <si>
    <t>Determinar en un punto la máxima razón de cambio y la razón de cambio en cualquier dirección.
Representar en software direccionales y vectores gradientes en superficies.
Evaluar razones de cambio multidireccionales en problemas del entorno.</t>
  </si>
  <si>
    <t>Reconocer los conceptos de: 
-Valores críticos
-Máximos y mínimos de una función
Explicar el concepto de extremos con restricciones.
Explicar gráficamente los extremos de una función multivariable con y sin restricciones, con software.
Explicar el método para calcular máximos y mínimos, y los multiplicadores de Lagrange.
Identificar la aplicación de los extremos de una función como puntos de optimización.</t>
  </si>
  <si>
    <t>Representar gráficamente en software extremos de funciones de tres variables con y sin restricciones.
Determinar extremos máximos y mínimos de una función de tres variables con y sin restricciones.
Determinar soluciones óptimas en problemas de su entorno.</t>
  </si>
  <si>
    <t>A partir de un caso relacionado a su entorno, entregará un reporte con lo siguiente:
-Razones de cambio en direcciones dadas
-La dirección y magnitud de la máxima razón de cambio
-Los extremos de la función
-La representación gráfica elaborada con software
-Interpretación de los datos en el contexto de la situación dada</t>
  </si>
  <si>
    <t>1. Identificar el concepto de derivadas parciales y sus reglas
2. Analizar la derivada direccional y vector gradiente
3. Comprender el procedimiento de solución de derivadas direccionales y vector gradiente 
4. Comprender el concepto y método de cálculo de máximos, mínimos y multiplicadores de Lagrange</t>
  </si>
  <si>
    <t>Pintarrón
Equipo de computo
Cañón
Material impreso
Software</t>
  </si>
  <si>
    <t>Describir los conceptos de:
-Integral iterada doble y triple
-El Teorema de Fubini
Explicar el método de resolución de integrales iteradas dobles y triples con las técnicas:
-Fórmulas directas
-Por cambio de variable
-Utilizando identidades trigonométricas
-Por partes</t>
  </si>
  <si>
    <t>Explicar la aplicación de integral doble para el cálculo de área de regiones generales proyectadas sobre el plano XY.
Clasificar el planteamiento de la integral para el cálculo del área de la región general:
-Región Tipo I: entre f(x) y g(x) a lo largo del eje Y, valores fijos a lo largo del eje X
-Región Tipo II: Entre f (y) y g (y) a lo largo del eje X, valores fijos a lo largo del eje Y. 
Explicar el método de cálculo de área de la región general:
-Realizar un bosquejo de la región.
-Identificar las funciones presentes en la región y sus intervalos
-Determinar el tipo de región, Tipo I ó II
-Formular la Integral doble
-Resolver la integral
Explicar el cálculo de área y representación gráfica de la región general en software.</t>
  </si>
  <si>
    <t>Determinar el área de la región general analíticamente y con software.
Representar gráficamente en software el área de la región general.
Determinar en situaciones de su entorno áreas de regiones irregulares con integral doble.</t>
  </si>
  <si>
    <t>Explicar la aplicación de la integral triple para el cálculo de volumen de un sólido.
Explicar el método de cálculo del volumen de un sólido:
-Realizar un bosquejo del sólido
-Identificar las funciones presentes en el sólido y sus intervalos
-Formular la Integral triple
-Resolver la integral
Explicar el cálculo de volumen y representación gráfica del sólido en software.</t>
  </si>
  <si>
    <t>Determinar el cálculo de volumen de un sólido analíticamente y con software.
Representar gráficamente en software el volumen de un sólido.
Determinar en situaciones de su entorno volúmenes de sólidos irregulares con integral triple.</t>
  </si>
  <si>
    <t>A partir de objetos geométricos irregulares integrará un portafolio de evidencias con lo siguiente:
a). Cálculo de área:
-Bosquejo de la región, gráfica en software
-Funciones presentes en la región y sus intervalos
-Tipo de región, I ó II
-La integral doble formulada
-Resolución de la integral
-Validación con software de los cálculos
b). Cálculo de volumen:
-Bosquejo del sólido en software
-Funciones presentes en el sólido y sus intervalos
-La integral triple formulada
-Resolución de la integral
-Validación con software de los cálculos</t>
  </si>
  <si>
    <t>1. Identificar los conceptos de integral doble, triple y teorema de Fubini
2. Comprender el método de resolución de integrales dobles y triples
3. Comprender el planteamiento y método de cálculo del área de la región general
4. Comprender el procedimiento de cálculo de volumen de un sólido
5. Determinar áreas y volúmenes a través de integrales dobles o triples</t>
  </si>
  <si>
    <t xml:space="preserve">Explicar los conceptos de:
-Parámetro.
-Ecuación paramétrica. 
-Curva paramétrica. 
Explicar la modelación de una ecuación paramétrica y su representación gráfica.
Identificar los elementos de una curva paramétrica: 
-Orientación
-Punto inicial
-Punto final
Clasificar los tipos de curvas paramétricas:
-Plana
-Cerrada simple
-Cerrada pero no simple
Explicar la graficación de curvas paramétricas con software. </t>
  </si>
  <si>
    <t>Parametrizar ecuaciones.
Graficar curvas de ecuaciones paramétricas.
Representar gráficamente curvas paramétricas con software.</t>
  </si>
  <si>
    <t>Cálculo en funciones vectoriales</t>
  </si>
  <si>
    <t>Explicar el concepto de función vectorial.
Explicar las propiedades de los límites de funciones vectoriales y criterios de continuidad.
Explicar el proceso de cálculo de límites en funciones vectoriales.
Explicar las propiedades de la diferenciación en funciones vectoriales.
Reconocer las reglas básicas de diferenciación.
Explicar el concepto de longitud de arco.
Reconocer las reglas básicas de integración.</t>
  </si>
  <si>
    <t>Determinar en una función vectorial:
-Continuidad con límites
-La derivada en cualquier punto donde haya continuidad
-La integral
-La longitud de una curva en un intervalo</t>
  </si>
  <si>
    <t>Explicar el concepto de integral de línea
Describir gráficamente la integral de línea.
Explicar el método de solución para realizar una integral de línea:
-Parametrizar la curva
-Definir el parámetro del intervalo
-Describir la ecuación vectorial
-Derivar la ecuación vectorial
-Calcular el módulo de la ecuación vectorial
-Sustituir en la integral de línea ∫_a^b▒f(r ⃗(t))|(r´) ⃗(t)|dt
-Resolver la integral
Representar en software la integral de línea.</t>
  </si>
  <si>
    <t xml:space="preserve">Determinar la integral de línea de ecuaciones paramétricas.
Representar la integral de línea en software.
</t>
  </si>
  <si>
    <t>Integrará un portafolio de evidencias que contenga:
a). Tres ecuaciones:
-Parametrizarlas
-Representación gráfica incluyendo sentido, punto inicial y final
-Clasificación de la curva.
-Continuidad
-La derivada
-Longitud de la curva
b). Tres ejercicios de integral de línea con su representación gráfica en software</t>
  </si>
  <si>
    <t>1. Comprender los conceptos de parámetro, curva paramétrica y proceso de modelación de la ecuación paramétrica
2. Identificar la función vectorial y sus límites de funciones vectoriales
3. Comprender el procedimiento de cálculo de límites en funciones vectoriales
4. Identificar el concepto de integral de línea y su representación gráfica
5. Comprender la solución de la integral de línea</t>
  </si>
  <si>
    <t>Elabora un diagnóstico de un proceso o situación dada enlistando:
- Elementos 
- Condiciones
- Variables, su descripción y expresión matemática</t>
  </si>
  <si>
    <t>Desarrolla la solución del modelo matemático que contenga:
- Método, herramientas y principios matemáticos empleados y su justificación
- Demostración matemática
- Solución
- Comprobación de la solución obtenida</t>
  </si>
  <si>
    <t>Elabora un reporte que contenga:
- Interpretación de resultados con respecto al problema planteado
- Discusión de resultados
- Conclusión y recomendaciones</t>
  </si>
  <si>
    <t>García, Ana Elizabeth, -2013, Cálculo de varias variables., Distrito Federal, México., Patria.</t>
  </si>
  <si>
    <t>Zill, Dennis G., -2011, Matemáticas 3, Cálculo de varias variables., Distrito Federal, México., Mc. Graw Hill.</t>
  </si>
  <si>
    <t xml:space="preserve">Zill, Dennis G. , -2011, Cálculo de varias variables., Distrito Federal, México., Mc. Graw-Hill Interamericana. </t>
  </si>
  <si>
    <t>Stewart, James., -2010, Cálculo de varias variables: Conceptos y contextos. , Distrito Federal, México., CENGAGE Learning.</t>
  </si>
  <si>
    <t>Thomas, George B. , -2010, Cálculo, Varias variables., Distrito Federal, México, PEARSON.</t>
  </si>
  <si>
    <t>Larson, Ron, -2010, Cálculo 2, de varias variables. , Distrito Federal, México., Mc. Graw-Hill Interamericana,</t>
  </si>
  <si>
    <t>El alumno interpretará fenómenos acústicos, ópticos y cuánticos con base a las leyes de la Física Clásica y Moderna para describir el comportamiento de procesos físicos.</t>
  </si>
  <si>
    <t>Describir el fenómeno de oscilación de una partícula. 
Describir el movimiento armónico simple y los parámetros de Amplitud, Periodo, Frecuencia y Fase.
Describir el comportamiento de la energía cinética y potencial en el movimiento armónico simple y sus ecuaciones.
Describir el movimiento armónico amortiguado.
Definir los conceptos de oscilaciones forzadas y resonancia.</t>
  </si>
  <si>
    <t>Calcular fuerza, periodo de oscilación, amplitud, velocidad, aceleración y energía mecánica de sistemas oscilantes simples.
Calcular la frecuencia de resonancia de sistemas de armónicos amortiguados.</t>
  </si>
  <si>
    <t>Observador
Analítico
Honesto
Responsable
Sistemático
Metódico
Disciplinado</t>
  </si>
  <si>
    <t>Describir las Ondas Mecánicas.Explicar el funcionamiento de Ondas Viajeras y sus ecuaciones.
Describir los principios de Superposición e Interferencia de ondas.
Explicar el funcionamiento de Ondas Estacionarias.</t>
  </si>
  <si>
    <t>Calcular la rapidez, potencia e intensidad de ondas en sistemas mecánicos.Calcular la superposición de ondas sinusoidales de la misma frecuencia y fase.
Diagramar la interferencia de ondas sinusoidales de la misma frecuencia.</t>
  </si>
  <si>
    <t>Observador
Analítico
Honesto
Responsable
Sistemático
Metódico
Disciplinado</t>
  </si>
  <si>
    <t>Clasificar las ondas respecto el rango audible de ser humano.
Definir los sistemas vibrantes y las fuentes de sonido.
Describir el fenómeno de los batimientos.
Describir el efecto Doppler.</t>
  </si>
  <si>
    <t>Calcular la propagación y rapidez de las ondas longitudinales a través de diferentes medios.
Calcular la variación de frecuencia causada por fuentes sonoras en movimiento.
Calcular el número de Mach de fuentes sonoras en movimiento.</t>
  </si>
  <si>
    <t>Elaborará, a partir de casos prácticos de sistemas oscilantes, un reporte de medición de variables de fenómenos físicos que incluya el cálculo, y en su caso, la representación de:
- Fuerza, periodo de oscilación, amplitud, velocidad, aceleración y energía mecánica
- Frecuencia de resonancia
- Rapidez, potencia e intensidad de ondas
-Superposición de ondas sinusoidales de la misma frecuencia y fase
-Propagación y rapidez de las ondas longitudinales a través de diferentes medios
-Variación de frecuencia y el número de Mach causado por fuentes sonoras en movimiento
-Comparación entre los diferentes sistemas oscilantes analizados</t>
  </si>
  <si>
    <t>1. Comprender los movimientos: armónico simple y amortiguado
2. Describir los parámetros de amplitud, periodo, frecuencia, fase, resonancia y energía en sistemas oscilantes
3. Comprender los principios de superposición e interferencia de ondas mecánicas
4. Describir los sistemas vibrantes y las ondas de sonido
5. Comprender el efecto Doppler en ondas de sonido</t>
  </si>
  <si>
    <t>Casos prácticos
Rúbrica</t>
  </si>
  <si>
    <t>Ejercicios prácticos
Solución de problemas
Tareas de investigación</t>
  </si>
  <si>
    <t>Casos prácticos 
Ejercicios
Calculadora científica
Formulario de Trigonometría 
Equipo y material audiovisual</t>
  </si>
  <si>
    <t>Identificar las teorías que explican la naturaleza de la luz: Teoría Paraxial, Teoría Ondulatoria: electromagnética y Teoría Cuántica.
Identificar las diferentes frecuencias o longitudes de onda electromagnética.
Clasificar las bandas espectrales del espectro electromagnético: Terahertz, Microondas, radiofrecuencias, Infrarrojo, Visible.
Definir la composición de una onda electromagnética en función de los campos eléctricos y magnéticos.
Describir la ecuación de la onda electromecánica transversal.</t>
  </si>
  <si>
    <t>Demostrar experimentalmente la separación de la luz blanca en su espectro de color.
Calcular la velocidad de la luz en función del medio.</t>
  </si>
  <si>
    <t xml:space="preserve">Observador
Ordenado
Metódico
Capacidad de auto aprendizaje
Creativo
Razonamiento deductivo
Sentido de la planificación </t>
  </si>
  <si>
    <t>Definir el concepto de reflexión de un rayo de luz mediante el tratamiento de Fermat y de un haz de onda plana como resultado del esparcimiento.
Definir el concepto de refracción de rayos, especular y difusa de un frente de onda plano.
Describir los principios de Huygens y Fermat.
Definir el concepto de Dispersión y sus ecuaciones.</t>
  </si>
  <si>
    <t>Calcular el ángulo de transmisión y desviación de un rayo a través de espejos.
Caracterizar materiales a través del cálculo del índice de refracción, características de dispersión y longitud de onda.</t>
  </si>
  <si>
    <t>Analítico
Observador
Dedicado
Iniciativa
Perceptivo
Perseverante
Propositivo
Reflexivo
Trabajo en equipo</t>
  </si>
  <si>
    <t>Describir los fundamentos, características y usos de los espejos planos, cóncavos y convexos.
Identificar las ecuaciones básicas para la determinación de imágenes con espejos esféricos.
Describir la Ley de Snell para lentes y medios de distinto índice de refracción.</t>
  </si>
  <si>
    <t>Diagramar rayos de luz utilizando espejos planos, cóncavos y convexos.
Representar la formación de imágenes a través de espejos planos, cóncavos y convexos.
Medir el índice de refracción haciendo uso de la ley de Snell.
Calcular el ángulo de refracción en diferentes medios haciendo uso de la ley de Snell.</t>
  </si>
  <si>
    <t>Identificar características del láser: monocromáticos, coherencia, direccionalidad e Intensidad.
Identificar los tipos de láser: de Gas, de diodo, láseres líquidos y de estado sólido.
Identificar los diferentes tipos de guías de onda.
Identificar los modos de propagación en una guía de onda.
Identificar las fibras por sus modos de propagación y el índice de refracción del núcleo de la fibra.
Describir los fundamentos, tipos y aplicación de la propagación de la luz en fibras ópticas. 
Describir el fenómeno de reflexión total interna en la fibra óptica.</t>
  </si>
  <si>
    <t>Diagramar la trayectoria de un haz en los diferentes tipos de fibra óptica.
Calcular la trayectoria del haz de luz dentro de la fibra óptica.</t>
  </si>
  <si>
    <t>Razonamiento deductivo
Metódico y ordenado
Capacidad de autoaprendizaje
Proactividad
Capacidad de análisis
Responsabilidad
Trabajo bajo presión</t>
  </si>
  <si>
    <t>Elaborará, a partir de una fuente de luz blanca, luz láser, lentes prismáticos y espejos planos, cóncavos y convexos, un reporte que incluya el cálculo, y en su caso, la representación de:
- Espectro de luz visible saliente de lentes prismáticos recalcando el rango de longitud de onda correspondiente a cada color
- Velocidad de la luz en al menos cinco diferentes medios
- Ángulos de incidencia y reflexión de luz láser en espejos planos, cóncavos y convexos
- Ángulos de incidencia y refracción de luz láser entre el aire y lentes planos, cóncavos o convexos
- Índice de refracción de lentes planos
- Imágenes formadas en espejos cóncavos y convexos
- Conclusiones
Elabora, a partir de las características técnicas de guías de onda como lentes o fibras ópticas monomodo o multimodo, el cálculo y representación de:
-Ángulo máximo de incidencia en la guía de onda para conseguir la reflexión total interna
-Trayectoria de un rayo de luz dentro de la guía de onda considerando su longitud y forma
-Conclusiones</t>
  </si>
  <si>
    <t>1. Comprender las teorías de la naturaleza de la luz
2. Identificar el espectro electromagnético en función de la frecuencia y de la longitud de onda
3. Comprender la ecuación de la onda electromagnética transversal: tiempo y espacio y sus principios de propagación
4. Identificar las características y usos de los espejos planos, cóncavos y convexos
5. Identificar los tipos de fuentes láser y fibras ópticas</t>
  </si>
  <si>
    <t>Solución de problemas
Experimentos en laboratorio
Tareas de investigación</t>
  </si>
  <si>
    <t>Casos prácticos
Ejercicios
Calculadora científica
Formulario de Trigonometría, Electromagnetismo, Óptica y Cálculo vectorial. 
Equipo y material audiovisual
Kit de Óptica</t>
  </si>
  <si>
    <t>Explicar las diferencias entre la Física Clásica y la Física Moderna.
Describir los fenómenos físicos por medio del enfoque cuántico que no pueden ser definidos por el clásico.
Explicar los postulados de Einstein y la Simultaneidad.</t>
  </si>
  <si>
    <t>Explicar las teorías atómicas de los modelos de Bohr y Rutherford.
Relacionar los espectros atómicos y el origen de las líneas espectrales de los átomos de acuerdo a la teoría Cuántica.
Describir la energía finita entre niveles atómicos internos predicha por la teoría cuántica.
Describir el experimento de Frank Hertz.</t>
  </si>
  <si>
    <t>Representar el modelo atómico de Rutherford.
Esquematizar el arreglo de los niveles de energía en base al modelo de Bohr.
Determinar la presencia de elementos mediante el análisis a la flama.
Representar los estados cuánticos de una partícula.</t>
  </si>
  <si>
    <t>Razonamiento deductivo
Metódico y ordenado
Capacidad de autoaprendizaje
Proactividad
Capacidad de análisis 
Responsabilidad
Trabajo bajo presión</t>
  </si>
  <si>
    <t xml:space="preserve">Explicar la Ecuación de Schrödinger.
Identificar el principio de incertidumbre.
Describir el fenómeno fotoeléctrico.
Explicar el principio de cuantización de la luz.
Describir el concepto de cuerpo negro y su espectro de emisión.
Explicar el fenómeno de emisión atómica. 
Describir el espectro de hidrógeno.
Describir la función estadística de Maxwell-Boltzman y sus aplicaciones. 
Describir la distribución de Fermi Dirac y sus aplicaciones. 
Describir la distribución de Bose-Einstein y sus aplicaciones. </t>
  </si>
  <si>
    <t>Demostrar la generación de energía eléctrica a través del efecto fotoeléctrico.
Calcular la longitud de onda de una partícula.
Calcular la energía emitida por un material radioactivo.</t>
  </si>
  <si>
    <t>Propondrá una situación que describa el principio de simultaneidad considerando:
-Fenómeno relativo
-Perspectiva de dos observadores
-Estado de movimiento de cada observador
A partir de un problemario resuelve un compendio de problemas que contenga el cálculo de:
-Emisión de fotones entre niveles de energía conforme al modelo de Bohr
-Estados cuánticos de una partícula
-Energía eléctrica a través del efecto fotoeléctrico
-Longitud de onda de una partícula
-Energía emitida por un material radioactivo</t>
  </si>
  <si>
    <t>1. Identificar la teoría de la Relatividad
2. Comprender la estructura microscópica de la materia a través del modelo atómico de Bohr
3. Comprender el concepto de la dualidad onda-partícula
4. Comprender el principio de incertidumbre
5. Comprender el fenómeno fotoeléctrico
6. Identificar el espectro de emisión característico de un cuerpo negro</t>
  </si>
  <si>
    <t>Ejercicios prácticos
Rúbrica</t>
  </si>
  <si>
    <t>Ejercicios
Calculadora científica
Formulario de Trigonometría, Electromagnetismo, Óptica, Cálculo vectorial 
Equipo y material audiovisual</t>
  </si>
  <si>
    <t>Elabora un registro del estado inicial de un fenómeno físico y químico que contenga:
- Elementos 
- Condiciones
- Notación científica
- Variables y constantes
- Sistema de unidades de medida</t>
  </si>
  <si>
    <t>Representa gráfica y analíticamente una relación entre variables físicas y químicas de un fenómeno que contenga: 
- Elementos y condiciones iniciales y finales
- Formulas, expresiones físicas y químicas
- Esquema y gráfica del fenómeno
- Planteamiento de hipótesis y justificación</t>
  </si>
  <si>
    <t>Paul E. Tippens, -1996, Física, conceptos y aplicaciones, Chicago, Illinois, Estados Unidos, McGraw Hill</t>
  </si>
  <si>
    <t>Resnick Robert, Halliday David, Krane Kenneth S., -2000, Física I, Chicago, Illinois, Estados Unidos, C. E. C. S. A.</t>
  </si>
  <si>
    <t>Hecht Eugene y Alfred Zajac, -2000, Óptica, New Jersey, Estados Unidos, Pearson Education</t>
  </si>
  <si>
    <t>Bahaa E. A. Saleh, Malvin Carl Teich, -2006, Fundamentals of Photonics, New Jersey, Estados Unidos, Wiley Series in Pure and Applied Optics</t>
  </si>
  <si>
    <t>Csele, M., -2009, Fundamentals of light sources and lasers, New Jersey, Estados Unidos, John Wiley &amp; Sons, Inc., publication</t>
  </si>
  <si>
    <t>Explicar los conceptos: administración del tiempo, eficiencia y efectividad, control, urgente e importante, mitos y enemigos del tiempo, planeación del tiempo y sus herramientas (agenda ejecutiva, matriz de administración del tiempo).
Identificar los elementos que integran un planificador de uso del  tiempo: objetivos , metas, lista de pendientes, lista de actividades (priorizadas)
horarios, holgura para atención de contingencias</t>
  </si>
  <si>
    <t xml:space="preserve">Proactivo
Respeto
Responsabilidad
Iniciativa
Puntualidad
Crítico
Espíritu de superación personal
Analítico </t>
  </si>
  <si>
    <t>Identificar los enfoques de tiempo de respuesta y de tiempo discrecional.
Explicar los conceptos de principio 10 - 90, ciclo de productividad, ley de Parkinson.
Identificar las herramientas de gestión del tiempo (delegación; manejo de interrupciones; asertividad y gestión del estrés: solución de problemas, desensibilización sistemática, sensibilización encubierta y visualización) y sus características.
Explicar los conceptos e identificar las características de las reuniones de trabajo efectivas (horarios, objetivo, participantes, agenda, requerimientos y minuta de acuerdos e información previa).</t>
  </si>
  <si>
    <t>Seleccionar las herramientas de gestión del tiempo adecuada.
Planificar reuniones de trabajo efectivas.</t>
  </si>
  <si>
    <t>Proactivo
Respeto
Responsabilidad
Iniciativa
Puntualidad
Crítico
Espíritu de superación personal
Analítico</t>
  </si>
  <si>
    <t>1. Comprender los conceptos y herramientas relacionadas con la administración del tiempo
2. Reconocer su importancia e impacto en la eficiencia de una organización
3. Analizar su aplicabilidad en la problemática planteada
4. Estructurar una estrategia de solución</t>
  </si>
  <si>
    <t>Equipos colaborativos
Ejercicios prácticos 
Simulación</t>
  </si>
  <si>
    <t>Impresos (casos)
Internet
Medios audiovisuales</t>
  </si>
  <si>
    <t>Explicar los conceptos de autoestima, sentido de pertenencia, competencia personal, y su implicación en el liderazgo.
Identificar los elementos de la autoestima (autoconocimiento, autoconcepto,) y los mecanismos para fortalecerla.</t>
  </si>
  <si>
    <t>Describir el concepto y características de inteligencia emocional (IE) y motivación y, su influencia en el ámbito laboral. 
Explicar el proceso del manejo adecuado de las emociones y la relación con el liderazgo.
Identificar las técnicas de motivación: Job enrichment, programa de calidad de vida laboral, teoría de las tres necesidades.</t>
  </si>
  <si>
    <t>Determinar las áreas de oportunidad en IE y estrategias para fortalecerlas.
Diseñar estrategias motivacionales conforme a las características de sus colaboradores.</t>
  </si>
  <si>
    <t>Identificar los estilos de liderazgo (Autocrático, democrático, transaccional, laissez faire, situacional y transformador).
Identificar la diferencia entre líder y jefe.
Describir las habilidades de un líder transformador (generar cultura de innovación continua, enfoque a fortalezas, construcción de una cultura de colaboración y servicio, crear cultura de valores).
Identificar los elementos de la rejilla administrativa o grid gerencial. 
Explicar el concepto de empowerment.</t>
  </si>
  <si>
    <t>Distinguir el estilo de liderazgo personal y elaborar un plan de atención de áreas de mejora.
Definir una propuesta de estilo de liderazgo acorde a las necesidades de la organización.
Elaborar planes tácticos y operacionales orientados a la aplicación del liderazgo transformacional.</t>
  </si>
  <si>
    <t>Proactivo
Respeto
Responsabilidad 
Iniciativa
Puntualidad
Crítico
Espíritu de superación personal
Analítico</t>
  </si>
  <si>
    <t>A partir de un estudio de caso elaborará un reporte ejecutivo que contenga:
• Identificación de la problemática mediante el diagnóstico de autoestima, áreas de oportunidad de IE y grid gerencial
• Propuesta de solución orientada a la aplicación de: planes de fortalecimiento de autoestima, motivacionales, operacionales y de liderazgo transformacional</t>
  </si>
  <si>
    <t>1. Comprender los conceptos de: Inteligencia emocional (IE), motivación y técnicas de motivación, estilos de liderazgo, líder y jefe
2. Comprender los conceptos, elementos y mecanismos de autoestima, sentido de pertenencia, competencia personal
3. Relacionar los conceptos con la problemática planteada
4. Analizar alternativas de solución
5. Comprender la estructura del plan de acción</t>
  </si>
  <si>
    <t>Estudio de casos
Listas de cotejo</t>
  </si>
  <si>
    <t>Ejercicios prácticos 
Equipos colaborativos 
Juego de roles</t>
  </si>
  <si>
    <t>Stephen P. ,De Cenzo A, -1996, Fundamentos de Administración, Conceptos y aplicaciones, Distrito Federal, México, Prentice Hall</t>
  </si>
  <si>
    <t>Terry &amp; Franklin, -1985, Principios de Administración, Distrito Federal, México, CECSA</t>
  </si>
  <si>
    <t>Stone  F, , -1996, Administración, Distrito Federal, México, Prentice Hall</t>
  </si>
  <si>
    <t>Leslie W. , Lloyd L. Byars, -1995, Administración Teoría y aplicaciones, Distrito Federal, México, Grupo Editor S. A.</t>
  </si>
  <si>
    <t>Stephen P., Coulter M., -1996, Administration., Distrito Federal, México, Prentice Hall</t>
  </si>
  <si>
    <t>Casares A., Siliceo A, -1993, Planeación de Vida y Carrera, Distrito Federal, México, Limusa</t>
  </si>
  <si>
    <t>Anón., -1999, Enciclopedia ilustrada cumbre, Distrito Federal, México, s.e.</t>
  </si>
  <si>
    <t>Anón., -2002, Diccionario de la Real Academia Española, s.l., España, s.e.</t>
  </si>
  <si>
    <t>El alumno determinará las características, grado de madurez y efectividad de los grupos de trabajo a través de un diagnóstico, para capitalizar sus fortalezas y generar sinergias.</t>
  </si>
  <si>
    <t xml:space="preserve">Identificar los elementos básicos de las teorías de:
• Condicionamiento operante de Skinner
• Jerarquía de Necesidades de Maslow
• "X" y "Y" de McGregor
• Expectativas de Vroom
• Factores higiénicos de Herzberg
</t>
  </si>
  <si>
    <t>Categorizar las necesidades del individuo como resultado de su interacción en la organización.
Proponer mecanismos de adaptación de los individuos al grupo con base a la satisfacción de sus necesidades y expectativas.</t>
  </si>
  <si>
    <t>Teoría de grupos y comunicación</t>
  </si>
  <si>
    <t>Describir la dinámica de grupos a partir de los elementos que lo integran:
• Grupos formales, informales y equipos de trabajo
• Características: tamaño, cohesión, estatutos, roles
• Etapas de desarrollo de un grupo: incertidumbre, cuestionamiento, aceptación, realización y desempeño
• Grado de madurez y de pertenencia
• Ética, moral y conciencia grupal
• Relaciones interpersonales afectivas
• Habilidades y actitudes
• Comunicación: efectiva, formal e informal, ascendente, descendente y lateral
• Identificar las técnicas de evaluación de dinámica de grupos: sociograma, entrevistas, observación.</t>
  </si>
  <si>
    <t>Diagnosticar la dinámica de grupo de un equipo de trabajo.</t>
  </si>
  <si>
    <t>Con base en un caso práctico elaborará un reporte que incluya:
-Descripción del impacto de las expectativas individuales en el grupo
-Diagnóstico de la dinámica del grupo:
• Características
• Etapas de desarrollo de un grupo
• Grado de madurez y de pertenencia 
• Ética, moral y conciencia grupal
• Relaciones interpersonales afectivas 
• Habilidades y actitudes 
• Comunicación: efectiva, formal e informal, ascendente, descendente y lateral</t>
  </si>
  <si>
    <t>1. Comprender los conceptos y teorías que influyen en el desempeño de los individuos y la dinámica de grupo
2. Comprender el procedimiento de aplicación de las técnicas de evaluación de dinámica grupal
3. Analizar la dinámica grupal</t>
  </si>
  <si>
    <t>Estudio de casos
Investigación
Simulación</t>
  </si>
  <si>
    <t>Material y equipo audio visual
Pintarrón
Impresos (casos)</t>
  </si>
  <si>
    <t>Identificar los rasgos característicos del liderazgo, considerando los siguientes elementos en el manejo de grupos:
• Definición de liderazgo
• Diferencia entre jefe y líder
• Tipos de liderazgo según Max Weber (autócrata, participativo, rienda suelta)
• Rejilla Administrativa o Grid Gerencial
• Empatía
• Diferencia entre poder y autoridad
• Empowerment
• Coaching</t>
  </si>
  <si>
    <t>Proponer un estilo de liderazgo acorde a las necesidades de un equipo de alto rendimiento.</t>
  </si>
  <si>
    <t>Describir las Técnicas de manejo de grupos:
• Debate dirigido, actividades recreativas, grupos T, Focus Group, Role-Playing, Sociodrama y foro) para su aplicación en grupos:
• Colaborativos
• Altamente productivos
• Motivados
• Autodirigidos
y describir los conceptos de Clima laboral
  a) Definición
  b) Medición
  c) Cambio</t>
  </si>
  <si>
    <t>Promover equipos colaborativos y motivados mediante técnicas de manejo de grupos.</t>
  </si>
  <si>
    <t>Distinguir las características de un equipo de alto rendimiento:
• Miembros que conocen su propósito
• Roles y responsabilidades definidos
• Reglas de funcionamiento conocidas
• Integrantes que entienden el plan de trabajo y cómo medirlo
• Mecanismos efectivos para reuniones, toma de decisiones, solución de problemas, etc.
• Habilidad para auto corregirse
• Miembros interdependientes
• Comunicación abierta
• Diversidad
• Relaciones externas efectivas
• Equipos de alto rendimiento: trabajando con confianza y conciencia</t>
  </si>
  <si>
    <t>Proponer estrategias para transformar equipos de trabajo en colaborativos, motivados, autodirigidos y altamente productivos.</t>
  </si>
  <si>
    <t>A partir de un caso práctico de equipos de trabajo, elaborará una propuesta de:
• Estilo de liderazgo adecuado
• Técnicas de manejo de grupos para integrar, motivar y facilitar la colaboración
• Estrategias para convertir el equipo de trabajo en alto rendimiento</t>
  </si>
  <si>
    <t>1. Comprender los conceptos de liderazgo y clima laboral
2. Comprender la aplicación de técnicas de manejo de grupos
3. Comprender las características de equipos de alto rendimiento
4. Identificar las características, dinámica de grupo y la relación entre individuo-grupo-organización
5. Proponer estrategias para transformar el grupo de trabajo en equipo de alto rendimiento</t>
  </si>
  <si>
    <t>Ensayos
Lista de cotejo</t>
  </si>
  <si>
    <t>Estudio de casos
Investigación
Conferencias</t>
  </si>
  <si>
    <t>Determinar las características de los grupos de trabajo a través de un diagnóstico, que determine: grado de madurez y efectividad para capitalizar sus fortalezas y generar sinergias.</t>
  </si>
  <si>
    <t>Realiza un diagnóstico que contiene:
• Grupos informales identificados
• Clima laboral imperante en el área de trabajo
• Análisis de la estructura del área o departamento
• Análisis del grado de habilitación del trabajador en el puesto
• Análisis de fortalezas y debilidades del grupo de trabajo
• Determinación del grado madurez y efectividad del grupo de trabajo</t>
  </si>
  <si>
    <t>Integrar equipos de trabajo de alto rendimiento identificando: roles, capacidades, experiencias y actitudes de los integrantes para alcanzar los objetivos de la organización.</t>
  </si>
  <si>
    <t>Integra propuesta de:
• Roles para cada uno de los colaboradores de acuerdo a sus características
• Asignación de funciones, tareas, proyectos o responsabilidades
• Definición de valores del equipo
• Interrelación de las aportaciones entre colaborador-grupo-organización 
• Definición de objetivos individuales y grupales
• Establecimiento de mecanismos de evaluación
• Definición de estrategias de descentralización en la toma de decisiones</t>
  </si>
  <si>
    <t>Stephen P., de Cenzo A, -1996, Fundamentos de Administración, Conceptos y aplicaciones, Distrito Federal, México, Prentice Hall</t>
  </si>
  <si>
    <t>Terry &amp; Franklin, -1985, Principios de Administración, Distrito Federal, México, Cecsa</t>
  </si>
  <si>
    <t>Stone F, , -1996, Administración, Distrito Federal, México, Prentice Hall</t>
  </si>
  <si>
    <t>Stephen P., -1998, La administración en el mundo de hoy, Distrito Federal, México, Prentice Hall</t>
  </si>
  <si>
    <t>Casares A., Siliceo A., -1993, Planeación de Vida y Carrera, Distrito Federal, México, Limusa</t>
  </si>
  <si>
    <t>Mc. Cay J., -1996, Administración del Tiempo, Distrito Federal, México, Manual Moderno</t>
  </si>
  <si>
    <t>Anón, -1999, Enciclopedia ilustrada cumbre, Distrito Federal, México, s.e.</t>
  </si>
  <si>
    <t>Anón, -2002, Diccionario de la Real Academia Española, s.l., España, s.e.</t>
  </si>
  <si>
    <t xml:space="preserve">Abrir, crear y guardar instrumentos virtuales utilizando las herramientas para la administración de archivos y proyectos.
Construir interfaces de usuario (panel frontal) utilizando las herramientas para el diseño de formularios o ventanas.
Programar el instrumento virtual siguiendo un código preestablecido utilizando las herramientas para edición de código (diagrama de bloques).
Probar el funcionamiento de un instrumento virtual utilizando las herramientas de ejecución y depuración.
</t>
  </si>
  <si>
    <t>Definir los conceptos de variable de entrada, variable de salida, variable global, variable local, variable global y constante.
Definir los tipos de datos 
Numéricos (int, float, double), carácter (char) y booleano.
Describir los conceptos de función y subrutina.</t>
  </si>
  <si>
    <t>Relacionar las variables de entrada con los controles del instrumento virtual y las variables de salida con los indicadores.
Declarar variables y constantes del tipo apropiado utilizando la sintaxis y herramientas para la programación de código.
Invocar o insertar funciones o subrutinas (sub instrumentos) en un código de mayor jerarquía.</t>
  </si>
  <si>
    <t>Identificar los algoritmos que requieren repetición hasta que se cumpla una condición lógica.
Identificar los algoritmos que requieren un número determinado de repeticiones.
Identificar algoritmos que requieren de acciones secuenciadas.
Definir el concepto de intervalo de espera.</t>
  </si>
  <si>
    <t>Programar ciclos de repetición mientras se cumple una condición (while).
Programar ciclos finitos de repetición (for).
Implementar ciclos para la el control de secuencia de eventos (sequence).
Insertar en el programa funciones o ciclos de retardo que provoquen la espera en la ejecución por un tiempo definido.</t>
  </si>
  <si>
    <t>Definir el concepto de arreglo de datos
Definir el concepto de estructura de datos</t>
  </si>
  <si>
    <t xml:space="preserve">Declarar arreglos dentro del código de un instrumento virtual utilizando la sintaxis y herramientas para la edición de código.
Vincular un arreglo con un control o indicador en la interface del usuario (panel frontal).
Introducir datos dentro de un arreglo declarado utilizando ciclos de repetición y controles del panel frontal.
Ejecutar operaciones de manipulación de datos contenidos en arreglos como: suma y sustracción de arreglos, multiplicación de un arreglo por un escalar, lectura y escritura de un solo dato, etc. 
Declarar estructuras (cluster) dentro del código de un instrumento virtual utilizando la sintaxis y herramientas para la edición de código.
Vincular una estructura con controles o indicadores en la interfase del usuario (panel frontal).
Ejecutar operaciones de manipulación de datos contenidos en estructura como: ensamble o separación de datos, lectura y escritura de un solo dato, inserción de estructuras, etc.
</t>
  </si>
  <si>
    <t>Construir interfases de usuario (panel frontal) que contengan indicadores que exhiban en forma gráfica datos ordenados.
Representar datos variantes (Wchart) e invariantes (xy graph) en el tiempo.
Modificar las propiedades de un indicador gráfico como: estilo y color de trazo, escalas, modo de actualización, etc.</t>
  </si>
  <si>
    <t>Convertir datos numéricos a texto y viceversa por medio de funciones o sentencias para transformar.
Emplear funciones o sentencias para almacenar datos en archivos de texto "".txt"".
Emplear funciones o sentencias que lean datos almacenados en archivos de texto y las exhiban en los indicadores de un instrumento virtual.</t>
  </si>
  <si>
    <t>Definir las características de trabajo de una tarjeta de adquisición de datos.
Identificar los tipos de conexión de señales analógicas provenientes de los sistemas de energías renovables:
- Una sola referencia
- Referencia múltiple
- Diferencial</t>
  </si>
  <si>
    <t>Seleccionar la tarjeta de adquisición acorde a las características de la señal a medir considerando los siguientes puntos:
- Instalar la tarjeta de adquisición de datos en la computadora
- Probar el funcionamiento de la tarjeta de adquisición de datos mediante las herramientas de prueba del producto
- Seleccionar el tipo de conexión acorde a las características de señales disponibles de los transductores que miden las variables
- Configurar la tarjeta de adquisición de datos para la conexión de las señales de los transductores
- Elaborar un instrumento virtual que exhiba y almacene valores de señales analógicas provenientes de una tarjeta de adquisición de datos.</t>
  </si>
  <si>
    <t>Elaborará y demostrará el funcionamiento de un programa de instrumentos virtuales siguiendo  formatos preestablecidos de interface de usuario y código, que incluya:
- Controles
- Indicadores
- Gráficas
- Ciclos de repetición
- Temporización
- Subrutinas (sub instrumentos)
- Grupos de datos
- Registro de datos en archivos .txt.
- Diagramas del acondicionamiento de las señales que provienes de los sistemas de energías renovables</t>
  </si>
  <si>
    <t>1. Identificar los elementos de las barras de herramientas y sus operaciones
2. Comprender el procedimiento para Abrir una nueva ventana de diseño de interface de usuario y ventana para la edición de código
3. Comprender el procedimiento de programación de un instrumento virtual que represente a una de las variables de los sistemas de energías renovables
4. Adquirir datos provenientes de sistemas de energías renovables</t>
  </si>
  <si>
    <t xml:space="preserve">Manual de practicas
Medios audiovisuales
Internet
Software de instrumentación virtual 
Equipos de laboratorio 
Equipos de cómputo
Tarjetas de adquisición de datos
</t>
  </si>
  <si>
    <t>El alumno construirá sistemas de adquisición de datos de variables de energías renovables utilizando estadísticos para determinar históricos y tendencias</t>
  </si>
  <si>
    <t xml:space="preserve">Identificar las características de filtros para acondicionamiento de señales:
- Lowpass
- Highpass
- Bandpass </t>
  </si>
  <si>
    <t>Determinar el filtro virtual adecuado para el acondicionamiento de la señal de entrada:
- Lowpass
- Highpass
- Bandpass</t>
  </si>
  <si>
    <t>Identificar los diferentes formatos de archivo de entrada/salida, tales como Binario, ASCII y TDM.
Identificar los procesos de entrada/salida de un archivo en el software de instrumentación virtual.</t>
  </si>
  <si>
    <t>Determinar el uso adecuado de archivos ASCII, Binarios o TDM, con base a las necesidades de la aplicación.
Desarrollar un instrumento virtual en el que se observen las funciones adecuadas al proceso de entrada y salida de archivos.</t>
  </si>
  <si>
    <t>Identificar el menú de funciones de probabilidad y estadística.
Identificar las herramientas de reportes a Excel o Word, aplicación especializada o publicación html.</t>
  </si>
  <si>
    <t xml:space="preserve">Desarrollar instrumentos virtuales que determinen una acción como respuesta a un análisis estadístico de datos y a la vez que generen reportes.
Interpretar las medidas de tendencia central y de dispersión : 
- Media
- Moda 
- Mediana 
- Desviación estándar
- Varianza </t>
  </si>
  <si>
    <t xml:space="preserve">Identificar los métodos de análisis en línea y fuera de línea, así como el análisis programático e interactivo.
Identificar las herramientas para la generación de reportes, publicaciones en línea y exportación a base de datos.
Definir los instrumentos virtuales de entrada o salida de archivos de bajo o alto nivel. </t>
  </si>
  <si>
    <t>Elaborará un reporte a partir de un programa de un instrumento virtual en el que se pueda verificarse su funcionamiento y que contenga:
-Interface de usuario
-Código de programación.
-Proceso de entradas y salidas de archivo
-Uso de archivos. ASCII, binarios o TDM según sea la aplicación
-Análisis estadístico de datos mediante las funciones especializadas
-Generación de históricos.
-Generación de los reportes necesarios</t>
  </si>
  <si>
    <t>1. Identificar los formatos de archivos de entrada o salida
2. Comprender el proceso adecuado de creación de archivos de entrada o salida
3. Comprender el procedimiento de programación de un instrumento virtual que determine  estadísticamente los datos de una de las variables de los sistemas de energías renovables y la construcción de históricos
4. Determinar los instrumentos virtuales adecuados en la adquisición de datos provenientes de sistemas de energías renovables, los analiza, procesa y publica resultados</t>
  </si>
  <si>
    <t xml:space="preserve">Proyecto
Rúbrica </t>
  </si>
  <si>
    <t>Manual de practicas
Medios audiovisuales
Internet
Software de instrumentación virtual 
Equipos de laboratorio 
Equipos de cómputo</t>
  </si>
  <si>
    <t>El alumno utilizará controladores (drive) de potencia para manipular los sistemas de energías renovables con base a los datos históricos y tendencias de instrumentación virtual.</t>
  </si>
  <si>
    <t>Reconocer las características de funcionamiento de los controladores lógicos programables.
Identificar las características del estándar OPC
- Data access
- Alarms &amp; events
- Batch
- Data eXchange
- Historical data Access
- Security
- XML-DA</t>
  </si>
  <si>
    <t>Realizar la manipulación de entradas y salidas en controladores lógicos programables.</t>
  </si>
  <si>
    <t>Identificar las funciones, operación, parametrización y configuración de los dispositivos de potencia y su comunicación con la PC (computadora-instrumentación virtual) y/o PLC (controlador lógico programable) de:
-Electroválvulas de dos puntos y proporcional (gas o líquidos)
-Drive de resistencia de calor e intercambiador de calor
-Drive de compresores (tarjeta controladora de cargas)
-Bombas con su drive (tarjeta controladora de cargas o variador de velocidad).
- Mezcladora con agitador con drive (motor y variador)</t>
  </si>
  <si>
    <t>Controladores de potencia de sistemas de energía eólica  y solar fotovoltaica</t>
  </si>
  <si>
    <t>Identificar las funciones, operación, parametrización y configuración de los dispositivos de potencia y su comunicación con la PC (computadora-instrumentación virtual) y/o PLC (controlador lógico programable) de:
-Servomotor y drive
-Inversor CD - CA
-Variador de velocidad
-Reguladores CD-CD
-Drive de frenado electromecánico
-Seguidores solares de un eje o dos ejes</t>
  </si>
  <si>
    <t>Identificar las funciones, operación, parametrización y configuración de los dispositivos de potencia y su comunicación con la PC (computadora-instrumentación virtual) y/o PLC (controlador lógico programable) de:
-Relevadores inteligentes
-Tarjetas controladoras de carga programable</t>
  </si>
  <si>
    <t>Entregará un proyecto integrador y/o prototipo de monitoreo y control de un sistema de energías renovables que contenga:
- Panel y programa de usuario del software de instrumentación virtual
- Estadísticas y históricos de las variables
- Programación del control de los dispositivos de potencia</t>
  </si>
  <si>
    <t>1. Identificar los controladores de potencia de sistemas de energías renovables
2. Comprender el funcionamiento de los controladores de potencia de energías renovables
3. Comprender la configuración y programación de los controladores de potencia en el software de instrumentación virtual
4. Monitorear sistemas de energías renovables</t>
  </si>
  <si>
    <t>Manual de practicas
Medios audiovisuales
Internet
Software de simulación 
Equipos de laboratorio 
Controlador Lógico Programable
Tarjetas de adquisición de datos
Controladores de potencia de energías renovables</t>
  </si>
  <si>
    <t xml:space="preserve">Elabora un informe económico-financiero que contenga:
-Determina los costos de inversión, los costos de producción
-Análisis de razones financieras
-Determinación del punto de equilibrio
-Determinar la depreciación del activo </t>
  </si>
  <si>
    <t>Elabora un reporte que contenga: 
- Programación de requerimientos mediante una gráfica de Gantt de los recursos humanos y materiales
- Listado de los materiales a utilizar en las diferentes etapas del proyecto.
-Programación presupuestal del recurso económico en las diferentes etapas del proyecto y sistema de control del presupuesto</t>
  </si>
  <si>
    <t>Elabora el reporte ejecutivo del proyecto, con los apartados:
- Instancia ante la cual se tramitaran los recursos económicos, con la justificación de acuerdo a los requerimientos de la misma
- Programación del requerimiento del equipo, materiales, recurso humano y recurso energético para la implementación del proyecto
-Cronograma de actividades</t>
  </si>
  <si>
    <t>Elabora el reporte de supervisión y control del proyecto energético que contenga:
- Listas de cotejo o tableros de control para la supervisión del cronograma de actividades del proyecto 
- Los indicadores control
-Sistema de monitoreo de las variables mediante software especializado como PERT CPM
-Evaluación de indicadores de desempeño, arboles de decisión y estudios de factibilidad para la toma de decisiones</t>
  </si>
  <si>
    <t xml:space="preserve">Jose R. Lajara Viazcaino Jose Pelegrí Sabastiá, -2017, LabView Entorno Gráfico de programación Edición 3 ISBN: 978-8426724366, Valencia, España, Marcombo </t>
  </si>
  <si>
    <t>Dieck Assad, Graciano, -2007, Instrumentación, acondicionamiento eléctrico y adquisición de datos ISBN: 9789682460647, CDMX, México, Trillas</t>
  </si>
  <si>
    <t>Chicala, Carlos Daniel, -2014, Adquisición de datos: medir para controlar ISBN: 9789871954506, CDMX, México, Cengage Learning</t>
  </si>
  <si>
    <t>Oliva Ramos, Ruben, -2017, Monitoreo, control y adquisición de datos con arduino y visual basic.net ISBN: 9786076227572, CDMX, México, Alfaomega</t>
  </si>
  <si>
    <t>Del Rio Fernández, Joaquín, (2013, Labview: programación para sistemas de instrumentación ISBN: 9786077075936, CDMX, México, Alfaomega</t>
  </si>
  <si>
    <t>Ehasani, Behzad, -2016, Data Acquisition Using LabVIEW ISBN: 9781782172161, Birmingham, UK, Packt Publishing</t>
  </si>
  <si>
    <t>El alumno confirmará la información recibida a través de la descripción de procesos y de los acontecimientos que han estado ocurriendo para integrarse a su entorno profesional.</t>
  </si>
  <si>
    <t xml:space="preserve">El alumno verificará información, para mantener una conversación continua con su interlocutor. </t>
  </si>
  <si>
    <t>Tiempos Verbales</t>
  </si>
  <si>
    <t>Relacionar las estructuras gramaticales presente, presente continuo, presente perfecto, pasado simple, pasado continuo, futuro "will y going to" con sus auxiliares correspondientes en sus formas afirmativa, negativa e interrogativa.</t>
  </si>
  <si>
    <t>Argumentación asertiva
Armonía
Constancia 
Compromiso</t>
  </si>
  <si>
    <t>Confirmando información</t>
  </si>
  <si>
    <t>Identificar la estructura de la forma interrogativa negativa de las estructuras gramaticales presente, presente continuo, presente perfecto, pasado simple, pasado continuo, futuro "will y going to".
Identificar la estructura y el uso de las "tag questions".</t>
  </si>
  <si>
    <t>Solicitar, confirmar y corroborar información.</t>
  </si>
  <si>
    <t xml:space="preserve">Argumentación asertiva
Armonía
Constancia 
Compromiso
</t>
  </si>
  <si>
    <t>A partir de un caso en donde solicite, confirme y/o corrobore una información, integrará una carpeta de evidencias obtenidas con base a las siguientes tareas:
"Listenin/g".-
Responde a un ejercicio práctico sobre la información contenida en un audio
"Speaking".-
En presencia del profesor, participa en un juego de roles, donde verificará la información dada o recibida
"Reading".-
Verifica oralmente, la información contenida en un texto</t>
  </si>
  <si>
    <t>1. Relacionar las estructuras gramaticales de los tiempos verbales con sus auxiliares correspondientes en sus formas afirmativa, negativa e interrogativa
2. Identificar la estructura de la forma interrogativa negativa de las estructuras gramaticales de los tiempos verbales
3. Identificar la estructura y el uso de las "tag questions"</t>
  </si>
  <si>
    <t>Equipos colaborativos 
Aprendizaje auxiliado por las tecnologías de la información
Simulación</t>
  </si>
  <si>
    <t>Documentos Auténticos
Multimedia
Internet
Material auténtico impreso, de audio y de video
Discos Compactos, USB
Equipo Multimedia
Pantalla de TV
Computadora
Impresora
Cañón
Listas de verbos regulares e irregulares</t>
  </si>
  <si>
    <t>El alumno intercambiará información sobre acciones, hechos y procesos donde el énfasis está en lo que sucede o sucedió y no quien lo realiza para relacionarse con su entorno laboral.</t>
  </si>
  <si>
    <t>Voz pasiva presente</t>
  </si>
  <si>
    <t>Reconocer los verbos en pasado participio.
Reconocer los conectores cronológicos "first", "then", "finally", "after that".
Identificar la estructura gramatical y el uso de la voz pasiva en tiempo presente.
Explicar la diferencia que existe entre la voz activa y la voz pasiva.</t>
  </si>
  <si>
    <t>Expresar las ideas generales de textos que incluyan voz pasiva en presente.
Relatar los pasos para llevar a cabo un proceso.</t>
  </si>
  <si>
    <t>Voz pasiva pasado</t>
  </si>
  <si>
    <t>Identificar la estructura gramatical y uso de la voz pasiva en tiempo pasado simple.</t>
  </si>
  <si>
    <t>Interpretar artículos de prensa.
Relatar los pasos que se siguieron para realizar un proceso.</t>
  </si>
  <si>
    <t>A partir de un caso basado en la realización de un proceso inherente a su área de formación, integrará una carpeta de evidencias que contenga las siguientes tareas:
"Listening".-
Responde a un ejercicio práctico sobre la información contenida en un audio
"Speaking".-
En presencia del profesor, expone los pasos para la realización del proceso
"Reading".-
Responde a un ejercicio práctico sobre la información contenida en el texto
"Writing".-
Redacta un escrito de al menos 120 palabras donde relate el proceso contrastando como se llevaba a cabo en el pasado y cómo se realiza en la actualidad</t>
  </si>
  <si>
    <t>1. Reconocer los verbos en pasado participio
2. Reconocer los conectores cronológicos "first", "then", "finally", "after that"
3. Identificar la estructura gramatical y el uso de la voz pasiva en tiempo presente
4. Identificar la estructura gramatical y uso de la voz pasiva en tiempo pasado simple
5. Comprender la diferencia que existe entre la voz activa y la voz pasiva</t>
  </si>
  <si>
    <t>Equipos colaborativos 
Aprendizaje auxiliado por las tecnologías de la información</t>
  </si>
  <si>
    <t>Documentos auténticos
Multimedia
Internet
Material auténtico impreso, de audio y de video
Discos Compactos, USB
Equipo Multimedia
Pantalla de TV
Computadora
Impresora
Cañón
Listas de verbos regulares e irregulares</t>
  </si>
  <si>
    <t xml:space="preserve">El alumno describirá hechos iniciados en el pasado que han estado ocurriendo y que aún continúan en el presente o concluyeron recientemente haciendo énfasis en la duración de los mismos para intercambiar información relativa a su entorno profesional. </t>
  </si>
  <si>
    <t>Presente perfecto continuo</t>
  </si>
  <si>
    <t>Reconocer la estructura gramatical del tiempo Presente Perfecto.
Reconocer la forma del pasado participio de los verbos regulares e irregulares.
Identificar la estructura gramatical y uso del presente perfecto continuo en sus formas afirmativa, negativa e interrogativa.
Reconocer las preposiciones de tiempo: "since, "for" a partir de la pregunta "How long".</t>
  </si>
  <si>
    <t>Solicitar y proporcionar información sobre acciones que han estado en progreso, enfatizando su periodo de duración.
Expresar acciones que se concluyeron recientemente y que sus resultados son evidentes.</t>
  </si>
  <si>
    <t>Presente perfecto continuo vs Presente perfecto y Presente continuo</t>
  </si>
  <si>
    <t>Diferenciar el uso del presente perfecto continuo vs el presente continuo.
Diferenciar el uso del presente perfecto continuo vs el presente perfecto.</t>
  </si>
  <si>
    <t>A partir de un caso donde se solicite y proporcione información sobre actividades que se han estado realizando, relacionadas con su área de estudio, integrará una carpeta de evidencias obtenidas en base a las siguientes tareas:
"Listening".-
Responde a un ejercicio práctico sobre la información contenida en un audio
"Speaking".-
En presencia del profesor, participa en un juego de roles donde presente las actividades que ha estado realizando recientemente
"Reading".-
Contesta un ejercicio escrito sobre la información contenida en un texto
"Writing".-
Redacta un escrito de al menos 120 palabras, donde se le solicite información sobre una tarea o proyecto específico</t>
  </si>
  <si>
    <t>1. Identificar la estructura gramatical y uso del presente perfecto continuo en sus formas afirmativa, negativa e interrogativa.
2. Reconocer las preposiciones de tiempo: "since, "for" a partir de la pregunta "How long".
3. Diferenciar el uso del presente perfecto continuo vs el presente continuo.
4. Diferenciar el uso del presente perfecto continuo vs el presente perfecto.
5. Expresar acciones que se concluyeron recientemente y que sus resultados son evidentes.</t>
  </si>
  <si>
    <t>Equipos colaborativos
Aprendizaje auxiliado por las tecnologías de la información
Juego de roles</t>
  </si>
  <si>
    <t>Material auténtico impreso, de audio y de video
Discos Compactos, USB
Equipo Multimedia
Pantalla de TV
Computadora
Impresora
Cañón
Listas de verbos regulares e irregulares en su forma de pasado participio
Vocabulario de términos relacionados con su área de estudio</t>
  </si>
  <si>
    <t xml:space="preserve">Elabora y expone reportes e informes de manera estructurada y lógica sobre eventos y experiencias laborales, respondiendo a estándares profesionales y con estructura gramatical. </t>
  </si>
  <si>
    <t>Joan Saslow y Allen Asher, -2011, Top Notch 3, New York, U.S., Pearson Longman</t>
  </si>
  <si>
    <t>Betty S. Azar, -2006, Fundamental for English Grammar, s.l., U:S, Pearson Longman</t>
  </si>
  <si>
    <t>ADMINISTRACIÓN DE NEGOCIOS</t>
  </si>
  <si>
    <t xml:space="preserve">Identificar los indicadores para medir el desempeño del personal de la organización: 
- Producción
- Calidad
- Conocimiento del trabajo
- Comprensión de situaciones
- Creatividad
- Capacidad de realización
</t>
  </si>
  <si>
    <t xml:space="preserve"> Identificar las necesidades de capacitación del personal de la organización.
Describir la técnica de la detección de necesidades de capacitación.</t>
  </si>
  <si>
    <t>El alumno presentará una propuesta de mezcla de mercadotecnia empleando un Modelo de Negocios para el cumplimiento de los objetivos comerciales de una empresa de Energías Renovables</t>
  </si>
  <si>
    <t>Describir el concepto de mezcla de mercadotecnia y sus elementos: 
- Producto
- Precio
- Plaza 
Promoción</t>
  </si>
  <si>
    <t xml:space="preserve">Identificar los factores que intervienen en la fijación de precios:
- Costos
- Competencia
- Margen de utilidad
- Oferta y demanda
</t>
  </si>
  <si>
    <t>Comparar los canales de distribución que utilizan las empresas.</t>
  </si>
  <si>
    <t>Evalúa el avance y revisión después del dictamen técnico, mediante el control de proyectos durante la implementación, y se pueden observar señales de advertencia de posibles excesos en los costos, ingresos insuficientes, hipótesis no validas o el fracaso rotundo del proyecto.</t>
  </si>
  <si>
    <t>Kotler, Keller, -2016, Dirección de marketing , Ciudad de México, México, Pearson Educación.ISBN: 9786073237000</t>
  </si>
  <si>
    <t>Hernández, Clotilde., -2016, Fundamentos de marketing, Ciudad de México, México, Pearson Educación.ISN 9786073238434</t>
  </si>
  <si>
    <t>DISEÑO DE PROYECTOS DE BIOENERGÍA</t>
  </si>
  <si>
    <t>Identificar los tipos de catalizadores, biológicos y químicos:
- Metanol con sosa cáustica (NaOH)
- Hidróxido de potasio (KOH)
- Hexano (C6H14)
- Enzimas
Identificar las variables en la biomasa:
- Cantidad de aceite vegetal
- Cantidad de catalizador
- Temperatura
Identificar las Variables de control del proceso de generación de biodiesel:
- Temperatura de operación
- Presión
- Velocidad de agitación
- Volumen de entrada
Volumen de salida</t>
  </si>
  <si>
    <t>Elaborará un proyecto de generación de biodiesel y lo documentará en un informe técnico que contenga:
- Resultado de las mediciones de las variables de la biomasa y del proceso
- Dimensionamiento del sistema.
- Análisis del costo beneficio del reactor de biodiesel
Propuesta del sistema</t>
  </si>
  <si>
    <t>Elaborará un proyecto de generación de bioetanol y lo documentará en un informe técnico que contenga:
- Resultado de las mediciones de las variables de la biomasa y del proceso
- Dimensionamiento del sistema.
- Análisis del costo beneficio del reactor de bioetanol
Propuesta del sistema</t>
  </si>
  <si>
    <t>EFICIENCIA ENERGÉTICA</t>
  </si>
  <si>
    <t>El alumno implementará las estrategias de eficiencia energética pasiva y activa en un sistema productivo para reducir el consumo de energía manteniendo la productividad y sustentabilidad energética.</t>
  </si>
  <si>
    <t>El alumno implementará la estrategia de eficiencia energética pasiva partiendo del diagnóstico energético para sustituir y/o modernizar los elementos que integran un sistema.</t>
  </si>
  <si>
    <t>Metodología para el desarrollo de programa de Eficiencia Energética</t>
  </si>
  <si>
    <t xml:space="preserve">Identificar el concepto de Eficiencia Energética y sus implicaciones requeridas para concretar acciones al respecto.
Identificar el proceso requerido para el desarrollo de un diagnóstico de Eficiencia Energética (EE) en el sector: Residencial, Comercial &amp; Servicios e Industrial </t>
  </si>
  <si>
    <t xml:space="preserve">Desarrollar un plan de trabajo requerido en sitio, según el tipo de cliente y las gestiones requeridas para entablar el enlace con el responsable de la empresa.
 Información inicial requerida del cliente
 Cuestionario inicial para el cliente previo a la primera visita de campo.
 Planteamiento del alcance del diagnóstico (1er Nivel, 2do Nivel o 3er Nivel) 
 Equipo de medición requerida
 Formatos requeridos para el levantamiento de Información en sitio </t>
  </si>
  <si>
    <t>Análisis de diagnóstico energético</t>
  </si>
  <si>
    <t>Explicar las medidas de eficiencia energética pasiva y activa.
Reconocer la información que proporciona los diagnósticos energéticos basados en levantamiento de datos técnicos, en sitio, mediciones y esquema de operación de cada sistema estudiado.</t>
  </si>
  <si>
    <t>Determinar las opciones, objetivos y metas viables para realizar una sustitución y/o modernización de los elementos que integran una instalación. Como:
 Sistemas motrices
 Sistemas de iluminación
 Sistemas de Aire Acondicionado, refrigeración y congelación
 Sistemas de Aire comprimido.
 Equipos eléctricos diversos
Sistema fotovoltaico</t>
  </si>
  <si>
    <t>Planteamiento de un programa de sustitución y/o actualización de sistemas o equipos</t>
  </si>
  <si>
    <t>Identificar los requerimientos técnicos, económicos y de operación en la sustitución y actualización de los elementos de un sistema.</t>
  </si>
  <si>
    <t>Evaluar la viabilidad de la aplicación de medidas de EE, con enfoque de rentabilidad, confiabilidad e impacto ambiental.
Programar la sustitución y actualización de los elementos de la instalación considerando sus respectivas pruebas de funcionamiento.</t>
  </si>
  <si>
    <t>Elaborará a partir de un caso un diagnóstico energético que contenga:
 Justificación técnica, económica y de operación de los elementos del sistema que serán reemplazados
 Selección de los elementos del sistema que serán reemplazados
 Requerimientos técnicos, económicos y de operación
 Prioridades y etapas de sustitución o actualización
 Cronograma de reemplazo de los elementos seleccionados en el sistema
Resultados de las pruebas de funcionamiento de los elementos reemplazados</t>
  </si>
  <si>
    <t>1.Comprender el Concepto de Eficiencia Energética y la metodología requerida para implementar un programa de Eficiencia Energética.
2.Comprender los tipos de diagnósticos de eficiencia energética según su alcance
3.-Clasificar las oportunidades de eficiencia energética pasiva y activa
4.-Analizar las oportunidades de eficiencia energética para el cliente.
5. Analizar los requerimientos técnicos, económicos y de operación
6. Comprender las actividades y las etapas de un programa de eficiencia energética.
7. Relacionar los tiempos de ejecución y actividades prioritarias para estructurar el 
Cronograma</t>
  </si>
  <si>
    <t>El alumno implementará proyectos de automatización partiendo del diagnóstico energético para incrementar los beneficios económicos y de productividad del proceso.</t>
  </si>
  <si>
    <t>Selección de las áreas</t>
  </si>
  <si>
    <t>Reconocer la información obtenida de los diagnósticos energéticos basados en datos técnicos, mediciones y esquema de operación.</t>
  </si>
  <si>
    <t>Seleccionar las áreas para implementar un sistema automatizado que disminuya el consumo energético.
Considerar los siguientes sistemas:
 Motrices
 Iluminación
 Aire acondicionado, refrigeración y congelación
 Aire comprimido
 Cargas eléctricas adicionales
Sistemas fotovoltaicos</t>
  </si>
  <si>
    <t>Viabilidad y factibilidad</t>
  </si>
  <si>
    <t>Interpretar los parámetros de estudios técnico - económicos, normativos y de operación.</t>
  </si>
  <si>
    <t>Evaluar los aspectos técnico - económico, normativos y de operación.
Proponer sistemas de automatización a corto, mediano y largo plazo, según la disponibilidad de recursos económicos y rentabilidad.</t>
  </si>
  <si>
    <t>Plan de automatización</t>
  </si>
  <si>
    <t>Describir la estructura y elementos que conforman los sistemas de automatización, según sea cada caso.</t>
  </si>
  <si>
    <t>Implementar sistemas de automatización.
Coordinar en el plan de automatización, con especialistas de cada área.</t>
  </si>
  <si>
    <t>Oportunidad de implementar un sistema de Energías Renovables</t>
  </si>
  <si>
    <t>Determinar la demanda y consumos de energía de la planta y la viabilidad de implementar un sistema de Energías Renovables (ER), para reducir los costos de facturación.</t>
  </si>
  <si>
    <t>Proponer un sistema de ER a partir de los datos obtenidos en campo, demanda, consumo y los espacios físicos disponibles.
Estimar costo del sistema y la rentabilidad económica.</t>
  </si>
  <si>
    <t>Elaborará un plan de automatización a partir de un diagnostico energético que contenga lo siguiente:
 Estudio costo - beneficio para determinar los elementos del sistema a automatizar
 Estudio de factibilidad de los procesos seleccionados para automatizar en función de los requerimientos del proceso
 Cronograma de actividades a corto, mediano y largo plazo
 Procedimiento para evaluar la reducción de consumo de energía
Propuesta del sistema de energías renovables</t>
  </si>
  <si>
    <t>1. Analizar las oportunidades de eficiencia energética, que requiere un sistema de control semiautomatizado o automatizados
2. Analizar los requerimientos técnicos, económicos y de operación
3. Comprender las actividades y las etapas de los proyectos de automatización
4. Relacionar los tiempos de ejecución y actividades prioritarias para estructurar el cronograma</t>
  </si>
  <si>
    <t>Estudio de casos
Lista de cotejo
Rubricas</t>
  </si>
  <si>
    <t>Aprendizaje basado en proyectos
Prácticas de laboratorio
Análisis de casos</t>
  </si>
  <si>
    <t>El alumno implementará sistemas de monitoreo y control para mantener la disminución del consumo de energía.</t>
  </si>
  <si>
    <t>Seguimiento de la Implementación de EE</t>
  </si>
  <si>
    <t xml:space="preserve">Identificar los factores que pueden afectar las proyecciones de ahorro energético </t>
  </si>
  <si>
    <t>Determinar los factores que pueden afectar en el logro de las metas según el perfil del cliente.
Desarrollar un programa de seguimiento de los logros obtenidos posterior a la implementación de medidas.</t>
  </si>
  <si>
    <t>Reconocer los tipos, características y aplicación de instrumentos virtuales y de comunicación.</t>
  </si>
  <si>
    <t>Desarrollar un sistema de monitoreo y control</t>
  </si>
  <si>
    <t>Indicadores de monitoreo y control</t>
  </si>
  <si>
    <t>Definir variables y rangos de consumo energético.
Definir costos del proceso productivo.
Reconocer la metodología para realizar análisis estadísticos de consumo de energía y costos de procesos.</t>
  </si>
  <si>
    <t>Desarrollar análisis estadísticos de consumo de energía.
Desarrollar análisis estadísticos de costos de procesos.
Integrar sistemas de monitoreo y control que esté dando seguimiento al consumo de energía y funcionamiento del sistema.
Evaluar los beneficios y costos finales de las estrategias aplicadas.</t>
  </si>
  <si>
    <t>Elaborará a partir de un proyecto un informe técnico que contenga la siguiente información: 
- Equipos, materiales y servicios requeridos
- Diseño del entorno gráfico en función de las variables de consumo energético y funcionamiento
- Pruebas de funcionamiento del sistema de monitoreo y control en línea
- Gráficas y tablas de comparación de los resultados obtenidos antes y después de la implementación del sistema
- Presentación ejecutiva de los resultados obtenidos
Plan de capacitación de todos los operarios de cada sistema o área de trabajo, para lograr la metas planteadas</t>
  </si>
  <si>
    <t>1. Analizar los requerimientos de monitoreo y control del sistema
2. Comprender las actividades y las etapas del sistema de monitoreo y control
3. Identificar los indicadores de las variables de control
4. Relacionar las variables del sistema con los instrumentos virtuales
5. Evaluar los resultados obtenidos apoyados por las tablas y gráficas</t>
  </si>
  <si>
    <t>Medios audiovisuales
Internet
Software de simulación 
Equipos de laboratorio
Tarjetas DAQ
Manuales y hojas técnicas</t>
  </si>
  <si>
    <t xml:space="preserve">Elabora la propuesta de un proyecto potencial de mejora energética en una empresa, a partir de una investigación de campo, integrando información documental del diagnóstico energético. </t>
  </si>
  <si>
    <t>Determinar la factibilidad económica del diseño mediante un análisis costo - beneficio para su implementación</t>
  </si>
  <si>
    <t xml:space="preserve">Planear las etapas de desarrollo del proyecto a partir de la organización de los recursos humanos, materiales, financieros para su puesta en marcha. </t>
  </si>
  <si>
    <t>Desarrolla um plan de desarrollo y su programa de trabajo donde se determina los criterios y estrategias para La asignación de metas, objetivos, actividades, responsabilidades, tiempos y recursos, em um proyecto energético.</t>
  </si>
  <si>
    <t>Gestionar los recursos materiales, energéticos y financieros a partir de la justificación del proyecto y el cumplimiento de normatividad y procedimientos establecidos para la obtención de los mismos.</t>
  </si>
  <si>
    <t>Elabora y justifica en un documento (requisiciones, asignación presupuestal, de personal, etc.) donde determina necesidades, prioridades y tiempos para la obtención de recursos y distribución de los mismos con base en el plan de desarrollo, plan de conservación y programa de trabajo.</t>
  </si>
  <si>
    <t xml:space="preserve">Controlar el desarrollo del proyecto energético a través de la supervisión y aplicación de las acciones correctivas y preventivas para dar cumplimiento a los objetivos y metas planteadas. </t>
  </si>
  <si>
    <t>Moreno Coronado Tanya, 2012, Eficiencia Energética, Ciudad de México, México, Terracota / UNAM</t>
  </si>
  <si>
    <t>Pérez Mendoza José Gregorio, 2019, Programa de Educación en Eficiencia Energética: - E E E, Ciudad de México, México, Independently published</t>
  </si>
  <si>
    <t>Rey Martín Francisco Javier, 2018, Eficiencia energética de los edificios. Certificación energética, Ciudad de México, México, Paraninfo</t>
  </si>
  <si>
    <t>Sánchez Rivero José Manuel, 2017, Sistema de Gestión Energética ISO 50001, Ciudad de México, México, Independently published</t>
  </si>
  <si>
    <t>http://www.my energyuniversity.com, -2011, El ciclo de vida de eficiencia energética, DF, México, LIMUSA</t>
  </si>
  <si>
    <t xml:space="preserve">El estudiante identificará el marco regulatorio en materia energética y ambiental, para su aplicación en la instalación y operación de proyectos de energía, por medio de la gestión de financiamientos. </t>
  </si>
  <si>
    <t xml:space="preserve">El estudiante identificará los trámites administrativos a través de la normatividad ambiental vigente para la instalación y operación de proyectos en materia de energía renovable. </t>
  </si>
  <si>
    <t>Instrumentos de la política ambiental</t>
  </si>
  <si>
    <t xml:space="preserve">Identificar los conceptos de: 
- Ley 
- Reglamento 
- Política pública 
- Política ambiental  
- Instrumentos de la política ambiental
Identificar las instituciones Federal, Estatal y Municipal encargadas de la aplicación de los instrumentos de la política ambiental.  </t>
  </si>
  <si>
    <t xml:space="preserve">Relacionar los instrumentos de la política ambiental para proyectos de energía. 
Analizar los instrumentos de la política ambiental de los tres niveles de gobierno aplicables a proyectos de energía. </t>
  </si>
  <si>
    <t>Marco regulatorio en materia ambiental</t>
  </si>
  <si>
    <t>Identificar las principales leyes y reglamentos en materia de ambiental: 
- Ley General del Equilibrio Ecológico y de Protección al Ambiente (LGEEPA)
- Ley General para la 
Prevención y Gestión Integral de los Residuos (LGPGIR)
Leyes aplicables vigentes</t>
  </si>
  <si>
    <t xml:space="preserve">Trabajo en equipo
Capacidad de observación
Responsabilidad
Puntualidad
Disciplina
Honestidad
Ética
Lealtad
Proactividad
Liderazgo 
Iniciativa 
</t>
  </si>
  <si>
    <t>Normas Oficiales Mexicanas en materia ambiental</t>
  </si>
  <si>
    <t>Identificar los Normas Oficiales Mexicanas (NOM) en materia ambiental</t>
  </si>
  <si>
    <t xml:space="preserve">A partir de un caso de estudio de energías renovables, elaborará un reporte que contenga:
- Marco regulatorio de normatividad ambiental aplicable.
- Trámites administrativos relacionados con el caso
Aplicación de las normas al proyecto </t>
  </si>
  <si>
    <t>1. Identificar los conceptos relacionados con política ambiental y sus instrumentos 
2. Identificar el marco jurídico ambiental vigente en los tres niveles de gobierno
3. Identificar la normatividad aplicable por rubros ambientales 
4. Identificar los trámites administrativos establecidos en la legislación ambiental para proyectos de energía.</t>
  </si>
  <si>
    <t>Rúbrica 
Proyecto</t>
  </si>
  <si>
    <t>Aprendizaje basado en proyectos
Análisis de casos
Discusión dirigida
Tareas de investigación</t>
  </si>
  <si>
    <t>Normatividad ambiental vigente
Material audiovisual
Computadora
Internet
Medios audiovisuales</t>
  </si>
  <si>
    <t>Marco jurídico energético</t>
  </si>
  <si>
    <t>El estudiante identificará los trámites administrativos a través de la normatividad energética vigente para la instalación y operación de proyectos de energía renovable.</t>
  </si>
  <si>
    <t>Política y Economía energética</t>
  </si>
  <si>
    <t>Identificar los instrumentos de la Política Energética:
- Plan Nacional de Desarrollo
- Programa Sectorial de Energía
- Programa de Desarrollo del Sistema Eléctrico Nacional
- Estrategia Nacional de Energía 
Identificar las funciones de las Secretarías de Gobierno Federal y Estatal e instituciones encargadas de implementar la estrategia de energía: 
- SENER 
- CRE 
- CENACE
CFE</t>
  </si>
  <si>
    <t>Marco jurídico en materia de energía</t>
  </si>
  <si>
    <t xml:space="preserve">Identificar tratados internacionales para la reducción de emisiones y cambio climático
Identificar las leyes y reglamentos en materia de energía en Mexico: 
- Ley de la Industria eléctrica 
- Ley para el aprovechamiento de energías renovables y el financiamiento de la transición energética 
- Ley de transición energética
Leyes vigentes aplicables </t>
  </si>
  <si>
    <t xml:space="preserve">Características reguladoras de Código de Red </t>
  </si>
  <si>
    <t xml:space="preserve">Definir las características reguladoras con base en Código de Red y criterios técnicos requeridos por los centro de carga conectados en media y alta tensión para lograr la conexión con el sistema eléctrico nacional </t>
  </si>
  <si>
    <t>Determinar las áreas de oportunidad para el cumplimiento de los criterios de emitidos por el Código de Red</t>
  </si>
  <si>
    <t>A partir de un caso de estudio de energías renovables, elaborará un reporte que contenga:
- Marco regulatorio de normatividad en materia de energía aplicable al proyecto de generación o utilización de fuentes renovables de energía
- Trámites relacionados con el caso
- Cumplimiento de los criterios de emitidos por el Código de Red</t>
  </si>
  <si>
    <t>1. Identificar los conceptos relacionados con los instrumentos de la política energética. 
2. Identificar el marco jurídico de los tres niveles de gobierno y los principales acuerdos Internacionales en materia  energética
3. Identificar la normatividad aplicable en materia  energética
4. Identificar los trámites administrativos establecidos en la normatividad para proyectos de energía. 
5. Identificar los criterios de emitidos por el Código de Red.</t>
  </si>
  <si>
    <t>Normatividad en materia energética vigente
Medios audiovisuales
Computadora
Internet
Pintarrón</t>
  </si>
  <si>
    <t xml:space="preserve">Mercado de las energías renovables </t>
  </si>
  <si>
    <t>El alumno identificará los programas de fomento de energías renovables y de ahorro energético para contribuir al desarrollo de proyectos de energías renovables.</t>
  </si>
  <si>
    <t>Principios de microeconomía</t>
  </si>
  <si>
    <t>Explicar el origen de la microeconomía.
Definir los conceptos de:
- Demanda
- Oferta
- Equilibrio
- Elasticidad
- Consumidor
- Producción
- Costo de producción
- Monopolio 
Oligopolio</t>
  </si>
  <si>
    <t>Mercado Eléctrico Mayorista (MEM)</t>
  </si>
  <si>
    <t>Identificar los
principales aspectos del mercado eléctrico mayorista
Identificar la regulación del sector eléctrico, trámites ante la CRE, funcionamiento del MEM a corto plazo, usuarios calificados, servicios conexos, trámites para participar en el MEM</t>
  </si>
  <si>
    <t>A partir de un caso de estudio de energías renovables, elaborará un reporte que contenga:
- Demanda
- Oferta
- Equilibrio
- Elasticidad
- Consumidor
- Producción
- Costo de producción
- Trámites ante la CRE
- Trámites para participar en el MEM
- Trámites ante la CFE</t>
  </si>
  <si>
    <t>1. Comprender los conceptos de microeconomía y su relación con el campo de la energía 
2. Identificar oportunidades del mercado eléctrico mayorista  
3. Identificar los trámites ante las dependencias e instancias en materia de energía eléctrica.</t>
  </si>
  <si>
    <t xml:space="preserve">Aprendizaje basado en proyectos
Análisis de casos
Discusión dirigida
Tareas de investigación
</t>
  </si>
  <si>
    <t>Normatividad vigente
Medios audiovisuales
Computadora
Internet
Pintarrón</t>
  </si>
  <si>
    <t>Certificados y financiamiento de proyectos de energía</t>
  </si>
  <si>
    <t>El estudiante identificará los requisitos para la obtención de certificados de energías limpias y financiamiento de proyectos de energías renovables.</t>
  </si>
  <si>
    <t>Certificados de Energías Limpias (CEL)</t>
  </si>
  <si>
    <t>Definir los Certificados de Energías Limpias (CEL)
Identificar los procedimientos para el registro y control de los CEL</t>
  </si>
  <si>
    <t>Determinar si algún usuario es sujeto a la obtención de Certificados de Energías Limpias (CEL)</t>
  </si>
  <si>
    <t>Mecanismos de financiamiento</t>
  </si>
  <si>
    <t>Identificar las instituciones y mecanismos de financiamiento internacional como: 
- Reducción de Emisiones por Deforestación y Degradación (REDD+)
- Banco Interamericano de Desarrollo (BID)
- Banco Mundial
Identificar instituciones y mecanismos de financiamiento nacional 
como 
- Fideicomiso para el Ahorro de Energía Eléctrica (FIDE)
- Fideicomiso de Riesgo Compartido (FIRCO)
- Fideicomisos Instituidos en Relación con la Agricultura (FIRA)
Organismos No Gubernamentales</t>
  </si>
  <si>
    <t>Determinar la institución financiera que apoye el proyecto de energías renovables de conformidad con las características y alcance del mismo.</t>
  </si>
  <si>
    <t>Bonos verdes</t>
  </si>
  <si>
    <t>Identificar los bonos verdes y sus principios en el mercado mexicano.
Identificar las funciones del Consejo Consultivo de Finanzas Climáticas (CCFC)</t>
  </si>
  <si>
    <t>Determinar si el proyecto de energías renovables es sujeto a la obtención de Bonos Verdes.</t>
  </si>
  <si>
    <t>A partir de un caso de estudio de energías renovables, elaborará un reporte que contenga:
- Determinación si el usuario es sujeto a la obtención de Certificados de Energías Limpias (CEL)
- Institución financiera que apoye el proyecto de energías renovables de conformidad con las características y alcance del mismo.
- Determinación si el proyecto de energías renovables es sujeto a la obtención de Bonos Verdes</t>
  </si>
  <si>
    <t>1. Identificar los conceptos de bonos verdes y principios de proyectos verdes
2.  Identificar las herramientas que permiten obtener CELs y bonos verdes
3. Determinar la aplicación de proyectos de bonos verdes 
4. Integrar propuestas de proyectos de energías limpias a través de financiamiento.</t>
  </si>
  <si>
    <t>Quintana, jesús ; -2017; Derecho Ambiental Mexicano: Lineamientos generales; CDMX; México; Porrúa</t>
  </si>
  <si>
    <t>SEMARNAT; -2018; ProntuarioMarco jurídico sector ambiental (documento electrónico) http://biblioteca.semarnat.gob.mx/janium/Documentos/Ciga/agenda/PP03/PMN19062018.pdf; CDMX; México; SEMARNAT</t>
  </si>
  <si>
    <t>Payan, tony Zamora, stephen p. Cossío, José ramón; -2016; Estado de Derecho y Reforma Energética en México; CDMX; México; Tirant lo Blanch</t>
  </si>
  <si>
    <t>SEMARNAT; -2006; La Gestión Ambiental en México (libro electrónico)http://www.paot.mx/centro/ine-semarnat/Gestion_Ambiental_semarnat06.pdf; CDMX; México; SEMARNAT</t>
  </si>
  <si>
    <t>Paul anthony samuelson; -2010; Economía; CDMX; México; Mc Graw-Hill</t>
  </si>
  <si>
    <t>Pindyck, robert s. ; -2018; Microeconomía; CDMX; México; PEARSON</t>
  </si>
  <si>
    <t>CONSEJO CONSULTIVO DE FINANZAS CLIMÁTICAS (CCFC); (s.a.); Bonos verdes, Bolsa Mexicana de Valores https://www.bmv.com.mx/docs-pub/MI_EMPRESA_EN_BOLSA/CTEN_MINGE/PRIN_BONOS_VERDES_MX2_1.pdf; CDMX; México; Sin editorial</t>
  </si>
  <si>
    <t>El alumno demostrará la competencia de desarrollar sistemas de energías renovables mediante el diseño de soluciones innovadoras, administrando el capital humano, recursos materiales y energéticos para mejorar la competitividad de la empresa y contribuir al desarrollo sustentable de la región.</t>
  </si>
  <si>
    <t>El alumno diseñará sistemas energéticos mediante la integración y modelado de tecnologías innovadoras en energías renovables.</t>
  </si>
  <si>
    <t>Alternativas de solución</t>
  </si>
  <si>
    <t>Identificar las tecnologías disponibles en el área de sistemas de energías renovables.
Para proponer una alternativa de solución innovadora.</t>
  </si>
  <si>
    <t>Proponer alternativas de solución y mejora energética a partir de una investigación de campo y documental para determinar los requerimientos y necesidades del cliente.</t>
  </si>
  <si>
    <t>Responsable
Ordenado
Honesto
Tenaz
Emprendedor
Liderazgo</t>
  </si>
  <si>
    <t>Modelado del sistema</t>
  </si>
  <si>
    <t>Modelar el sistema energético considerando los resultados de la investigación, utilizando herramientas de diseño y simulación para validar las condiciones de operación de las propuestas.</t>
  </si>
  <si>
    <t>Factibilidad económica</t>
  </si>
  <si>
    <t>Determinar la factibilidad económica del diseño mediante un análisis, costo - beneficio para su implementación.</t>
  </si>
  <si>
    <t>Responsable
Ordenado
Honesto
Tenaz
Emprendedor
Liderazgo
Analítico</t>
  </si>
  <si>
    <t xml:space="preserve">1. Identificar las tecnologías disponibles en el entorno de la región
2. Analizar la información documental y digital recopilada
3. Seleccionar los elementos que integran el prototipo
4. Comparar los datos calculados e información con la normatividad aplicable a nivel nacional e internacional
5. Proponer áreas susceptibles de mejora al sistema considerando la normatividad </t>
  </si>
  <si>
    <t>Aprendizaje basado en proyectos
Lista de cotejo</t>
  </si>
  <si>
    <t>Estudio de casos
Proyectos de laboratorio
Equipos colaborativos</t>
  </si>
  <si>
    <t>Software especializado
Equipo de medición
Computadora
Cañón</t>
  </si>
  <si>
    <t>El alumno dirigirá proyectos energéticos a partir de la implementación de un plan para asegurar su puesta en marcha y operación.</t>
  </si>
  <si>
    <t>Etapas de planeación</t>
  </si>
  <si>
    <t>Planear las etapas de desarrollo del proyecto a partir de la organización de los recursos humanos, materiales y financieros para su puesta en marcha</t>
  </si>
  <si>
    <t>Responsable
Ordenado
Honesto
Tenaz
Emprendedor
Liderazgo
Analítico
Trabajo en equipo
Proactivo</t>
  </si>
  <si>
    <t>Gestión de recursos</t>
  </si>
  <si>
    <t>Gestionar los recursos energéticos, materiales y financieros, a partir de la justificación del proyecto, el cumplimiento de normatividad y procedimientos establecidos.</t>
  </si>
  <si>
    <t>Control del proyecto</t>
  </si>
  <si>
    <t>A partir del prototipo desarrollado en la unidad anterior, que resuelve un problema real energético, entrega un informe que integre evidencias de las asignaturas previas de acuerdo a la siguiente estructura:
I).-Reporte en extenso:
a) Resumen en Español e Ingles
b) Planteamiento del problema
c) Justificación
d) Objetivo General
e) Objetivos Específicos
f) Estrategias
g) Metas
h) Marco teórico
i) Desarrollo del proyecto 
j) Resultados
k) Conclusiones
l) Referencias
II).- Presentación ejecutiva</t>
  </si>
  <si>
    <t>1. Identificar las etapas las etapas de desarrollo del proyecto
2. Comprender la organización de los recursos humanos, materiales y financieros
3. Relacionar los recursos energéticos, materiales y financieros, a partir de la justificación del proyecto
4. Controlar el desarrollo del proyecto energético a través de la supervisión y aplicación de las acciones correctivas y preventivas</t>
  </si>
  <si>
    <t>Equipos colaborativos
Solución de problemas</t>
  </si>
  <si>
    <t>Impresos
Internet
Proyector Multimedia
Computadora.
Cañón</t>
  </si>
  <si>
    <t>Desarrolla un plan de desarrollo y su programa de trabajo donde se determina los criterios y estrategias para la asignación de metas, objetivos, actividades, responsabilidades, tiempos y recursos, en un proyecto energético.</t>
  </si>
  <si>
    <t>Controlar el desarrollo del proyecto energético a través de la supervisión y aplicación de las acciones correctivas y preventivas para dar cumplimiento a los objetivos y metas planteadas</t>
  </si>
  <si>
    <t>Evalúa el avance y revisión después de la dictamen técnico, mediante el control de proyectos durante la implementación, y se pueden observar señales de advertencia de posibles excesos en los costos, ingresos insuficientes, hipótesis no validas o el fracaso rotundo del proyecto.</t>
  </si>
  <si>
    <t>INGLÉS IX</t>
  </si>
  <si>
    <t>Comunicar sentimientos, pensamientos, conocimientos, experiencias, ideas, reflexiones, opiniones, en los ámbitos público, personal, educativo y ocupacional, productiva y receptivamente en el idioma inglés de acuerdo al nivel B1, usuario independiente, del Marco de Referencia Europeo para contribuir en el desempeño de sus funciones en su entorno laboral, social y personal</t>
  </si>
  <si>
    <t>El alumno intercambiará información a través del reporte de mensajes previamente recibidos y de la expresión de opiniones y juicios de valor para coadyuvar a su desarrollo en el ámbito profesional.</t>
  </si>
  <si>
    <t>El discurso</t>
  </si>
  <si>
    <t>El alumno intercambiará información sobre mensajes recibidos o enunciados para reportar hechos, sucesos y acciones relativos a su ámbito profesional.</t>
  </si>
  <si>
    <t>Discurso indirecto</t>
  </si>
  <si>
    <t>Identificar la función y las estructuras del discurso indirecto: "say", "tell","ask".
Reconocer el modo imperativo para reportar ideas textualmente.
Distinguir entre el discurso directo e indirecto.
Reconocer el uso y función de los signos de puntuación.</t>
  </si>
  <si>
    <t>Reportar información previamente expuesta por él mismo u otro interlocutor ya sea textualmente o indirectamente.</t>
  </si>
  <si>
    <t>Expresar un punto de vista propio sobre acontecimientos, ideas y situaciones</t>
  </si>
  <si>
    <t>Nominalización</t>
  </si>
  <si>
    <t>Reconocer las funciones de los componentes gramaticales: verbos, sustantivos y adjetivos.
Reconocer las terminaciones "-ing" para la nominalización de verbos.
Distinguir el uso de la terminación "-ed" e "-ing" en adjetivos.</t>
  </si>
  <si>
    <t>Pensamiento analítico-sintético
Pensamiento critico-innovación</t>
  </si>
  <si>
    <t>A partir de prácticas donde reporte mensajes previamente recibidos o expresados, relacionados con su área de estudio integra una carpeta de evidencias obtenidas con base a las siguientes tareas:
"Listening".-
Responde a un ejercicio práctico sobre la información contenida en un audio
"Speaking".-
Elabora un diálogo en presencia del profesor
"Reading".-
Contesta un ejercicio escrito sobre la información contenida en un texto
"Writing"
Redacta un escrito de al menos 200 palabras</t>
  </si>
  <si>
    <t>1. Explicar la función y las estructuras del discurso indirecto:"say", "tell","ask"
2. Comprender el modo imperativo para reportar ideas textualmente
3. Distinguir entre el discurso directo e indirecto y reconocer los signos de puntuación
4. Reconocer las funciones de los componentes gramaticales: verbos, sustantivos y adjetivos y las terminaciones "-ing" para la nominalización de verbos
5. Comprender el uso de la terminación "-ed" e "-ing" en adjetivos</t>
  </si>
  <si>
    <t>Material auténtico impreso, de audio y de video
Discos Compactos, USB
Equipo Multimedia
Pantalla de TV
Computadora
Impresora
Cañón
Vocabulario de términos relacionados con su área de estudio
Listas de adjetivos y de verbos</t>
  </si>
  <si>
    <t>La argumentación</t>
  </si>
  <si>
    <t>El alumno intercambiará opiniones emitiendo juicios sobre los puntos de vista de diversos interlocutores para el enriquecimiento de los proyectos en los que se involucre.</t>
  </si>
  <si>
    <t>La opinión</t>
  </si>
  <si>
    <t>Reconocer las frases:"If I", "In my opinion","I believe", "I think", "As I see it", para introducir una idea u opinion.
Reconocer el uso y función los conectores.</t>
  </si>
  <si>
    <t>Expresar un punto de vista propio sobre acontecimientos, ideas y situaciones.</t>
  </si>
  <si>
    <t>Acuerdos y desacuerdos</t>
  </si>
  <si>
    <t>Identificar el uso y estructura de los conjunciones; "so","too",either","neither"</t>
  </si>
  <si>
    <t>Expresa su aceptación o rechazo de las opiniones que su interlocutor expone.</t>
  </si>
  <si>
    <t>A partir de la elaboración de un proyecto donde se requiera expresar la opinión y la aceptación o rechazo de las ideas expuestas por diversos autores, relacionados con su área profesional integrará una carpeta de evidencias obtenida con base a las siguientes tareas:
"Listening".-
Responde a un ejercicio práctico sobre la información contenida en un audio
"Speaking".-
En presencia del profesor, participa en un diálogo
"Reading".-
Contesta un ejercicio escrito sobre la información contenida en un texto
"Writing".-
Elabora un resumen de al menos 250 palabras</t>
  </si>
  <si>
    <t>1. Reconocer las frases: "If I", "In my opinion","I believe", "I think", "As I see it", para introducir una idea u opinion
2. Reconocer los conectores
3. Identificar el uso y estructura de los conjunciones; "so","too",either", "neither"</t>
  </si>
  <si>
    <t>Dorothy E. Zemach, Lisa A Rumisek  , -2009, Academic Writing, Bangkok, Thailand, Macmillan</t>
  </si>
  <si>
    <t>Betty S. Azar, Stacy A. Hagen, -2009, English Grammar, New York, U.S., Pearson Education</t>
  </si>
  <si>
    <t>Betty S. Azar, -2006, Fundamental for English Grammar, New York, U:S, Pearson Longman</t>
  </si>
  <si>
    <t>OPTATIVA II SISTEMAS HÍBRIDOS (EÓLICO SOLAR) INTERCONECTADOS A LA RED</t>
  </si>
  <si>
    <t>El alumno elaborará una propuesta de una instalación de un sistema híbrido (eólico-solar) interconectado a la red mediante un análisis de consumo energético para contribuir al ahorro de facturación eléctrica</t>
  </si>
  <si>
    <t>Diagnóstico energético</t>
  </si>
  <si>
    <t>El alumno elaborará un diagnóstico energético que sirva de base para el dimensionamiento de un sistema híbrido (eólico-solar) interconectado a la red.</t>
  </si>
  <si>
    <t>Análisis de consumo</t>
  </si>
  <si>
    <t xml:space="preserve">Identificar las tarifas de energía eléctrica en:
• Residencial
• Comercial
• Industrial
</t>
  </si>
  <si>
    <t>Relacionar los costos de consumo eléctrico con el servicio contratado.</t>
  </si>
  <si>
    <t>Eficiencia energética</t>
  </si>
  <si>
    <t>Identificar las especificaciones técnicas y de consumo de los equipos que componen un sistema eléctrico.
Definir la eficiencia energética acorde a los estándares nacionales e internacionales.</t>
  </si>
  <si>
    <t>Realizar mediciones para determinar la eficiencia energética de un sistema eléctrico considerando:
• Equipo eléctrico
• Luminarias
• Maquinaria
• Otros
Elaborar el estudio de consumo y su análisis de costos.
Elaborar una propuesta de ahorro de energía considerando un análisis de consumo, utilización y costo.</t>
  </si>
  <si>
    <t>Elaborará una propuesta de ahorro energético considerando:
• Análisis estadístico de consumo
• Equipos para optimización en la eficiencia del sistema
• Adecuación al sistema hibrido interconectado
• Equipamiento
• Análisis costo beneficio</t>
  </si>
  <si>
    <t>1. Identificar los distintos tipos de tarifas
2. Obtener los datos de consumo eléctrico
3. Identificar el equipamiento y su relación con el consumo
4. Elaborar una propuesta de ahorro energético considerando un análisis de consumo, utilización y costo para su implementación en un sistema hibrido interconectado a la red</t>
  </si>
  <si>
    <t>Ejercicios prácticos
Estudio de casos
Tareas
Proyecto</t>
  </si>
  <si>
    <t>Aprendizaje basado en proyectos
Solución de Problemas</t>
  </si>
  <si>
    <t>Pizarrón
Medios audiovisuales
Computadora
Internet</t>
  </si>
  <si>
    <t>Sistemas interconectados a la red</t>
  </si>
  <si>
    <t>El alumno elaborará una propuesta de una instalación de un sistema híbrido (eólico-solar) interconectado de media y baja tensión, considerando la normatividad vigente de interconexión a la red para su operación.</t>
  </si>
  <si>
    <t>Arquitectura de un sistema híbrido interconectado</t>
  </si>
  <si>
    <t>Definir el concepto de sistemas híbrido interconectado a la red.
Describir las características de los sistemas solares y eólicos interconectados a la red
Reconocer la operación del Sistema Eléctrico Nacional a través del CENACE</t>
  </si>
  <si>
    <t>Elaborar diagramas de conexión y unifilares de un sistema híbrido interconectado a la red</t>
  </si>
  <si>
    <t>Inversores interconectados a la red (CFE)</t>
  </si>
  <si>
    <t>Definir las condiciones de interconexión a la red por la CFE.
Identificar los tipos y características de los inversores de corriente para interconexión a la red.
Identificar los protocolos y sistemas de comunicación para monitoreo y operación sistemas híbridos interconectados.</t>
  </si>
  <si>
    <t>Dimensionar y seleccionar inversores de corriente para sistemas híbridos interconectados a la red.
Integrar una propuesta que considere las condiciones técnicas y operativas que requiere la CFE.
Realizar la puesta en marcha de los sistemas híbridos interconectados a la red.</t>
  </si>
  <si>
    <t>Elaborará un reporte con base en un caso práctico de un ejemplo de un sistema híbrido interconectado que incluya:
• Diagnóstico energético
• Caracterización del sistema híbrido.
• Descripción del funcionamiento del sistema híbrido.
El nivel de cumplimiento de las condiciones técnicas y operativas que requiere la CFE para la interconexión de Fuente de Energía Distribuida</t>
  </si>
  <si>
    <t>1. Comprender la funcionalidad y características de los sistemas híbridos interconectados
2. Comprender las condiciones de interconexión a la red CFE
3. Identificar los tipos y características de los inversores CA/CD
4. Elaborar una propuesta técnica de un sistema hibrido interconectado, considerando las características y principios de funcionamiento.</t>
  </si>
  <si>
    <t>Ensayo
Lista de cotejo</t>
  </si>
  <si>
    <t>El alumno formulará estrategias de negociar a través de identificar el contexto, los actores  y el tipo de negociación, explorando los diferentes estilos de comunicación para adaptar el que más convenga al objetivo inicial.</t>
  </si>
  <si>
    <t>Factores y estilos de negociación</t>
  </si>
  <si>
    <t>El alumno desarrollará el plan estratégico de negociación para crear el escenario favorable a la negociación.</t>
  </si>
  <si>
    <t>Factores y estilos de la negociación</t>
  </si>
  <si>
    <t>Definir factores internos y externos de la negociación (tiempo, poderes, información, cultura, educación, estándares, experiencia, competencia).
Identificar los estilos de negociación.</t>
  </si>
  <si>
    <t>Determinar cómo afectan los factores internos y externos a la negociación.
Seleccionar el estilo de negociación que convenga de acuerdo al análisis de factores (Matriz).</t>
  </si>
  <si>
    <t>Elementos que influyen en el éxito de la negociación</t>
  </si>
  <si>
    <t>Distinguir aspectos que influyen en la negociación:
- Personales: Características de la personalidad (carisma, audacia, comunicación, manejo de la inteligencia emocional)
- Comunicación: Estilos (relacionador, persuasivo, analítico y directivo) y patrones (Verbal, corporal/sonora: expresión facial, postura corporal, tono muscular, ritmo respiratorio, tono de voz y gesticulación)</t>
  </si>
  <si>
    <t>Determinar la táctica personal que defina el estilo de comunicación a utilizar considerando sus rasgos personales.</t>
  </si>
  <si>
    <t>Proceso de la Negociación</t>
  </si>
  <si>
    <t>Describir las etapas del proceso de negociación (pre-negociación, gruesa, fina y post-negociación).
Identificar las 15 estrategias de la negociación (agente de autoridad limitada, dinero en juego, práctica establecida, la migaja, el perrito, actuar y aceptar consecuencias, la salida oportuna, chico bueno- chico malo, alta y baja autoridad, participación activa, entender, sentir , encontrarse, el aspaviento, restricciones de presupuesto, negociador reacio, la decisión).
Identificar las 6 p´s de la negociación robusta (producto, persona, pronóstico, problema, poder y proceso).</t>
  </si>
  <si>
    <t>Elaborar un plan estratégico de negociación.</t>
  </si>
  <si>
    <t>Realizará un plan estratégico de Negociación que contemple:
Pre-negociación:
Objetivos
Tiempos
Responsables (Papel del líder y del equipo)
Estilo de comunicación 
Matriz de Factores 
Estilo de Negociación
Resultado Programado
Estrategia de Negociación
Táctica personal 
Gruesa y Fina
Términos Legales y comerciales
Tiempo
Comparar estándares 
Alternativas (Mínimo dos planes)
Acuerdo Preliminar 
Post-Negociación 
Cierre de acuerdos
Resultados obtenidos
Comparación entre lo planeado y lo obtenido 
Áreas de oportunidad</t>
  </si>
  <si>
    <t>1. Identificar factores internos y externos, estrategias, el proceso de negociación, las 6 p´s de la negociación robusta y los elementos que afectan a la negociación
2. Identificar los estilos de negociación
3. Relacionar conceptos con su experiencia
4. Comprender la estructura del plan estratégico de la negociación</t>
  </si>
  <si>
    <t>Análisis de casos 
Simulación
Equipos colaborativos</t>
  </si>
  <si>
    <t>Impresos de casos
Internet
Equipo audiovisual</t>
  </si>
  <si>
    <t>Análisis de problemas y toma de decisión efectiva</t>
  </si>
  <si>
    <t>El alumno aplicará los modelos de toma de decisión para garantizar el cumplimiento de los objetivos de la organización.</t>
  </si>
  <si>
    <t>Fases para la toma de decisiones</t>
  </si>
  <si>
    <t>Explicar el concepto "toma de decisiones" 
Identificar las 5 fases del proceso de toma de decisiones (Reconocimiento del problema, interpretación del problema, atención del problema, cursos de acción y consecuencias).</t>
  </si>
  <si>
    <t>Distinguir las etapas del proceso de toma de decisiones.</t>
  </si>
  <si>
    <t>Modelos para la toma de decisiones</t>
  </si>
  <si>
    <t>Identificar los 3 modelos de "toma de decisiones" (Racional, Racionalidad limitada y político) y sus características.</t>
  </si>
  <si>
    <t>Identificar el modelo de toma de decisiones de acuerdo a la naturaleza del problema.
Tomar la decisión a partir del modelo seleccionado.</t>
  </si>
  <si>
    <t>A partir de un caso elaborará un plan estratégico de toma de decisiones que incluya:
Matriz del análisis del problema: 
- Identificación
- Análisis de causas
- Soluciones potenciales
- Consecuencias de acciones
Alternativas de decisión:
- Selección del modelo
- Selección de la solución
- Implementación
- Evaluación</t>
  </si>
  <si>
    <t>1. Comprender el concepto de toma de decisiones
2. Identificar las fases y modelos de "toma de decisiones"
3. Relacionar conceptos a un caso práctico
4. Analizar alternativas de solución
5. Comprender la estructura del plan estratégico de toma de decisión</t>
  </si>
  <si>
    <t>Análisis de casos
Simulación 
Equipos colaborativos</t>
  </si>
  <si>
    <t>Evaluar el contexto de la negociación identificar su naturaleza, elementos, características y conflictos, para determinar el impacto que genera en la organización.</t>
  </si>
  <si>
    <t>Elabora un análisis del contexto que se llevará a la negociación que contiene:
• fortalezas de la negociación
• oportunidades colaterales que generaría la negociación para actores
• debilidades de los actores para concretar la negociación
• amenazas que puedan incidir en la negociación
• tiempo de la negociación
• costo-valor-beneficio de la negociación
• impactos sobre la o las organizaciones</t>
  </si>
  <si>
    <t>Determinar alternativas de acción a través de un plan estratégico de negociación para la toma de decisiones.</t>
  </si>
  <si>
    <t>Elabora un plan estratégico de negociación que contiene:
• objetivos
• actores
• alcances
• estilos y roles de negociación por actor
• definición de los tiempos 
• costo-valor-beneficio
• diseño del ambiente en que se llevara a cabo la negociación
• diseño de la comunicación no verbal
• diseño de propuestas alternativas para la negociación</t>
  </si>
  <si>
    <t>Seleccionar cursos de acción a través de herramientas de toma de decisiones, para garantizar el cumplimiento de los objetivos de la organización.</t>
  </si>
  <si>
    <t>Elabora un reporte de la selección de alternativas que contiene:
• Metodología a través de la cual se seleccionaron las alternativas
• Descripción de las alternativas seleccionadas
• Justificación de las alternativas en términos de beneficios y efectos colaterales</t>
  </si>
  <si>
    <t>Stephen P. Robbins, David A. de Cenzo, -1996, Fundamentos de Administración, Conceptos y aplicaciones, D. F., México, Prentice Hall</t>
  </si>
  <si>
    <t>Robbins, Stephen, -1998, La administración en el mundo de hoy, D.F., México, Prentice Hall</t>
  </si>
  <si>
    <t>Leslie W. Rue y Lloyd L. Byars, -1995, Administración Teoría y aplicaciones, D.F., México, Grupo Editor S. A.</t>
  </si>
  <si>
    <t>J.F. Manwell, J.G. Mcgoman y A.L. Rogers -2010 Wind Energy Explained, Theory, Design and Application Amherst USA John Wiley and Sons Ltd, lnstituto Mexicano de Normalización y  Certificación A. C Vigente NMX-GT -002-IMNC. Gestión de Ia Tecnologla- Proyectos tecnológicos- Requisitos CDMX México lnstituto Mexicano de Normalización y  Certificación A. C, TadeuszStolarski, Yuji Nakasone and Shigeka Yoshimoto -2018 Engineering analysis with ANSYS software ISBN: 978-0081021644 Oxford &amp; Waltham, Massachusetts UK Butterworth-Heinemann, Tomas Perales Benito. -2006 Guía del Instalador de Energías Renovables, México México Limusa Noriega Editores,, Dorothy E Zemach, Lisa A Rumisek -2009 Academic Writing Bangkok Thailand Macmillan, Xavier Elias Castelles., -2012, Biomasa y Bionergía, Madrid, España , Ediciones Díaz de Santos</t>
  </si>
  <si>
    <t>Erich Hau -2006 Wind turbines, fundamentals, Technologies, Application, Economics Berlin Germany Springer, Abortes, J. Soria, M., 1999 Innovación, propiedad intelectual y estrategias tecnológicas,  CDMX México Porrúa-UAMX, Carlos Rubio González, Víctor Romero Muñoz -2010 Método del elemento finito: fundamentos y aplicaciones con ANSYS ISBN: 978-6070501470 Ciudad de México México LIMUSA, Jhon Twidell and Tony Weir -2005 Renewable Energy Resources New York USA Taylor And Francis, Betty S. Azar, Stacy A. Hagen -2009 English Grammar s.l. U.S. Pearson Education, Alipio G. Calles, -2012, Bioenergía, Química y Energía Sostenible, México, México, Terracota-UNAM</t>
  </si>
  <si>
    <t>Martin O.L. Hansen -2008 Aerodynamics of Wind Turbines London UK Earthscan, Observatorio Mexicano de Innovación 2017 Informe de Tendencias Tecnológicas de Sectores Prioritarios en México CDMX México Secretaria de economía, Pilar Ariza Moreno, Andrés Sáez Pérez -1999 Método de los elementos finitos. Introducción a ANSYS ISBN: 978-8447205554 Sevilla España Universidad de Sevilla, Miguel Pareja Aparicio -2010 Energía Solar Fotovoltaica 2a Edición: Calculo de Una Instalación Aislada. Bogotá Colombia Marcombo ISBN-13: 978-8426715968, Peter Loveday, Melissa Koops, Sally Trowbridge, Lisa Varandani -2012 Take Away English 4 s.l. China Mc Graw Hill, Nogués, F.,et al, -2010, Energía de la Biomasa, Barcelona, España, Prensas Universitarias de Zaragoza</t>
  </si>
  <si>
    <t>David A. Spera -2009 Wind Turbine Technology, Fundamental Concepts of Wind Turbine Engineering New York USA ASME, Press, Agosin, Manuel R.; Atal, Juan Pablo; Blyde, Juan S. et. al. 2010 La Era de la Productividad New York USA Banco Interamericano de Desarrollo, Lawrence, Kent l. -2007 ANSYS workbench tutorial release 11 ISBN: 978-1585033973 Mission, Kansas Estados Unidos SchroffDevelopment Corp., Rafael Serra Florensa – Helena Couch Roura. -2005 Arquitectura y Energía Natural México México Alfa omega, Mickey Rogers, Joanne Taylore-Knowles, Steve Taylore-Knowles -2010 Open Mind 3 Bangkok Thailand Macmillan, González Velasco, J., -2009, Energías Renovables, Barcelona, España, Reverte</t>
  </si>
  <si>
    <t>S.M. Muyeen -2010 Wind Power Abu Dhabi United Arab Emirates Intech, Soummitra Dutta, Bruno Lanvin and Sacha Wunsch-Vincent 2017 The global Innovation Index New York USA Cornell, SC Johnson College Business, Sayadi, Alireza -2016 Understanding and using ANSYS ISBN: 978-0470901663 Hoboken, NJ Estados Unidos Wiley-Scrivener, Enriquez Harper -2014 Instalaciones y sistemas fotovoltaicos México Ciudad de México Limusa ISBN 9786070506734, Philip Kerr -2012 Straightforward Pre Intermediate Bangkok Thailand Macmillan, Xavier Elias Castelles., -2005, Tratamiento y valoración energética de residuos., Madrid, España , Ediciones Díaz de Santos.</t>
  </si>
  <si>
    <t>Vaughn Nelson -2014 Wind Energy Renewable Energy and the Enviroment  Boca Raton USA CRC Press, Roberto Carballo 2016 Innovación y gestión del conocimieto CDMX México Ediciones Diaz de Santos, Alawadhi, Esam M. -2015 Finite element simulations using ANSYS ISBN: 978-1482261974 Boca Ratón, Fl Estados Unidos CRC Press, Miguel Moro Vallina -2018 Instalaciones Solares Fotovoltaicas México Ciudad de México Ediciones Paraninfo, S.A ISBN-13 9788428340113, Ken Wilson -2011 Smart Choice 3 New York U.S. Oxford, DOF, Vigente, NOM-083-SEMARNAT, México, México, DOF</t>
  </si>
  <si>
    <t xml:space="preserve">Manuel Villarubia López -2014 Ingeniería de la Energía Eólica  Barcelona España Marcombo, Mario Fernández Font 1997 Innovación tecnológica y competitividad CDMX México Fundación Friedrich Ebert, Moaveni, Saeed -2014 Finite element analysis: theory and application with ANSYS ISBN: 978-0133840803 Londres Reino Unido Pearson Education, Miguel Pareja Aparicio -2010 Energía Solar Fotovoltaica 2a Edición: Calculo de Una Instalación Aislada. Bogotá Colombia Marcombo ISBN-13: 978-8426715968, Miles Craven -2013 Breakthrough Plus 4 Bangkok Thailand Macmillan, </t>
  </si>
  <si>
    <t xml:space="preserve">D.P.Kothari, S.Umashankar -2014 Wind energy systems and applications Oxford UK Alpha science, , , John A. Duffie William A. Beckman -2013 Solar Engineering of Thermal Processes New Jersey USA John Wiley &amp; Sons, Inc. ISBN-13: 978-0470873663, Joan Saslow y Allen Asher -2011 Top Notch  3 New York U.S. Pearson Longman, </t>
  </si>
  <si>
    <t xml:space="preserve">Antonio Creus Solé -2014 Energías Renovables Bogotá Colombia Ediciones de la U, , , , Jack C. Richards -2009 Interchange 3 New York U.S. Cambridge, </t>
  </si>
  <si>
    <t>TadeuszStolarski, Yuji Nakasone and Shigeka Yoshimoto -2018 Engineering analysis with ANSYS software ISBN: 978-0081021644 Oxford &amp; Waltham, Massachusetts UK Butterworth-Heinemann, Tomas Perales Benito. -2006 Guía del Instalador de Energías Renovables, México México Limusa Noriega Editores,, Dorothy E Zemach, Lisa A Rumisek -2009 Academic Writing Bangkok Thailand Macmillan, Xavier Elias Castelles., -2012, Biomasa y Bionergía, Madrid, España , Ediciones Díaz de Santos, Moreno Coronado Tanya, 2012, Eficiencia Energética, Ciudad de México, México, Terracota / UNAM, Quintana, jesús ; -2017; Derecho Ambiental Mexicano: Lineamientos generales; CDMX; México; Porrúa</t>
  </si>
  <si>
    <t>Carlos Rubio González, Víctor Romero Muñoz -2010 Método del elemento finito: fundamentos y aplicaciones con ANSYS ISBN: 978-6070501470 Ciudad de México México LIMUSA, Jhon Twidell and Tony Weir -2005 Renewable Energy Resources New York USA Taylor And Francis, Betty S. Azar, Stacy A. Hagen -2009 English Grammar s.l. U.S. Pearson Education, Alipio G. Calles, -2012, Bioenergía, Química y Energía Sostenible, México, México, Terracota-UNAM, Pérez Mendoza José Gregorio, 2019, Programa de Educación en Eficiencia Energética: - E E E, Ciudad de México, México, Independently published, SEMARNAT; -2018; ProntuarioMarco jurídico sector ambiental (documento electrónico) http://biblioteca.semarnat.gob.mx/janium/Documentos/Ciga/agenda/PP03/PMN19062018.pdf; CDMX; México; SEMARNAT</t>
  </si>
  <si>
    <t>Pilar Ariza Moreno, Andrés Sáez Pérez -1999 Método de los elementos finitos. Introducción a ANSYS ISBN: 978-8447205554 Sevilla España Universidad de Sevilla, Miguel Pareja Aparicio -2010 Energía Solar Fotovoltaica 2a Edición: Calculo de Una Instalación Aislada. Bogotá Colombia Marcombo ISBN-13: 978-8426715968, Peter Loveday, Melissa Koops, Sally Trowbridge, Lisa Varandani -2012 Take Away English 4 s.l. China Mc Graw Hill, Nogués, F.,et al, -2010, Energía de la Biomasa, Barcelona, España, Prensas Universitarias de Zaragoza, Rey Martín Francisco Javier, 2018, Eficiencia energética de los edificios. Certificación energética, Ciudad de México, México, Paraninfo, Payan, tony Zamora, stephen p. Cossío, José ramón; -2016; Estado de Derecho y Reforma Energética en México; CDMX; México; Tirant lo Blanch</t>
  </si>
  <si>
    <t>Lawrence, Kent l. -2007 ANSYS workbench tutorial release 11 ISBN: 978-1585033973 Mission, Kansas Estados Unidos SchroffDevelopment Corp., Rafael Serra Florensa – Helena Couch Roura. -2005 Arquitectura y Energía Natural México México Alfa omega, Mickey Rogers, Joanne Taylore-Knowles, Steve Taylore-Knowles -2010 Open Mind 3 Bangkok Thailand Macmillan, González Velasco, J., -2009, Energías Renovables, Barcelona, España, Reverte, Sánchez Rivero José Manuel, 2017, Sistema de Gestión Energética ISO 50001, Ciudad de México, México, Independently published, SEMARNAT; -2006; La Gestión Ambiental en México (libro electrónico)http://www.paot.mx/centro/ine-semarnat/Gestion_Ambiental_semarnat06.pdf; CDMX; México; SEMARNAT</t>
  </si>
  <si>
    <t>Sayadi, Alireza -2016 Understanding and using ANSYS ISBN: 978-0470901663 Hoboken, NJ Estados Unidos Wiley-Scrivener, Enriquez Harper -2014 Instalaciones y sistemas fotovoltaicos México Ciudad de México Limusa ISBN 9786070506734, Philip Kerr -2012 Straightforward Pre Intermediate Bangkok Thailand Macmillan, Xavier Elias Castelles., -2005, Tratamiento y valoración energética de residuos., Madrid, España , Ediciones Díaz de Santos., http://www.my energyuniversity.com, -2011, El ciclo de vida de eficiencia energética, DF, México, LIMUSA, Paul anthony samuelson; -2010; Economía; CDMX; México; Mc Graw-Hill</t>
  </si>
  <si>
    <t>Alawadhi, Esam M. -2015 Finite element simulations using ANSYS ISBN: 978-1482261974 Boca Ratón, Fl Estados Unidos CRC Press, Miguel Moro Vallina -2018 Instalaciones Solares Fotovoltaicas México Ciudad de México Ediciones Paraninfo, S.A ISBN-13 9788428340113, Ken Wilson -2011 Smart Choice 3 New York U.S. Oxford, DOF, Vigente, NOM-083-SEMARNAT, México, México, DOF, , Pindyck, robert s. ; -2018; Microeconomía; CDMX; México; PEARSON</t>
  </si>
  <si>
    <t>Moaveni, Saeed -2014 Finite element analysis: theory and application with ANSYS ISBN: 978-0133840803 Londres Reino Unido Pearson Education, Miguel Pareja Aparicio -2010 Energía Solar Fotovoltaica 2a Edición: Calculo de Una Instalación Aislada. Bogotá Colombia Marcombo ISBN-13: 978-8426715968, Miles Craven -2013 Breakthrough Plus 4 Bangkok Thailand Macmillan, , , CONSEJO CONSULTIVO DE FINANZAS CLIMÁTICAS (CCFC); (s.a.); Bonos verdes, Bolsa Mexicana de Valores https://www.bmv.com.mx/docs-pub/MI_EMPRESA_EN_BOLSA/CTEN_MINGE/PRIN_BONOS_VERDES_MX2_1.pdf; CDMX; México; Sin editorial</t>
  </si>
  <si>
    <t xml:space="preserve">, John A. Duffie William A. Beckman -2013 Solar Engineering of Thermal Processes New Jersey USA John Wiley &amp; Sons, Inc. ISBN-13: 978-0470873663, Joan Saslow y Allen Asher -2011 Top Notch  3 New York U.S. Pearson Longman, , , </t>
  </si>
  <si>
    <t>MATERIA 32</t>
  </si>
  <si>
    <t>MATERIA 33</t>
  </si>
  <si>
    <t>MATERIA 34</t>
  </si>
  <si>
    <t>MATERIA 35</t>
  </si>
  <si>
    <t>MATERIA 36</t>
  </si>
  <si>
    <t>MATERIA 37</t>
  </si>
  <si>
    <t>MATERIA 38</t>
  </si>
  <si>
    <t>MATERIA 39</t>
  </si>
  <si>
    <t>MATERIA 40</t>
  </si>
  <si>
    <t>MATERIA 41</t>
  </si>
  <si>
    <t>MATERIA 42</t>
  </si>
  <si>
    <t>MATERIA 43</t>
  </si>
  <si>
    <t>MATERIA 44</t>
  </si>
  <si>
    <t>MATERIA 45</t>
  </si>
  <si>
    <t>MATERIA 46</t>
  </si>
  <si>
    <t>MATERIA 47</t>
  </si>
  <si>
    <t>MATERIA 48</t>
  </si>
  <si>
    <t>MATERIA 49</t>
  </si>
  <si>
    <t>MATERIA 50</t>
  </si>
  <si>
    <t>MATERIA 51</t>
  </si>
  <si>
    <t>MATERIA 52</t>
  </si>
  <si>
    <t>MATERIA 53</t>
  </si>
  <si>
    <t>MATERIA 54</t>
  </si>
  <si>
    <t>MATERIA 55</t>
  </si>
  <si>
    <t>MATERIA 56</t>
  </si>
  <si>
    <t>MATERIA 57</t>
  </si>
  <si>
    <t>MATERIA 58</t>
  </si>
  <si>
    <t>MATERIA 59</t>
  </si>
  <si>
    <t>MATERIA 60</t>
  </si>
  <si>
    <t>MATERIA 61</t>
  </si>
  <si>
    <t>MATERIA 62</t>
  </si>
  <si>
    <t>MATERIA 63</t>
  </si>
  <si>
    <t>MATERIA 64</t>
  </si>
  <si>
    <t>MATERIA 65</t>
  </si>
  <si>
    <t>MATERIA 66</t>
  </si>
  <si>
    <t>MATERIA 67</t>
  </si>
  <si>
    <t>MATERIA 68</t>
  </si>
  <si>
    <t>MATERIA 69</t>
  </si>
  <si>
    <t>FUNCIONES MATEMÁTICAS</t>
  </si>
  <si>
    <t>Segundo</t>
  </si>
  <si>
    <t>El alumno desarrollará modelos matemáticos empleando las herramientas de geometría, trigonometría, geometría analítica y álgebra vectorial para contribuir a la solución de problemas de su entorno y las ciencias básicas.</t>
  </si>
  <si>
    <t>Geometría y Trigonometría</t>
  </si>
  <si>
    <t>El alumno resolverá problemas de geometría y trigonometría para contribuir a la interpretación y solución de problemas de su entorno.</t>
  </si>
  <si>
    <t>Perímetro, área y volumen</t>
  </si>
  <si>
    <t>Definir el concepto de perímetro, área y volumen. 
Identificar figuras, cuerpos geométricos y sus elementos.
Explicar fórmulas de perímetro, área y volumen.</t>
  </si>
  <si>
    <t>Representar gráficamente perímetro, área y volumen.
Determinar perímetro, área y volumen de figuras y cuerpos geométricos.
Resolver problemas relacionados con figuras y cuerpos geométricos del entorno en que se desenvuelve.</t>
  </si>
  <si>
    <t>Analítico
Creativo
Sistemático 
Autónomo
Responsable
Crítico
Trabajo colaborativo</t>
  </si>
  <si>
    <t>Ángulos y triángulos</t>
  </si>
  <si>
    <t>Definir el concepto de ángulo y sus unidades de medida: grados sexagesimales y radianes.
Explicar el proceso de conversión de unidades de medidas de ángulos.
Identificar los tipos de ángulos: 
- Nulo
- Agudo 
- Recto 
- Obtuso 
- Llano 
- Completo
Identificar las propiedades de ángulos que se forman entre líneas paralelas y transversales:
- Opuestos por el vértice
-  Complementarios
- Suplementarios
- Correspondientes
- Alternos internos
- Alternos externos
- Colaterales
Definir el concepto de triángulo.
Identificar los triángulos de acuerdo a sus:
- Lados: escaleno, isósceles, equilátero
- Ángulos: acutángulos, obtusángulos y rectángulos</t>
  </si>
  <si>
    <t>Trazar ángulos y triángulos.
Realizar conversiones entre unidades de medida de ángulos.
Obtener ángulos y triángulos empleando sus propiedades.</t>
  </si>
  <si>
    <t>Trigonometría</t>
  </si>
  <si>
    <t>Explicar el Teorema de Pitágoras.
Explicar las funciones trigonométricas.
Explicar la ley de senos y la ley de cosenos.
Explicar las identidades trigonométricas:
- Recíprocas
- Cociente
- Pitagóricas</t>
  </si>
  <si>
    <t>Resolver triángulos rectángulos utilizando el teorema de Pitágoras y funciones trigonométricas.
Resolver triángulos oblicuángulos utilizando ley de senos y ley de cosenos.
Resolver problemas de triángulos relacionados con el entorno en que se desenvuelve.
Demostrar identidades trigonométricas.</t>
  </si>
  <si>
    <t>A partir de dos casos de su entorno integra un portafolio de evidencias que contenga:
a) Figuras y cuerpos geométricos:
- Trazo de formas geométricas 
- Cálculo del perímetro, área y volumen
b) Triángulos:
- Trazo de ángulos y triángulos
- Cálculo de los ángulos y lados de triángulos rectángulos y oblicuángulos</t>
  </si>
  <si>
    <t>1. Identificar los conceptos de perímetro, área, volumen, ángulos, triángulos y su representación gráfica
2. Comprender el procedimiento de cálculo de perímetro, área, volumen, ángulos y triángulos
3. Comprender el procedimiento de representación gráfica de área, volumen, ángulos y triángulos
4. Analizar los conceptos básicos de trigonometría
5. Comprender el procedimiento de trazo y cálculo de figuras geométricas y triángulos</t>
  </si>
  <si>
    <t>Solución de problemas
Trabajo colaborativo
Análisis de casos</t>
  </si>
  <si>
    <t>Cañón
Pintarrón 
Equipo de cómputo
Material impreso
Calculadora científica
Transportador
Compás
Escuadras</t>
  </si>
  <si>
    <t>Geometría Analítica</t>
  </si>
  <si>
    <t>El alumno resolverá problemas de rectas y cónicas en el plano cartesiano para contribuir a la interpretación y solución de problemas de su entorno.</t>
  </si>
  <si>
    <t>La recta en el sistema cartesiano</t>
  </si>
  <si>
    <t>Identificar los elementos y características de un plano cartesiano.
Definir los conceptos de: 
- Punto
- Recta
- Distancia entre dos puntos
- Punto medio de un segmento de recta
- División de un segmento de recta en una razón dada
- Distancia de un punto a una recta
- Ángulo entre dos rectas
- Pendiente de una recta
Identificar las formas de la ecuación de la recta:
- Forma común: y = mx + b
- Forma sintética: 
 x/a + y/b = 1
- Forma general: 
 ax + by + c = 0
Explicar el proceso para obtener la ecuación de la recta:
- Que pasa por dos puntos
- Punto pendiente
- Pendiente y ordenada al origen</t>
  </si>
  <si>
    <t>Obtener la distancia entre dos puntos, el punto medio de un segmento de recta, la división de un segmento de recta en una razón dada, la distancia de un punto a una recta, el ángulo entre dos rectas y la pendiente de una recta.
Representar en el plano cartesiano el punto, el punto medio de un segmento de recta, la división de un segmento de recta en una razón dada y el ángulo entre dos rectas.
Obtener la ecuación de la recta.
Representar la ecuación de la recta en sus diferentes formas.</t>
  </si>
  <si>
    <t>Cónicas</t>
  </si>
  <si>
    <t>Definir los conceptos de cónicas y lugar geométrico.
Definir los conceptos y elementos de circunferencia, parábola, elipse e hipérbola.
Explicar el proceso de obtención de las ecuaciones de circunferencia, parábola, elipse e hipérbola.
Explicar las formas de ecuaciones: 
- Común
- Canónica
- General</t>
  </si>
  <si>
    <t>Representar en el plano cartesiano los elementos de la circunferencia, la parábola, la elipse y la hipérbola.
Obtener las ecuaciones de circunferencia, parábola, elipse e hipérbola dadas sus condiciones.
Representar las ecuaciones de la circunferencia, parábola, elipse e hipérbola en sus diferentes formas.</t>
  </si>
  <si>
    <t xml:space="preserve">Elabora un portafolio de evidencias que integre:
a) 5 ejercicios de la recta que considere:
* Representación gráfica de:
- Puntos.
- Punto medio.
- División de un segmento de recta en una razón dada
- Ángulo entre dos rectas.
* Cálculo de:
- Distancia entre dos puntos
- Punto medio de un segmento de recta
- Distancia de un punto a una recta
- Ángulo entre dos rectas 
- Pendiente de una recta
* La obtención de la ecuación de la recta
b) 8 ejercicios ( dos de cada sección cónica, uno con centro en el origen, otro con centro fuera del origen) que considere:
* Representación  gráfica de:
- Lugar geométrico
- Elementos
* Obtención de las ecuaciones de cada sección cónica
</t>
  </si>
  <si>
    <t>1. Identificar los componentes de la recta en el plano cartesiano y sus formas de ecuación
2. Comprender la representación de la recta en el plano cartesiano
3. Identificar los conceptos y elementos de cónicas
4. Analizar la representación de cónicas en el plano
5. Comprender el proceso de obtención de las ecuaciones de cónicas</t>
  </si>
  <si>
    <t>Solución de problemas 
Trabajo colaborativo
Análisis de casos</t>
  </si>
  <si>
    <t>Cañón
Pintarrón 
Equipo de cómputo
Material impreso
Calculadora científica</t>
  </si>
  <si>
    <t>Funciones</t>
  </si>
  <si>
    <t>El alumno modelará matemáticamente con funciones problemas de su entorno para describir su comportamiento.</t>
  </si>
  <si>
    <t>Conceptos de funciones</t>
  </si>
  <si>
    <t>Definir el concepto de:
- Variable
- Variable dependiente e independiente
- Constante
- Función
- Dominio y rango
- Funciones explícitas e implícitas 
Reconocer la notación de intervalos.
Describir las diferentes representaciones de una función:
- Verbal
- Algebraica
- Explícita
- Implícita
- Tabular
- Gráfica
Identificar los tipos de funciones:
- Algebraicas: constante, lineal, cuadrática, cúbica, polinomial, racional, valor absoluto y radical
- Trascendentes: exponenciales, logarítmicas y trigonométricas</t>
  </si>
  <si>
    <t>Representar los tipos de funciones en sus diferentes formas.
Determinar el rango y dominio de una función con sus intervalos.</t>
  </si>
  <si>
    <t>Operaciones con funciones</t>
  </si>
  <si>
    <t>Explicar las operaciones básicas entre funciones:
- Suma
- Resta
- Producto
- Cociente
- Composición
Definir el concepto de condición inicial en una función.</t>
  </si>
  <si>
    <t>Realizar operaciones con funciones.
Evaluar una condición en una función.</t>
  </si>
  <si>
    <t>Aplicaciones de funciones</t>
  </si>
  <si>
    <t>Explicar el proceso de construcción y validación de un modelo matemático con funciones.
Identificar la aplicación de software en funciones.</t>
  </si>
  <si>
    <t>Modelar problemas de su entorno con funciones.
Validar el modelo matemático.
Representar funciones en software.</t>
  </si>
  <si>
    <t>Integra un portafolio de evidencias que contenga:
a) Compendio de ejercicios, uno de cada tipo de función que incluya:
- Tipo de función 
- Tabulación
- Gráfica
- Dominio
- Rango
b) Reporte de un caso de su entorno donde se considere:
- Planteamiento de modelo
- Representación con el uso de software
- Validación</t>
  </si>
  <si>
    <t>1. Identificar los conceptos y tipos de funciones
2. Comprender el procedimiento de cálculo de rango y dominio de funciones y de solución de las operaciones con funciones
3. Analizar la condición inicial en una función
4. Comprender la modelación de problemas de su entorno con funciones
5. Validar la modelación de problemas con funciones en el software</t>
  </si>
  <si>
    <t>Solución de Problemas
Aprendizaje apoyado por software
Trabajo colaborativo</t>
  </si>
  <si>
    <t>Cañón
Pintarrón
Equipo de cómputo
Material impreso
Calculadora científica
Software de aplicación matemática</t>
  </si>
  <si>
    <t>Álgebra Vectorial</t>
  </si>
  <si>
    <t>El alumno resolverá problemas de álgebra vectorial para contribuir a la interpretación y solución de problemas de su entorno.</t>
  </si>
  <si>
    <t>Vectores en dos y tres dimensiones</t>
  </si>
  <si>
    <t>Identificar el concepto de vector y sus componentes en dos y tres dimensiones. 
Explicar las operaciones con  funciones de variables complejas y vectores en dos y tres dimensiones, y su representación gráfica:
- Módulo o magnitud
- Suma
- Resta
- Multiplicación por un escalar
- Producto punto
- Producto cruz
- Vector unitario</t>
  </si>
  <si>
    <t>Graficar un vector en un sistema de dos y tres dimensiones.
Resolver operaciones con funciones de variables complejas y vectores en forma analítica y gráfica. 
Resolver problemas de vectores relacionados con su entorno.</t>
  </si>
  <si>
    <t>Transformación de vectores</t>
  </si>
  <si>
    <t>Definir el concepto de transformación lineal y sus aplicaciones.
Definir los tipos de transformaciones:
- Reflexión
- Rotación
- Traslación
- Expansión
- Contracción
Explicar las operaciones para la transformación con matrices en espacios vectoriales.
Identificar la aplicación de software en la transformación de figuras geométricas.</t>
  </si>
  <si>
    <t>Transformar figuras geométricas con vectores en un plano en sus diferentes tipos.
Representar la transformación de figuras geométricas mediante software.</t>
  </si>
  <si>
    <t>Integra un portafolio de evidencias que contenga:
a) Compendio de ejercicios, uno de cada tipo de operación con funciones de variables complejas y vectores en dos y tres dimensiones que incluya su resolución en forma analítica y gráfica.
b) Las transformaciones realizadas a partir de una figura geométrica que incluya:
- Operaciones
- Representación con el uso de software</t>
  </si>
  <si>
    <t>1. Analizar los conceptos y operaciones con vectores en dos y tres dimensiones
2. Comprender la graficación de los vectores
3. Identificar los conceptos y tipos de transformación de vectores
4. Comprender la transformación de figuras geométricas con vectores
5. Representar la transformación de figuras geométricas en software</t>
  </si>
  <si>
    <t>Elabora un reporte que contenga:
- Interpretación de resultados con respecto al problema planteado.
- Discusión de resultados 
- Conclusión y recomendaciones</t>
  </si>
  <si>
    <t>Swokowski, E., -2009, Álgebra y trigonometría con geometría analítica, México D.F, México , Cengage Learning</t>
  </si>
  <si>
    <t>Baldor, J. A., -1998, Geometría plana y del espacio con trigonometría, México D.F, México , Cultural</t>
  </si>
  <si>
    <t>Larson/ Hostetler/ Edwards, -2006, Cálculo y Geometría Analítica Vol. 1, México D.F, México , Mc Graw Hill</t>
  </si>
  <si>
    <t>Silvia, Juan Manuel, -2008, Fundamentos de matemáticas: álgebra, geometría y trigonometría., México D.F, México , Limusa S.A. de C.V.</t>
  </si>
  <si>
    <t>Leithold, L., -1994, Álgebra y Trigonometría con Geometría Analítica, México D.F, México , Harla</t>
  </si>
  <si>
    <t>FÍSICA</t>
  </si>
  <si>
    <t>El alumno interpretará fenómenos físicos que representan un proceso, con base en la metodología científica y las leyes y teorías de la física, para determinar su comportamiento.</t>
  </si>
  <si>
    <t>Introducción a la Física</t>
  </si>
  <si>
    <t>El alumno realizará representaciones de variables físicas, para determinar el comportamiento de los fenómenos físicos.</t>
  </si>
  <si>
    <t>Principios de Física</t>
  </si>
  <si>
    <t>Describir los conceptos de: Física, división de la Física, ciencia, tecnología, investigación y su relación con el método científico.
Diferenciar los sistemas de unidades de medida: Internacional e inglés.
Explicar la notación científica.
Explicar los conceptos de dimensiones y unidades.
Describir la relación de las magnitudes fundamentales con las unidades derivadas.
Definir el principio de incertidumbre y cifras significativas.
Explicar los prefijos y usos de la notación científica en el manejo de unidades físicas.</t>
  </si>
  <si>
    <t>Expresar cantidades en notación científica.
Realizar conversiones entre sistemas de unidades.
Expresar mediciones en unidades fundamentales y derivadas en ambos sistemas de unidades.
Expresar unidades físicas utilizando los prefijos y la notación científica.
Determinar la confiabilidad de las mediciones.</t>
  </si>
  <si>
    <t>Observador
Analítico
Honesto
Responsable
Proactivo
Capacidad de síntesis
Metódico
Disciplinado</t>
  </si>
  <si>
    <t>Sistemas Vectoriales</t>
  </si>
  <si>
    <t>Explicar los conceptos de cantidad escalar y cantidad vectorial.
Describir la estructura de un vector en componentes cartesianas y polares,
Identificar los sistemas de vectores y sus características: colineales, concurrentes, coplanares.
Explicar los métodos de suma de vectores gráfico y analítico: paralelogramo, polígono, triángulo.</t>
  </si>
  <si>
    <t>Trazar los vectores de sistemas simples.
Obtener gráficamente la solución de sistemas vectoriales.
Calcular la suma y resta de vectores por componentes cartesianos y polares.
Calcular los productos vectoriales y escalares de vectores.</t>
  </si>
  <si>
    <t>Realiza, a partir de un caso práctico donde aplique el método científico, un reporte que incluya:
 -Expresión de magnitudes en los sistemas de unidades en S.I. y Sistema Inglés, realizando conversiones entre sistemas y representando magnitudes en notación científica
- Cálculo de los componentes de vectores en sistema cartesiano y polar
- Operaciones vectoriales en dos dimensiones: suma, resta, producto escalar y vectorial
- Interpretación de los resultados y conclusiones</t>
  </si>
  <si>
    <t>1. Reconocer los pasos en la aplicación del método científico
2. Identificar las magnitudes físicas y sus representaciones en distintos sistemas de unidades
3. Comprender el procedimiento para realizar conversiones entre sistemas de unidades con variables reales
4. Relacionar los conceptos de vectores con los conceptos de cantidades físicas y su representación escalar o vectorial
5. Comprender los procedimientos para calcular la resultante de un sistema de vectores</t>
  </si>
  <si>
    <t>Proyecto
Lista de cotejo
Ejercicios prácticos</t>
  </si>
  <si>
    <t>Soluciones de problemas 
Equipos colaborativos 
Exposición
Práctica demostrativa
Mapa conceptual</t>
  </si>
  <si>
    <t xml:space="preserve">Pizarrón
Rota folios 
Cañón 
Artículos científicos
Internet
Equipos de cómputo
Equipo didáctico de Física 
Calculadora científica
Impresos (ejercicios) </t>
  </si>
  <si>
    <t>Estática</t>
  </si>
  <si>
    <t>El alumno determinará las condiciones de equilibrio estático en sistemas mecánicos simples, mediante la construcción de diagramas de cuerpo libre, para la identificación de sistemas de fuerzas.</t>
  </si>
  <si>
    <t>1ra. Ley de Newton</t>
  </si>
  <si>
    <t>Explicar la 1ra. Ley de Newton.
Discutir las implicaciones de la Primera Ley de Newton en sistemas en equilibrio.</t>
  </si>
  <si>
    <t>Diagrama de Cuerpo Libre y Sistema de Fuerzas</t>
  </si>
  <si>
    <t>Describir el diagrama de cuerpo libre.
Describir el efecto de un sistema de fuerzas y su resultante equivalente.</t>
  </si>
  <si>
    <t>Trazar el diagrama de cuerpo libre de sistemas de fuerzas.</t>
  </si>
  <si>
    <t>Principios de Estática y Condiciones de Equilibrio</t>
  </si>
  <si>
    <t>Describir los conceptos de equilibrio estático, traslación y rotación.</t>
  </si>
  <si>
    <t>Demostrar el estado de equilibrio de sistemas de fuerzas que involucren condiciones de equilibrio traslacional y rotacional.</t>
  </si>
  <si>
    <t>Momentos de Torsión</t>
  </si>
  <si>
    <t>Explicar los conceptos de brazo de palanca, momento de torsión, resultante y equilibrio rotacional.</t>
  </si>
  <si>
    <t>Determinar las condiciones de equilibrio rotacional de un cuerpo rígido en el plano.</t>
  </si>
  <si>
    <t>Centroides de masa</t>
  </si>
  <si>
    <t>Explicar los conceptos de centroide de masa y centro de gravedad</t>
  </si>
  <si>
    <t>Calcular el centro de gravedad y centroides de masa en sistemas en equilibrio.</t>
  </si>
  <si>
    <t>Presenta un reporte de resolución de casos prácticos:
- Empleando la resultante de un sistema de fuerzas y pares de fuerzas
- Calculando las fuerzas que intervienen en un sistema en equilibrio traslacional y rotacional en el plano, que incluyan diagrama de cuerpo libre y procedimiento</t>
  </si>
  <si>
    <t>1. Comprender los conceptos de Equilibrio Estático Traslacional y Equilibrio Estático Rotacional
2. Representar los sistemas de fuerzas que actúan sobre un cuerpo en equilibrio mediante un diagrama de cuerpo libre
3. Determinar las ecuaciones de equilibrio
4. Calcular la fuerza resultante que actúa sobre un cuerpo en equilibrio</t>
  </si>
  <si>
    <t>Análisis de casos
Lista de verificación
Ejercicios prácticos</t>
  </si>
  <si>
    <t>Soluciones de problemas 
Equipos colaborativos
Exposición
Práctica en laboratorio
Aprendizaje auxiliado por las tecnologías de información</t>
  </si>
  <si>
    <t>Pizarrón 
Rotafolios
Cañón
Artículos
Internet
Equipo de computo
Equipos demostrativos y de medición 
Calculadora científica</t>
  </si>
  <si>
    <t>Dinámica y Cinemática</t>
  </si>
  <si>
    <t>El alumno realizará cálculos de los parámetros cinemáticos y dinámicos para describir el movimiento de los cuerpos y/o sistemas de fuerzas.</t>
  </si>
  <si>
    <t>Principios de Cinemática</t>
  </si>
  <si>
    <t>Definir los conceptos de posición, desplazamiento, rapidez, velocidad, aceleración en 1 y 2 dimensiones, masa, peso y aceleración de la gravedad.
Describir el movimiento rectilíneo y movimiento rectilíneo uniformemente acelerado.</t>
  </si>
  <si>
    <t>Calcular desplazamiento, velocidad, aceleración y tiempo de cuerpos en movimiento rectilíneo y movimiento rectilíneo uniformemente acelerado</t>
  </si>
  <si>
    <t>Caída Libre y tiro vertical</t>
  </si>
  <si>
    <t>Describir los conceptos y ecuaciones de caída libre y tiro vertical.</t>
  </si>
  <si>
    <t>Determinar desplazamiento, velocidad, aceleración y tiempo de caída libre y tiro vertical, con su representación gráfica.</t>
  </si>
  <si>
    <t>Tiro Parabólico</t>
  </si>
  <si>
    <t>Describir los conceptos y ecuaciones de tiro parabólico, altura máxima, tiempo de vuelo y alcance horizontal.</t>
  </si>
  <si>
    <t>Calcular la posición, velocidad, aceleración (con su representación vectorial) y tiempo, a partir de datos de un problema de tiro parabólico.</t>
  </si>
  <si>
    <t>Movimiento Circular</t>
  </si>
  <si>
    <t>Explicar los conceptos desplazamiento angular, velocidad angular y tangencial, aceleración centrípeta, angular y tangencial, fuerza centrípeta y centrífuga.</t>
  </si>
  <si>
    <t>Calcular el desplazamiento angular, velocidad angular y tangencial, aceleración centrípeta, angular y tangencial, fuerza centrípeta y centrífuga (con su representación gráfica) a partir de datos de un problema de movimiento circular.</t>
  </si>
  <si>
    <t>Principios de Dinámica</t>
  </si>
  <si>
    <t>Definir los conceptos de movimiento lineal y angular, movimiento del centro de masa, conservación del momento, relación de las fuerzas que intervienen en un objeto en diferentes casos (plano inclinado, masas y poleas, objeto sujeto a la tensión) con aceleración, momento de una partícula.</t>
  </si>
  <si>
    <t>Resolver problemas donde intervengan fuerzas constantes y en función del tiempo.
Resolver problemas de movimiento del centro de masa.</t>
  </si>
  <si>
    <t>2da. y 3ra. Ley de Newton</t>
  </si>
  <si>
    <t>Explicar la 2da y 3ra Ley de Newton.
Explicar la relación entre peso y masa.</t>
  </si>
  <si>
    <t>Resolver problemas donde aplique la 2da y 3ra Ley de Newton.</t>
  </si>
  <si>
    <t>Energía, Trabajo y Potencia</t>
  </si>
  <si>
    <t>Definir energía, energía potencial, energía cinética, energía potencial gravitatoria, trabajo y potencia.
Enunciar el principio de conservación de la energía.
Enunciar el principio de trabajo y potencia.</t>
  </si>
  <si>
    <t>Calcular la energía cinética y potencial en problemas prácticos.
Calcular el trabajo y potencia sobre un cuerpo en movimiento.
Resolver problemas que involucren la conservación de la energía.</t>
  </si>
  <si>
    <t>Impulso y cantidad de movimiento</t>
  </si>
  <si>
    <t>Definir el principio y ecuaciones del impulso y cantidad de movimiento lineal.
Describir la ley de conservación de la cantidad de movimiento.</t>
  </si>
  <si>
    <t>Calcular el impulso y la cantidad de movimiento lineal en problemas prácticos.
Resolver problemas que involucren la conservación de la cantidad de movimiento.</t>
  </si>
  <si>
    <t>Colisiones elásticas e inelásticas</t>
  </si>
  <si>
    <t xml:space="preserve">Definir los conceptos y ecuaciones de: colisiones elásticas e inelásticas.
Describir el principio de conservación de la energía cinética.
</t>
  </si>
  <si>
    <t>Resolver problemas en los que se involucre colisiones elásticas e inelásticas, y el principio de conservación de la energía cinética.</t>
  </si>
  <si>
    <t>Realiza reporte de práctica que incluya problemas de aplicación de:
- Movimiento rectilíneo, caída libre, tiro parabólico y movimiento circular
- Fuerzas, aceleración, tensión, en condiciones de aceleración constante
- Fuerzas, aceleración, tensión, momentos de torsión en condiciones de aceleración angular constante
- Trabajo y potencia  en un cuerpo debido a un sistema de fuerzas en el movimiento traslacional
- El trabajo y potencia  en un cuerpo debido a un sistema de fuerzas en el movimiento rotacional</t>
  </si>
  <si>
    <t>1. Describir las diferencias entre el movimiento rectilíneo, caída libre, tiro parabólico y movimiento circular
2. Determinar la velocidad, aceleración, tiempo y distancia recorrida que experimenta un cuerpo en movimiento
3. Describir los conceptos básicos de Dinámica Traslacional Dinámica Rotacional
4. Identificar los vectores de las fuerzas que interactúan en un cuerpo rígido en translación y en rotación
5. Relacionar los parámetros de rotación y traslación
6. Describir los conceptos de energía, trabajo, potencia y momento de inercia</t>
  </si>
  <si>
    <t>Análisis de casos.
Lista de verificación
Ejercicios prácticos</t>
  </si>
  <si>
    <t>Pizarrón
Rotafolios 
Cañón
Artículos
Internet
Equipo de computo
Equipos demostrativos y de medición 
Calculadora científica
Impresos (ejercicios)</t>
  </si>
  <si>
    <t>Elabora un registro del estado inicial de un fenómeno físico y químico que contenga:
- Elementos 
- Condiciones
- Notación científica.
- Variables y constantes
- Sistema de unidades de medida</t>
  </si>
  <si>
    <t>Representa gráfica y analíticamente una relación entre variables físicas y químicas de un fenómeno que contenga: 
- Elementos y condiciones iniciales y finales.
- Fórmulas, expresiones físicas y químicas.
- Esquema y gráfica del fenómeno.
- Planteamiento de hipótesis y justificación</t>
  </si>
  <si>
    <t>Argumentar el comportamiento de fenómenos físicos y químicos, mediante la interpretación, análisis y discusión de resultados, con base en los principios y teorías de la física y la química, para contribuir a la solución de problemas en su ámbito profesional.</t>
  </si>
  <si>
    <t>Young, H.D., Freedman R. A., y Ford A.L., 2014 ISBN:9786073223, Sears y Zemansky. Física para cursos con enfoque por competencias, México, México, Pearson</t>
  </si>
  <si>
    <t>Tippens, P., 2011 ISBN: 9786071504-15, Física, conceptos y aplicaciones, 7a edición. , México, México, Mc Graw Hill</t>
  </si>
  <si>
    <t>Gettys W. E., Keller F.J., Skove M. J., 2005 ISBN: 970-10-4893-8, Física para ciencias e ingeniería. Tomo 1., México, México, Mc Graw Hill</t>
  </si>
  <si>
    <t>Serway R.A., Jewett J. W. Jr., 2005 ISBN-13:978-970-686-822-0, Física para ciencias e ingeniería. Vol. 1., México, México, Cengage Learning</t>
  </si>
  <si>
    <t>Tipler P.A., Mosca G., 2006 ISBN: 84-291-4411-0, Física para la ciencia y la tecnología. Vol. 1, México, México, Reverté</t>
  </si>
  <si>
    <t>Blatt F. J., 1991 ISBN: 968-880-193-3, Fundamentos de física, México, México, Prentice-Hall</t>
  </si>
  <si>
    <t>http://www.physicsclassroom.com/class</t>
  </si>
  <si>
    <t>http://www.physicsclassroom.com/mmedia/index.cfm#work</t>
  </si>
  <si>
    <t>TERMODINÁMICA</t>
  </si>
  <si>
    <t>El alumno interpretará fenómenos termodinámicos con base en los conceptos y leyes para contribuir en el desarrollo de los procesos físicos y químicos.</t>
  </si>
  <si>
    <t>Principios de la Termodinámica</t>
  </si>
  <si>
    <t>El alumno identificará las variables termodinámicas para definir las características de sistemas físicos y químicos.</t>
  </si>
  <si>
    <t>Introducción a la termodinámica</t>
  </si>
  <si>
    <t>Describir el concepto de termodinámica, sistema, propiedad de estado y proceso. 
Distinguir los sistemas termodinámicos según sus características físicas: abiertos, aislados, adiabáticos, fronteras.</t>
  </si>
  <si>
    <t>Temperatura, volumen y presión</t>
  </si>
  <si>
    <t xml:space="preserve">Definir los conceptos de termodinámica, temperatura, volumen y presión.
Describir el concepto de sistema termodinámico y sus elementos.
Identificar las unidades de medida de las variables termodinámicas: temperatura en °Celsius, Kelvin, °Fahrenheit y Rankine; presión en Pascal, Kg/cm2, Atm, Bar, mm Hg, PSI y volumen en m3, ft3, L, Oz, Gal.
Explicar los factores de conversión de variables termodinámicas.
Describir el uso de los instrumentos de medición de variables termodinámicas. </t>
  </si>
  <si>
    <t>Determinar experimentalmente las propiedades de temperatura, volumen y presión en un sistema termodinámico, expresadas en diferentes unidades.</t>
  </si>
  <si>
    <t>Energía, trabajo, calor y potencia</t>
  </si>
  <si>
    <t xml:space="preserve">Definir los conceptos de energía, trabajo, calor y potencia.
Identificar las unidades de medida y factores de conversión de: energía, trabajo y calor en Joules, Calorías, BTU, ft-lbf, m-kgf. 
Identificar las unidades de medida y factores de conversión de potencia en BTU/h, lb-ft/seg, watts, hp, Cal/seg. 
</t>
  </si>
  <si>
    <t>Calcular energía, trabajo, calor y potencia en sistemas termodinámicos.</t>
  </si>
  <si>
    <t>Ley Cero de la Termodinámica</t>
  </si>
  <si>
    <t>Explicar la ley cero de la termodinámica.</t>
  </si>
  <si>
    <t>Determinar el equilibrio térmico en un sistema termodinámico.</t>
  </si>
  <si>
    <t>Elabora, a partir de un caso práctico, un reporte que contenga:
- Esquema del sistema termodinámico
- Medición y cálculo de las propiedades termodinámicas
- Deducción de las unidades de las variables termodinámicas por análisis dimensional
- Cálculo de las variables termodinámicas (Calor, trabajo y potencia)
- Conversión de unidades</t>
  </si>
  <si>
    <t>1. Comprender los conceptos relacionados con las variables termodinámicas
2. Relacionar las variables y los cálculos de conversión de unidades
3. Comprender la ley cero de la termodinámica y su aplicación en los procesos de equilibrio térmico
4. Comprender el comportamiento termodinámico de los equipos industriales</t>
  </si>
  <si>
    <t xml:space="preserve">Estudio de caso
Rúbrica
</t>
  </si>
  <si>
    <t>Estudio de casos
Mapas conceptuales
Trabajo colaborativo</t>
  </si>
  <si>
    <t xml:space="preserve">Cañón
Computadora con Internet 
Pantalla
Software
Tablas de conversión 
Calculadora 
Kit Termodinámico
Manuales de fabricante de máquinas térmicas (calderas, sistemas de refrigeración y aire acondicionado y Motores de combustión interna) </t>
  </si>
  <si>
    <t>Propiedades y Estado Termodinámico</t>
  </si>
  <si>
    <t>El alumno determinará el estado termodinámico de sustancias puras, gases ideales, gases reales y mezclas, que incluyan la transferencia de calor para describir la eficiencia de procesos físicos y químicos.</t>
  </si>
  <si>
    <t>Sustancias puras</t>
  </si>
  <si>
    <t>Explicar el concepto de sustancias puras.
Comprender la relación entre:
-Presión – Temperatura
-Presión – Volumen
-Tabla de propiedades de las sustancias puras</t>
  </si>
  <si>
    <t>Determinar y medir variables de estado de un sistema termodinámico.
Representar procesos termodinámicos en diagramas:
-Presión vs temperatura 
-Presión vs volumen</t>
  </si>
  <si>
    <t>Definición de estado termodinámico</t>
  </si>
  <si>
    <t>Explicar el concepto de estado termodinámico de las sustancias.
Explicar cómo se relacionan las variables termodinámicas en el estado de una sustancia pura.</t>
  </si>
  <si>
    <t>Determinar el estado de un sistema termodinámico.</t>
  </si>
  <si>
    <t>Propiedades térmicas de las sustancias</t>
  </si>
  <si>
    <t>Explicar los conceptos de propiedades térmicas: extensivas e intensivas, masa, volumen, densidad, energía Interna, entalpía, entropía.</t>
  </si>
  <si>
    <t>Medir las propiedades intensivas P &amp; T en sistemas termodinámicos.
Medir las propiedades extensivas de volumen.
Determinar las propiedades extensivas de energía interna, entalpía y entropía de un sistema.
Convertir las propiedades extensivas volumen, energía interna y entropía en propiedades intensivas.</t>
  </si>
  <si>
    <t>Gases ideales y reales</t>
  </si>
  <si>
    <t>Explicar la ley de los gases ideales y sus características.
Describir la mezcla de gases y sus propiedades molares y volumétricas.
Explicar diferencia entre gas real y gas ideal.
Describir la ecuación de los gases reales.
Identificar el uso del diagrama de factor de compresibilidad generalizada para determinar el factor de corrección Z.</t>
  </si>
  <si>
    <t>Calcular parámetros de un gas ideal a partir de condiciones conocidas y utilizando la ecuación de los gases ideales.
Calcular el estado termodinámico de un gas ideal.
Calcular el estado termodinámico de un gas real.
Calcular las fracciones molares, másicas y volumétricas de mezclas de gases.</t>
  </si>
  <si>
    <t>Cantidad de calor y transferencia de calor</t>
  </si>
  <si>
    <t>Explicar el concepto de cantidad de calor y transferencia de calor.
Describir los tipos de transferencia de calor y sus leyes:
-Conducción
-Convección
-Radiación</t>
  </si>
  <si>
    <t>Calcular la transferencia de calor en sistemas termodinámicos.
Determinar las variables de cantidad de calor y transferencia de calor en un sistema termodinámico.</t>
  </si>
  <si>
    <t>Elabora, a partir de un caso de estudio de un sistema termodinámico, un informe que incluya:
-Representación esquemática del sistema
-Medición de propiedades termodinámicas del sistema
-Determinación del estado termodinámico del sistema.
-Cálculos de propiedades de mezcla de gases ideales y reales
-Determinación de los modos de transferencia de calor
-Conclusiones sobre el comportamiento del sistema</t>
  </si>
  <si>
    <t>1. Comprender la ley de los gases ideales, características y mezclas
2. Interpretar las ecuaciones de los gases reales
3. Interpretar el concepto de calor
4. Comprender las leyes de transferencia de calor
5. Definir el estado termodinámico de un sistema</t>
  </si>
  <si>
    <t>Soluciones de problemas
Ejercicios prácticos
Práctica en laboratorio</t>
  </si>
  <si>
    <t>Material y equipo de laboratorio de Termodinámica
Tablas de propiedades termodinámicas
PC con software relacionado a la asignatura
Internet 
Cañón
Pizarrón
Instrumentos de medición</t>
  </si>
  <si>
    <t>Leyes y Sistemas de la Termodinámica</t>
  </si>
  <si>
    <t>El alumno identificará las leyes fundamentales de la termodinámica y de dinámica de fluidos para evaluar la eficiencia de sistemas termodinámicos.</t>
  </si>
  <si>
    <t>1ra. Ley de la Termodinámica</t>
  </si>
  <si>
    <t>Definir la 1ra. Ley de la Termodinámica para sistemas cerrados y abiertos.
Analizar la ecuación de la 1ra. Ley de Termodinámica.
Definir eficiencia térmica, ciclo termodinámico y sus características.</t>
  </si>
  <si>
    <t>Desarrollar cálculos energéticos en sistemas cerrados y abiertos.
Calcular la variación de la energía interna de un sistema, la energía transferida a los alrededores en forma de calor y el trabajo realizado.
Calcular la eficiencia térmica de un ciclo.</t>
  </si>
  <si>
    <t>2da. Ley de la Termodinámica</t>
  </si>
  <si>
    <t>Definir la 2da. Ley de la Termodinámica para sistemas cerrados y abiertos.
Analizar la ecuación de la 2da. Ley de Termodinámica.
Describir la eficiencia del ciclo de Carnot en función de la segunda ley de la termodinámica.
Definir el concepto de Entropía.</t>
  </si>
  <si>
    <t>Calcular la eficiencia térmica ideal de un proceso de transformación de energía calorífica en trabajo.
Representar esquemáticamente los ciclos de Carnot en diagramas P-V, P-T, V-T y T-S.
Calcular la viabilidad de una máquina térmica en función de su eficiencia.</t>
  </si>
  <si>
    <t>Tipos de procesos termodinámicos</t>
  </si>
  <si>
    <t>Definir los conceptos de procesos: isotérmicos, isobáricos, adiabáticos, isocóricos y politrópicos.
Diferenciar los procesos termodinámicos tomando en cuenta sus propiedades y variables que los caracterizan.</t>
  </si>
  <si>
    <t>Representar gráficamente el comportamiento termodinámico de procesos isotérmicos, isobáricos, adiabáticos, isocóricos y politrópicos, en diagramas P-V, P-T, V-T y T-S.</t>
  </si>
  <si>
    <t>Sistemas termodinámicos</t>
  </si>
  <si>
    <t>Distinguir los sistemas termodinámicos: cerrados, abiertos, aislados, adiabáticos y fronteras, según sus características físicas.
Identificar las formas de energía y variables termodinámicas que intervienen en los sistemas.</t>
  </si>
  <si>
    <t xml:space="preserve">Determinar las características de sistemas termodinámicos. 
Evaluar la eficiencia de sistemas termodinámicos con base en estado inicial y final de los mismos. </t>
  </si>
  <si>
    <t>Estática y dinámica de fluidos</t>
  </si>
  <si>
    <t xml:space="preserve">Definir conceptos de fluido, presión hidrostática y conservación de energía.
Identificar los tipos de fluidos.
Enunciar la ecuación de Bernoulli.
</t>
  </si>
  <si>
    <t xml:space="preserve">Calcular la presión hidrostática ejercida por fluidos en sistemas.
Calcular la energía requerida en procesos donde intervienen fluidos
</t>
  </si>
  <si>
    <t>Elabora, a partir de un caso de estudio de un sistema termodinámico, un informe que incluya:
- Representación gráfica del proceso
- Cálculos de energía, trabajo, calor, potencia y eficiencia
A partir de un caso de estudio de fluidos, donde estén determinadas todas las variables, calcular:
- Presión hidrostática
- Cálculos de energía</t>
  </si>
  <si>
    <t>1. Comprender la primera y segunda ley de la Termodinámica
2. Diferenciar los procesos y sistemas termodinámicos, sus propiedades y las variables
3. Comprender los ciclos termodinámicos
4. Identificar los tipos de fluidos y sus cambios energéticos</t>
  </si>
  <si>
    <t>Práctica en laboratorio
Rúbrica
Solución de problemas</t>
  </si>
  <si>
    <t>Equipo de cómputo
Tabla de propiedades termodinámicas
Software de simulación
Equipos de laboratorio</t>
  </si>
  <si>
    <t>Desarrolla un método de comprobación de la hipótesis, que incluya:
- Metodología seleccionada
- Solución analítica
- Descripción del procedimiento  experimental
- Resultados</t>
  </si>
  <si>
    <t>Argumentar el comportamiento de fenómenos físicos y químicos, mediante la interpretación, análisis y discusión de resultados, con base en los principios y teorías de la física y la química, 
para contribuir a la solución de problemas en su ámbito profesional.</t>
  </si>
  <si>
    <t>Golden Muldberg, Frederick, (2011) ISBN:9786071707116, Termodinámica para ingeniería, México, México, Trillas</t>
  </si>
  <si>
    <t>Requena Rodríguez, Alberto., 2012 ISBN:9786077075332, Química física: problemas de termodinámica, cinética y electroquímica / Alberto Requena, Adolfo Bastida. , México, México, Alfaomega</t>
  </si>
  <si>
    <t>Çengel, Yunus A., 2012 ISBN:9786071507433, Termodinámica, México, México, McGraw-Hill</t>
  </si>
  <si>
    <t>Rajput, R. K., 2011 ISBN:9786074816099, Ingeniería Termodinámica, México, México, Cengage Learning</t>
  </si>
  <si>
    <t>Çengel, Yunus A., 2011  ISBN: 978-607-15-0540-8, Transferencia de calor y masa, México, México, McGraw-Hill</t>
  </si>
  <si>
    <t>Rolle, Kurt C., 2006 ISBN: 970-26-0757-4, Termodinámica, México, México, Pearson, Prentice Hall</t>
  </si>
  <si>
    <t>Wark, Kenneth Jr., (1991) ISBN 968-422-780-9, Termodinámica, México, México, McGraw-Hill</t>
  </si>
  <si>
    <t>Van Wylen, Gordon J., (2000) ISBN 968-18-5146-3, Fundamentos de Termodinámica, México, México, Limusa</t>
  </si>
  <si>
    <t>MECÁNICA INDUSTRIAL</t>
  </si>
  <si>
    <t xml:space="preserve">El alumno seleccionara mecanismos y herramientas mediante el análisis de sus características para prolongar la vida útil de los sistemas mecánicos </t>
  </si>
  <si>
    <t>Metrología dimensional</t>
  </si>
  <si>
    <t>El alumno determinará las dimensiones de piezas mecánicas, para interpretar manuales técnicos y planos.</t>
  </si>
  <si>
    <t>Términos básicos de Metrología</t>
  </si>
  <si>
    <t>Definir los conceptos de:
Magnitud, Medición, Precisión, Exactitud, Desviación Unidad de medición, Error de medición y Procedimiento de medición, repetibilidad, incertidumbre, confiabilidad.
Identificar las unidades de metrología dimensional en los sistema internacional (SI) e inglés (ANSI).</t>
  </si>
  <si>
    <t xml:space="preserve">Realizar conversiones de unidades de sistema internacional a inglés y viceversa. </t>
  </si>
  <si>
    <t>Trabajo en equipo
Capacidad de observación
Responsabilidad
Puntualidad
Disciplina
Iniciativa</t>
  </si>
  <si>
    <t>Instrumentos de medición directa</t>
  </si>
  <si>
    <t>Describir e identificar los instrumentos de medición y su correcta utilización:
Vernier, Micrómetro, Palpadores, Indicadores de carátula, Vernier de alturas, Comparador óptico, etc. (Analógico y Digitales).</t>
  </si>
  <si>
    <t>Realizar mediciones de piezas mecánicas empleando instrumentos de medición lineal y/o angular tanto en sistema Métrico e Inglés.</t>
  </si>
  <si>
    <t>Trabajo en equipo
Capacidad de observación
Responsabilidad
Puntualidad
Disciplina</t>
  </si>
  <si>
    <t>Realiza la medición de componentes y elabora un reporte que contenga una matriz de mediciones en la cual incluya:
• Las dimensiones tomadas en ambos sistemas de medición
• El valor de desviación y el error
El procedimiento utilizado</t>
  </si>
  <si>
    <t>1. Identificar los términos utilizados en metrología
2. Realizar conversiones de unidad en el sistema internacional a inglés y viceversa.
3. Comprender el procedimiento para realizar mediciones empleando instrumentos de medición directa
4. Seleccionar el instrumento adecuado de acuerdo a las necesidades de medición
5. Ajustar las mediciones realizando los cálculos correspondientes</t>
  </si>
  <si>
    <t>Reporte
Lista de cotejo</t>
  </si>
  <si>
    <t>Ejercicios prácticos
Equipos colaborativos
Tareas de investigación</t>
  </si>
  <si>
    <t>Material impreso
Proyector 
Lap top
Pintarrón
Instrumentos de medición</t>
  </si>
  <si>
    <t>Máquinas y mecanismos</t>
  </si>
  <si>
    <t>El alumno seleccionará los sistemas de potencia y tipos de lubricación, considerando las propiedades de los elementos mecánicos, su interrelación y los efectos de las vibraciones, para prolongar su vida útil.</t>
  </si>
  <si>
    <t>Elementos mecánicos</t>
  </si>
  <si>
    <t>Identificar los principales elementos mecánicos (Rodamientos, Retenes, uniones, elementos de sujeción) que componen una máquina.</t>
  </si>
  <si>
    <t>Seleccionar el elemento mecánico necesario para la caracterización de una máquina</t>
  </si>
  <si>
    <t>Sistemas de Transmisión de potencia</t>
  </si>
  <si>
    <t>Describir los tipos de sistemas de transmisión de potencia tales como:
a) Bandas y poleas
b) Engranajes
c) Reductores
d) Cadenas y catarinas
e) Acoplamientos directos
f) Mecanismo de cuatro barras
e) Mecanismo Biela, manivela, corredera</t>
  </si>
  <si>
    <t>Seleccionar el sistema de transmisión de potencia mecánica de acuerdo a sus condiciones y uso.
Determinar la relación de transmisión de velocidad y  torque de bandas, poleas y engranajes.</t>
  </si>
  <si>
    <t>Lubricación</t>
  </si>
  <si>
    <t>Definir la terminología básica de lubricación.
Identificar los tipos de lubricantes.
Describir los principales métodos de lubricación.</t>
  </si>
  <si>
    <t>Seleccionar los lubricantes y los métodos de lubricación, de acuerdo a las características y condiciones de operación.</t>
  </si>
  <si>
    <t>Vibraciones mecánicas</t>
  </si>
  <si>
    <t>Definir las vibraciones mecánicas y su clasificación.
Explicar los efectos de vibraciones mecánicas en mecanismos.</t>
  </si>
  <si>
    <t xml:space="preserve">Realizar mediciones de vibraciones mecánicas </t>
  </si>
  <si>
    <t xml:space="preserve">A partir de un caso, realiza el reporte de un equipo el cual debe incluir:
• Los elementos mecánicos principales que lo componen
• Interrelación de los elementos mecánicos (transmisión de potencia y efectos de la vibración)
• Sistema y tipos de lubricantes que usa.
• Matriz de mediciones de vibraciones mecánicas </t>
  </si>
  <si>
    <t>1. Identificar los componentes de los mecanismos 
2. Analizar sus características principales y aplicaciones de los mecanismos 
3. Comprender el procedimiento para determinar las relaciones de transmisión mecánica.
4. Identificar los sistemas de lubricación de los equipos y el tipo de lubricante utilizado
5. Realizar mediciones de vibraciones mecánicas en máquinas.
6. Comprender los efectos de las vibraciones que se generan en los equipos y sus posibles causas y soluciones</t>
  </si>
  <si>
    <t>Estudio de casos
Ejercicios prácticos 
Tareas de investigación</t>
  </si>
  <si>
    <t xml:space="preserve">Material impreso (Manuales de operación)
Proyector
Lap top
Equipos de Laboratorio
Pintarrón
Software especializado (de lubricación, elementos mecánicos, vibraciones)
Vibrómetro o analizador de vibraciones </t>
  </si>
  <si>
    <t>Pérdidas mecánicas</t>
  </si>
  <si>
    <t>El alumno determinará el rendimiento y eficiencia de los elementos mecánicos, para prolongar su vida útil.</t>
  </si>
  <si>
    <t>Rendimiento, Eficiencia y pérdidas mecánicas.</t>
  </si>
  <si>
    <t>Definir los conceptos de rendimiento, eficiencia y tipos de pérdidas mecánicas.</t>
  </si>
  <si>
    <t>Calcular la eficiencia mecánica.</t>
  </si>
  <si>
    <t>Pérdidas por fricción</t>
  </si>
  <si>
    <t>Definir los conceptos de fricción y desgaste.
Definir las pérdidas mecánicas generadas por la fricción.</t>
  </si>
  <si>
    <t>Calcular las pérdidas generadas por fricción.</t>
  </si>
  <si>
    <t>A partir de un caso, elabora un reporte que incluya:
• Cálculo de la eficiencia de los elementos mecánicos
• Comparación con los datos del fabricante de la máquina. 
Conclusión del estado del equipo con base a su desgaste</t>
  </si>
  <si>
    <t>1. Identificar los conceptos de pérdidas, rendimiento, eficiencia, fricción y desgaste.
2. Comprender el procedimiento para calcular el rendimiento y la eficiencia de los equipos.
3. Comprender los efectos de pérdidas generadas por fricción</t>
  </si>
  <si>
    <t>Ejercicios prácticos
Tareas de investigación
Estudio de casos</t>
  </si>
  <si>
    <t>Material impreso
Manuales de operación
Proyector
Laptop
Equipos de laboratorio
Pintarrón
Software especializado (fricción)</t>
  </si>
  <si>
    <t xml:space="preserve">Herramientas de mecánicas y eléctricas </t>
  </si>
  <si>
    <t>El alumno seleccionará las herramientas mecánicas y eléctricas de acuerdo a la necesidad del proceso  y a sus características de operación.</t>
  </si>
  <si>
    <t xml:space="preserve">Herramientas mecánicas </t>
  </si>
  <si>
    <t>Clasificar los tipos de herramientas mecánicas.
Identificar las características de las herramientas mecánicas, así como los procedimientos de operación en equipos mecánicos y eléctricos.</t>
  </si>
  <si>
    <t xml:space="preserve">Seleccionar la herramienta adecuada y el equipo de protección personal, para los diferentes tipos de sistemas (Mecánicos, eléctricos, electrónicos, neumáticos, hidráulicos, entre otros).
Utilizar las herramientas que permitan los ajustes de elementos mecánicos </t>
  </si>
  <si>
    <t>Responsable 
Analítico Observador
Orden
Limpieza
Pro activo</t>
  </si>
  <si>
    <t>Herramientas Eléctricas</t>
  </si>
  <si>
    <t>Clasificar los tipos de herramientas eléctricas.
Identificar las características de las herramientas eléctricas (potencia, voltaje, corriente) así como los procedimientos de operación en equipos mecánicos y eléctricos.</t>
  </si>
  <si>
    <t xml:space="preserve">Seleccionar la herramienta eléctrica adecuada y el equipo de protección personal, para los diferentes tipos de uso (corte, pulido, soldadura, acabado, cepillado, entre otras).
Utilizar las herramientas eléctricas que permitan los ajustes de elementos mecánicos </t>
  </si>
  <si>
    <t>A partir de un caso práctico, realizará un video que muestre:
• Explicar la problemática que se presenta.
• Explicación de la selección de la herramienta mecánica y/o eléctrica 
• Explicación de equipo de seguridad a utilizar.
• Utilización de la herramienta mecánica y/o eléctrica.</t>
  </si>
  <si>
    <t>1. Identificar las características técnicas de la herramienta.
2. Seleccionar la herramienta de acuerdo a al tipo de trabajo a realizar.
3. Utilizar la herramienta de acuerdo a las características del trabajo a realizar.</t>
  </si>
  <si>
    <t>Video 
Lista de cotejo</t>
  </si>
  <si>
    <t>Estudios de caso.
Resolución de situaciones problemáticas
Practica demostrativa.</t>
  </si>
  <si>
    <t xml:space="preserve">Material impreso
Proyector
Lap top
Equipos de laboratorio
Pintarrón
Herramienta mecánica y/o eléctrica
Manuales de operación </t>
  </si>
  <si>
    <t>Diagnosticar las condiciones de operación de los sistemas electromecánicos a través de un levantamiento en campo de sus especificaciones y características y el cálculo del consumo energético; para determinar la carga instalada del sistema y estimar pérdidas de energía.</t>
  </si>
  <si>
    <t>Elabora un reporte técnico que contenga las siguientes especificaciones técnicas de los equipos electro-mecánicos:
- Inventario de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 Datos históricos, análisis estadístico, gráficas de tendencias y proyección de consumo energético</t>
  </si>
  <si>
    <t>Elabora propuesta que incluya: 
- Cuadro comparativo indicando las deficiencias energéticas a corregir
- Especificaciones técnicas de equipo, 
- Análisis de costos
- Condiciones de configuración y operación
- Recomendaciones para la eficiencia energética</t>
  </si>
  <si>
    <t>Determinar alternativas energéticas renovables con base en el diagnóstico de insumos energéticos, la normatividad oficial mexicana y políticas de la empresa, para realizar propuestas con enfoque sustentable.</t>
  </si>
  <si>
    <t>Emite un dictamen técnico de la selección del sistema de energía renovable a utilizar con base en el análisis de:
* Información Geoestadística
* Resultados del diagnóstico de insumos energéticos
* Justificación de los criterios de sustentabilidad</t>
  </si>
  <si>
    <t>Robert L. Norton, -2011, Diseño de maquinaria (Síntesis y análisis de máquinas y mecanismos), México, México, Mc Graw Hill</t>
  </si>
  <si>
    <t>Joseph E. Shigley, -2012, Diseño en Ingeniería Mecánica, México, México, Mc Graw Hill</t>
  </si>
  <si>
    <t>Soto Molina, Saúl, -2005, Lubricación Técnica de maquinaria, México, México, Trillas</t>
  </si>
  <si>
    <t>Krar Steve, R. Gil Arthur, Smid Peter, -2009, Tecnología de las Maquinas Herramientas, México, México, Alfaomega</t>
  </si>
  <si>
    <t>Meza Sánchez Sergio, -2012, Metrología Geométrica, México, México, Grupo Editorial Éxodo</t>
  </si>
  <si>
    <t>González González Carlos, -2006, Metrología, México, México, Mc Graw Hill</t>
  </si>
  <si>
    <t>DIBUJO INDUSTRIAL</t>
  </si>
  <si>
    <t>El alumno desarrollará planos eléctricos y mecánicos, así como la localización y ubicación de cada uno de los elementos del sistema, a través de herramientas de diseño asistido por computadora (CAD), para la supervisión y diagnóstico de la red eléctrica de un proceso productivo.</t>
  </si>
  <si>
    <t>Simbología</t>
  </si>
  <si>
    <t>El alumno distinguirá los planos o diagramas mecánicos, eléctricos y de construcción civil, para representar elementos a través de la simbología establecida.</t>
  </si>
  <si>
    <t>Civil</t>
  </si>
  <si>
    <t>Enlistar los símbolos utilizados en obras civiles.
Identificar las principales normas de simbología y su estructura.</t>
  </si>
  <si>
    <t>Interpretar elementos en planos o diagramas de construcción civil, a través de la simbología establecida.
Identificar los elementos en planos o diagramas de construcción civil.</t>
  </si>
  <si>
    <t>Trabajo en equipo
Capacidad de observación
Responsabilidad
Puntualidad
Disciplina
Honestidad
Ética
Proactividad
Liderazgo 
Iniciativa</t>
  </si>
  <si>
    <t>Mecánico</t>
  </si>
  <si>
    <t>Identificar los símbolos utilizados en planos de piezas mecánicas.
Identificar las principales normas de simbología (ANSI, ASME, ASTM) y su estructura.</t>
  </si>
  <si>
    <t>Interpretar elementos en planos o diagramas mecánicos, a través de la simbología establecida.
Identificar los elementos en planos o diagramas mecánicos.</t>
  </si>
  <si>
    <t>Trabajo en equipo
Capacidad de observación
Responsabilidad
Puntualidad
Disciplina
Honestidad
Ética
Proactividad
Liderazgo
Iniciativa</t>
  </si>
  <si>
    <t>Eléctrico y electrónico</t>
  </si>
  <si>
    <t>Identificar los símbolos utilizados en planos eléctricos.
Identificar las principales Normas de simbología (americanas y europeas).</t>
  </si>
  <si>
    <t>Representar elementos en planos o diagramas eléctricos y electrónicos, a través de la simbología establecida.
Identificar los elementos en planos o diagramas eléctrico y electrónico.</t>
  </si>
  <si>
    <t>A partir de un estudio de caso planteado, elaborar un reporte en el que identifique:
- Simbología 
- Normativa aplicable</t>
  </si>
  <si>
    <t>1. Identificar los símbolos y componentes electromecánicos y civiles que formar parte de un sistema de energías renovables
2. Identificar normativa aplicable a las energías renovables.
3. Elaborar el diagrama de energías renovables.</t>
  </si>
  <si>
    <t>Ejercicios prácticos
Rubrica</t>
  </si>
  <si>
    <t>Proyector 
Equipo de cómputo</t>
  </si>
  <si>
    <t>Cotas, escalas y proyecciones</t>
  </si>
  <si>
    <t xml:space="preserve">El alumno elaborará planos y diagramas mediante el uso de la nomenclatura, simbología y normas técnicas para el análisis de sistemas. </t>
  </si>
  <si>
    <t>Cotas</t>
  </si>
  <si>
    <t>Definir el concepto de cota.
Definir el concepto de tolerancia.
Identificar las unidades de las cotas.</t>
  </si>
  <si>
    <t>Elaborar un dibujo empleando las líneas de cota correspondientes.</t>
  </si>
  <si>
    <t>Capacidad de observación
Responsabilidad
Puntualidad
Disciplina
Honestidad
Ética
Proactividad
Iniciativa</t>
  </si>
  <si>
    <t>Escalas</t>
  </si>
  <si>
    <t>Definir el concepto de escala.
Identificar las escalas de un escalímetro.</t>
  </si>
  <si>
    <t>Interpretar la escala de un plano o diagrama.
Identificar el valor de una magnitud de un diagrama o plano.
Trazar una magnitud en una escala definida.</t>
  </si>
  <si>
    <t>Proyecciones</t>
  </si>
  <si>
    <t>Definir el concepto de proyección.
Identificar los diversos tipos de proyecciones (Planta, Frontal, Lateral, Isométrico).</t>
  </si>
  <si>
    <t>Trazar un objeto o elementos en las diversas proyecciones.</t>
  </si>
  <si>
    <t>Elaborar un plano a partir de un caso planteado, que incluya:
   - Escala
   - Acotaciones
   - Simbología
  - Normas aplicables</t>
  </si>
  <si>
    <t>1. Identificar los tipos de escalas y cotas
2. Comprender el uso y los tipos de proyecciones
3. Comprender el uso de las herramientas e instrumentos del dibujo técnico
4. Trazar planos y diagramas con escalas y cotas</t>
  </si>
  <si>
    <t>Proyector 
Laptop
Herramientas de dibujo</t>
  </si>
  <si>
    <t>Diseño asistido por computadora (CAD)</t>
  </si>
  <si>
    <t>El alumno elaborará planos y dibujos técnicos en software dedicado, para la representación y diagnóstico de los sistemas eléctricos.</t>
  </si>
  <si>
    <t>Introducción al diseño asistido por computadora</t>
  </si>
  <si>
    <t>Definir el concepto de CAD.
Identificar los diferentes tipos de documentos electrónicos generados por diversos programas CAD.</t>
  </si>
  <si>
    <t xml:space="preserve"> Distinguir las aplicaciones y las características del diseño asistido por computadora.</t>
  </si>
  <si>
    <t>Entorno del software de CAD</t>
  </si>
  <si>
    <t>Identificar las barras, menús y otros elementos del entorno de trabajo del software dedicado de CAD</t>
  </si>
  <si>
    <t>Localizar en el entorno del software los principales comandos usados para el dibujo asistido por computadora.</t>
  </si>
  <si>
    <t>Trabajo en equipo
Capacidad de observación
Responsabilidad
Puntualidad
Disciplina
Honestidad
Ética
Lealtad
Proactividad
Liderazgo
Iniciativa</t>
  </si>
  <si>
    <t>Sistema de coordenadas en software dedicado</t>
  </si>
  <si>
    <t>Identificar los sistemas de coordenadas y sus características (absolutas, polares y relativas).</t>
  </si>
  <si>
    <t>Determinar las coordenadas absolutas, polares y relativas de puntos con 2 y 3 ejes.</t>
  </si>
  <si>
    <t>Creación y edición de entidades en 2D y 3D en software dedicado</t>
  </si>
  <si>
    <t>Indicar los parámetros necesarios para construir y editar objetos en 2 y 3 dimensiones.
Identificar los comandos escritos, barras de herramientas y menús de para construir y editar objetos en 2 y 3 dimensiones.</t>
  </si>
  <si>
    <t>Construir y editar objetos en 2 y 3 dimensiones, a través de comandos escritos o de las herramientas y menús. 
Elaborar planos y diagramas conforme a la simbología y normas eléctricas.</t>
  </si>
  <si>
    <t>Trabajo en equipo
Capacidad de observación
Responsabilidad
Puntualidad
Disciplina
Honestidad.
Ética
Lealtad
Proactividad
Liderazgo 
Iniciativa</t>
  </si>
  <si>
    <t>Exportación e impresión de planos en software dedicado</t>
  </si>
  <si>
    <t>Definir la escala para imprimir diseños en diferentes tamaños de papel.
Definir las opciones de configuración en la impresión de diseños.
Definir el procedimiento para exportar archivos  e imágenes de diseños</t>
  </si>
  <si>
    <t>Emplear la escala para imprimir diseños en diferentes tamaños de papel.
Configurar las opciones para la impresión de diseños.
Exportar archivos e imágenes de diseños considerando la normatividad en planos.</t>
  </si>
  <si>
    <t>Elabora y entrega, a partir de un caso práctico, en formato electrónico e impreso planos y diagramas eléctricos que incluyan:
• Escala
• Acotaciones
• Simbología eléctrica
• Normas aplicables</t>
  </si>
  <si>
    <t>1. Identificar las características y funciones del CAD
2. Comprender el entorno de trabajo del CAD
3. Configurar los parámetros iniciales de un plano o diagrama como límites, escalas, cotas, rejillas, etc. en CAD
4. Crear planos en el software dedicado</t>
  </si>
  <si>
    <t>Ejercicios prácticos
Equipos colaborativos 
Tareas de investigación</t>
  </si>
  <si>
    <t>Pizarrón
Proyector de video
Computadora con software de diseño</t>
  </si>
  <si>
    <t>Elabora un inventario que contenga las siguientes especificaciones técnicas de los equipos electromecánicos:
-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t>
  </si>
  <si>
    <t>Elabora propuesta que incluya: 
- Cuadro comparativo resaltando las deficiencias energéticas a corregir o mejorar especificaciones técnicas de equipo, análisis costo, condiciones de configuración y operación</t>
  </si>
  <si>
    <t>Elabora un reporte con la siguiente información:
- Recursos naturales de la región
- Condiciones climatológicas 
- Propuesta técnica energética</t>
  </si>
  <si>
    <t>Elabora memoria técnica que contenga:
- Justificación
- antecedentes
- análisis técnico
- análisis de costos
- recomendaciones y conclusiones</t>
  </si>
  <si>
    <t>Determinar tipos de sistemas fototérmicos y fotovoltaicos de acuerdo a las especificaciones del fabricante, políticas y normas aplicables, para valorar la factibilidad del sistema.</t>
  </si>
  <si>
    <t>Elabora un listado de sistemas solares disponibles, que incluye:
- Capacidad de generación
- Capacidad de almacenamiento energético
- Vida útil del equipo
- Materiales de construcción 
- Características Técnicas de la energía generada
- Elementos que lo integran
- Condiciones de operación
- Estándares aplicables
- Instrumentación requerida
Elabora un listado de variables climatológicas y geográficas:
* Ventajas y desventajas de los equipos
* Identifique la aplicación de los sistemas solares</t>
  </si>
  <si>
    <t>Supervisar la instalación y construcción del sistema energético solar mediante las especificaciones del sistema foto-solar, para su puesta en marcha.</t>
  </si>
  <si>
    <t>Realiza:
- Diagramas de instalación
- Programa de actividades
- Ruta critica
- Procedimientos de instalación
- Análisis de riesgo
- Formatos de Supervisión
- Bitácoras de Obra
- Estimación de Obra
- Listas de verificación de puesta en marcha</t>
  </si>
  <si>
    <t>Diagnosticar las condiciones físicas y operativas de los elementos que integran el sistema mediante inspección visual y especificaciones del mismo para detectar las necesidades de mantenimiento.</t>
  </si>
  <si>
    <t>Elabora un reporte de los elementos que integran el sistema y su estado, que contemple:
- Elementos mecánicos, elementos eléctricos y elementos electrónicos propios de cada sistema.</t>
  </si>
  <si>
    <t>Warren J. Luzadder, Jon M. Duff, -2012, Fundamentos de dibujo en Ingeniería, México DF, México, Prentice Hall</t>
  </si>
  <si>
    <t>Jensen, -2008, Dibujo y diseño de Ingeniería, México DF, México, Mc Graw Hill</t>
  </si>
  <si>
    <t>Antonio Manuel Reyes Rodríguez, -2018, AutoCAD 2018, Madrid, España, Anaya Multimedia</t>
  </si>
  <si>
    <t>Chevalier, André, -2009, Dibujo industrial, Madrid, España, Limusa</t>
  </si>
  <si>
    <t>ENERGÍAS RENOVABLES</t>
  </si>
  <si>
    <t>El alumno determinará la aplicación de las diferentes alternativas de energías renovables para eficientar el uso de recursos en un proceso buscando la sustentabilidad con base en análisis de parámetros climatológicos y geoestadísticos.</t>
  </si>
  <si>
    <t>Problemática energética</t>
  </si>
  <si>
    <t>El alumno evaluará las características sociales, ambientales y económicas mediante el análisis y discusión de las alternativas de desarrollo sustentable para comprender la crisis ambiental y energética actual.</t>
  </si>
  <si>
    <t>Recursos naturales y climatología</t>
  </si>
  <si>
    <t xml:space="preserve">Describir las características de la atmósfera terrestre y sus mediciones meteorológicas.
Identificar los diferentes climas de una región y sus recursos naturales. </t>
  </si>
  <si>
    <t>Interpretar las variables meteorológicas medidas para caracterizar un área de estudio.</t>
  </si>
  <si>
    <t>Proactivo
Responsabilidad
Iniciativa
Puntualidad
Crítico
Analítico
Trabajo en equipo
Toma de decisiones</t>
  </si>
  <si>
    <t>Problemática ambiental</t>
  </si>
  <si>
    <t>Identificar las principales fuentes de contaminación de origen natural y antropogénico.
Describir el cambio climático y su impacto económico, ambiental y social.</t>
  </si>
  <si>
    <t xml:space="preserve">Clasificar las principales fuentes de contaminación de la región.
Determinar los aspectos económicos, ambientales y sociales que impactan en el cambio climático en la región.  </t>
  </si>
  <si>
    <t>Energía y desarrollo sustentable</t>
  </si>
  <si>
    <t>Identificar los objetivos del desarrollo sustentable de la ONU.
Describir la estructura del sector energético en el país.
Identificar las principales fuentes renovables para la producción de energía en la región.</t>
  </si>
  <si>
    <t>Relacionar el sector energético y su importancia dentro de la economía nacional e internacional.
Determinar las energías renovables idóneas acorde a las características geo climáticas de la región.</t>
  </si>
  <si>
    <t>Realizar un informe que contenga la descripción de:
• Principales climas de México y de la región.
• Tipos de contaminación
• Fuentes de contaminación en México y la región
• Aspectos económicos, ambientales y sociales que impactan en el cambio climático en la región.  
Fuentes renovables idóneas acorde a las características geo climáticas de la región</t>
  </si>
  <si>
    <t>1. Identifica las características de la atmósfera terrestre.
2. Identifica las variables meteorológicas que definen el clima de una región.
3. Identifica la problemática ambiental actual.
4. Analiza los efectos del cambio climático en la región.
5. Relaciona las condiciones climatológicas de una región con el uso de fuentes de energía renovable.</t>
  </si>
  <si>
    <t>Rúbricas de evaluación
Listas de cotejo
Videos
Conferencias</t>
  </si>
  <si>
    <t>Tarea de investigación
Debate dirigido
Práctica de campo 
Estudio de caso</t>
  </si>
  <si>
    <t>Pintarrón
Equipos y medios audiovisuales
Mediciones meteorológicas
Equipo de cómputo
Proyector
Internet
Herramientas virtuales</t>
  </si>
  <si>
    <t>Energía Solar</t>
  </si>
  <si>
    <t>El alumno determinará los sistemas de energía solar para eficientar el uso de recursos en un proceso buscando la sustentabilidad con base en herramientas virtuales en el análisis de parámetros climatológicos y geoestadístico.</t>
  </si>
  <si>
    <t>Incidencia de radiación Solar</t>
  </si>
  <si>
    <t>Distinguir el movimiento relativo entre la tierra y el Sol.
Identificar los días y horas del año en promedio con mayor incidencia solar.
Comprender el procedimiento para obtener la orientación en un plano inclinado y la incidencia a partir de herramientas virtuales.</t>
  </si>
  <si>
    <t>Determinar los días y horas del año en promedio con mayor incidencia solar.
Utilizar herramientas virtuales para trazar el diagrama ruta solar.
Utilizar herramientas virtuales para determinar las horas pico solar y ángulo de inclinación óptimo.</t>
  </si>
  <si>
    <t>Energía Termosolar</t>
  </si>
  <si>
    <t>Identificar las características térmicas y propiedades de los diferentes tipos de dispositivos solares (colectores, hornos, estufas, secadores, deshidratadores, refrigeradores). Identificar los requerimientos de transferencia de calor, de un fluido, considerando las capacidades de aplicación de un proceso en específico.</t>
  </si>
  <si>
    <t>Determinar las características de equipos para la implementación de un sistema termosolar que cumpla con los parámetros de aplicación y uso. Utilizar herramientas virtuales para determinar el rendimiento de un sistema térmico.</t>
  </si>
  <si>
    <t>Energía Solar Fotovoltaica</t>
  </si>
  <si>
    <t>Describir el proceso de conversión de la energía solar a energía eléctrica (efecto fotovoltaico).
Identificar los componentes y características de los paneles solares fotovoltaicos.
Identificar los componentes y las características de un sistema fotovoltaico:
-Tipo de paneles solares
-Tipo de baterías
-Tipo y capacidad del Inversor y demás elementos requeridos según el sistema eléctrico.</t>
  </si>
  <si>
    <t>Comprobar las características técnicas de funcionamiento de los componentes de un sistema fotovoltaico.</t>
  </si>
  <si>
    <t>Fomento de los sistemas de energía solar</t>
  </si>
  <si>
    <t>Distinguir las normas, leyes y estímulos gubernamentales para implementar la aplicación de la energía solar en proyectos industriales y sociales.</t>
  </si>
  <si>
    <t>Evaluar las diferentes opciones para implementar nuevos estudios y proyectos.</t>
  </si>
  <si>
    <t>A partir de una sistema fotovoltaico instalado elabora un reporte que contenga:
• Horas pico solar del lugar
• Niveles de irradiación del lugar.
• Inclinación óptima
• Número  y tipo de paneles solares
• Número y tipo de baterías (si es el caso)
• Tipo y capacidad del Inversor
• Número y tipo de arreglos (string)
• Tipo de conductor
• Tipo de estructura (fijo y seguidor)
•  Y demás elementos requeridos según la demanda o carga total
• Normatividad aplicable
• A partir de una sistema termosolar elabora un reporte que contenga:
• Horas pico solar del lugar
• Niveles de irradiación del lugar.
• Inclinación óptima
• Tipo de colector termosolar
• Justificación del uso de la tecnología termosolar según el tipo de aplicación.
• Normatividad aplicable</t>
  </si>
  <si>
    <t>1. Comprender:
- Concepto de efecto fotovoltaico
- Niveles de irradiación solar
- Uso de datos estadísticos y climatológicos
2. Clasificar los distintos sistemas de aprovechamiento de energía solar
3. Identificar la normatividad y apoyos para la implementación de sistemas de aprovechamiento solar
4. Determinar la aplicación de los sistemas de aprovechamiento de energía solar</t>
  </si>
  <si>
    <t>Reporte
Lista de cotejo
Rúbricas de evaluación</t>
  </si>
  <si>
    <t>Tarea de investigación
Debate dirigido
Práctica de campo 
Práctica de laboratorio
Estudio de caso</t>
  </si>
  <si>
    <t>Equipo para aplicaciones de agua caliente y calefacción
Equipo para aplicaciones fotovoltaicas
Pintarrón
Equipos y medios audiovisuales
Mediciones meteorológicas
Normas climatológicas
Mapas de irradiación solar
Equipo de cómputo
Proyector
Laboratorio
Internet
Software para aplicaciones solares
Herramientas virtuales</t>
  </si>
  <si>
    <t>Turboenergía</t>
  </si>
  <si>
    <t>El alumno determinará el sistema de Turboenergía para eficientar el uso de recursos en un proceso buscando la sustentabilidad con base en herramientas virtuales y el análisis de parámetros climatológicos y geo estadístico.</t>
  </si>
  <si>
    <t>Energía eólica</t>
  </si>
  <si>
    <t xml:space="preserve">Distinguir los parámetros y las características necesarias para la operación del sistema eólico.
Describir los elementos que integran un sistema eólico para la generación de energía: 
-Sistema de potencia
-Sistema de control y protección
-Sistema de almacenamiento
</t>
  </si>
  <si>
    <t>Determinar el recurso eólico de la región.
Integrar los elementos de un sistema eólico de acuerdo a una aplicación específica.</t>
  </si>
  <si>
    <t>Energía Mini-Hidráulica, geotérmica y mareomotriz</t>
  </si>
  <si>
    <t>Distinguir los parámetros y las características de operación de Sistemas Mini-hidráulicos, geotérmicos y mareomotriz</t>
  </si>
  <si>
    <t>Fomento de los sistemas de Turboenergía</t>
  </si>
  <si>
    <t>Distinguir las normas, leyes y estímulos gubernamentales para implementar la aplicación de turboenergía en proyectos industriales y sociales.</t>
  </si>
  <si>
    <t>Elabora una investigación basado en un estudio de caso de un sistema de turboenergía (eólico, hidráulico, geotérmico o mareomotriz) que contenga:
- Objetivo
- Justificación
- Ubicación (zona geográfica)
- Capacidad instalada
- Tipo de generador
- Estado actual
- Normatividad aplicada
- Conclusiones</t>
  </si>
  <si>
    <t>1. Identificar los recursos naturales de una región
2. Comprender los tipos de sistemas de turbo-generación
3. Identificar los tipos de normatividad y apoyos para la implementación de sistemas de Turboenergía
4. Elaborar un reporte técnico</t>
  </si>
  <si>
    <t>Lista de cotejo
Rúbricas de evaluación</t>
  </si>
  <si>
    <t>Visita industrial
Prácticas en laboratorio
Aprendizaje basado en proyectos (PBL)
Estudio de caso
Prácticas en campo</t>
  </si>
  <si>
    <t>Equipo de energía eólica
Higrómetro
Multímetro
Pintarrón
Equipos y medios audiovisuales
Equipo de cómputo
Estación meteorológica
Software especializado
Normas climatológicas
Internet
Herramientas virtuales
Bases de datos gubernamentales</t>
  </si>
  <si>
    <t>Bioenergía</t>
  </si>
  <si>
    <t>El alumno determinará el sistema de bioenergía para eficientar el uso de recursos en un proceso buscando la sustentabilidad a partir de herramientas virtuales y el análisis de los recursos disponibles de la región.</t>
  </si>
  <si>
    <t>Recursos Bioenergéticos</t>
  </si>
  <si>
    <t>Identificar el concepto de recurso bioenergético de las diferentes fuentes (maderables, agro combustibles, residuos municipales) y su desarrollo en  la región.</t>
  </si>
  <si>
    <t>Clasificar las fuentes bioenergéticas.</t>
  </si>
  <si>
    <t>Identificar la composición del biogás, su procedencia y características para su obtención y sus aplicaciones.
Identificar los principios de fermentación, sus necesidades para llevar a cabo las reacciones, etapas y las condiciones ideales para la obtención del biogás.
Identificar las partes y características de los biodigestores.
Identificar el proceso de producción de biogás en un relleno sanitario.</t>
  </si>
  <si>
    <t>Diferenciar los procesos de obtención del biogás.</t>
  </si>
  <si>
    <t>Biodiesel y bioetanol</t>
  </si>
  <si>
    <t>Identificar las características físico-químicas de la materia prima y los principios básicos de la producción de biodiesel y bioetanol.
Describir las características de los equipos utilizados en la producción de biodiesel y bioetanol a baja y gran escala.
Describir la relación consumo, potencia de los motores de combustión interna que utilicen biodiesel y bioetanol.</t>
  </si>
  <si>
    <t>Clasificar las fuentes de generación de biodiesel y bioetanol.
Comparar la eficiencia del biodiesel y bioetanol en motores de combustión interna.</t>
  </si>
  <si>
    <t>Fomento de los bioenergéticos</t>
  </si>
  <si>
    <t>Distinguir las normas, leyes y estímulos gubernamentales para implementar la aplicación de bioenergéticos en proyectos industriales y sociales.</t>
  </si>
  <si>
    <t>Elabora un reporte técnico que contenga:
- Resumen de las principales actividades productivas (Ganaderas, agrícolas, forestales, industriales y urbanas)
- Las propiedades físico-químicas de la materia prima para la obtención de bioenergéticos
- El potencial de biomasa que existe en su región o municipio para la generación de bioenergéticos
- Enlistar la normatividad vigente y estímulos relacionados con el impulso de bioenergéticos</t>
  </si>
  <si>
    <t>1. Identificar las características de los bioenergéticos
2. Identificar los beneficios de la implementación del uso de bioenergéticos
3. Identificar los procesos de generación de bioenergéticos
4. Identificar los elementos más comunes para la producción de bioenergéticos
5. Identificar las normas de los apoyos existentes estatales y federales para incentivar el desarrollo de proyectos energéticos.</t>
  </si>
  <si>
    <t>Rúbrica
Lista de cotejo</t>
  </si>
  <si>
    <t>Prácticas en laboratorio
Visitas de campo
Estudio de caso</t>
  </si>
  <si>
    <t xml:space="preserve">Pintarrón
Equipos y medios audiovisuales
Equipo de cómputo
Software especializado
Herramientas virtuales
Equipo especializados para la producción de bioenergéticos.  </t>
  </si>
  <si>
    <t>Energías alternas</t>
  </si>
  <si>
    <t>El alumno justificará la aplicación de diferentes sistemas de energías alternas para eficientar el uso de recursos en un proceso buscando la sustentabilidad con base en análisis variables de proceso.</t>
  </si>
  <si>
    <t>Cogeneración</t>
  </si>
  <si>
    <t>Identificar las aplicaciones de la cogeneración y de las centrales de ciclo combinado como mecanismo para eficientar el uso de la energía en su zona de influencia.</t>
  </si>
  <si>
    <t>Celdas de Combustible</t>
  </si>
  <si>
    <t>Definir el concepto de celda de combustible y su principio de funcionamiento.
Identificar las aplicaciones de celdas de combustible para cogeneración.</t>
  </si>
  <si>
    <t>Energía Nuclear</t>
  </si>
  <si>
    <t>Definir el concepto de energía nuclear y su principio de funcionamiento.
Identificar el proceso de generación y las centrales existentes en el país.</t>
  </si>
  <si>
    <t xml:space="preserve">Fomento a los sistemas de energías alternas </t>
  </si>
  <si>
    <t>Distinguir las normas, leyes y estímulos gubernamentales para implementar sistemas de energías alternas en proyectos industriales y sociales.</t>
  </si>
  <si>
    <t>Elabora un  ensayo sobre sistemas de energías alternas sobre aplicaciones de sistemas de energías alternas que incluya:
- Introducción
- Desarrollo
- Análisis 
- Conclusiones</t>
  </si>
  <si>
    <t>1. Identificar los diferentes  sistemas de energías alternas 
2. Comprender las acciones requeridas para la reducción del consumo energético
3. Describir los beneficios de la implementación de un sistema de energías alternas 
4. Distinguir las diferentes alternativas de apoyo y financiamiento a estos sistemas</t>
  </si>
  <si>
    <t xml:space="preserve">Rúbrica
Lista de cotejo
Ensayo </t>
  </si>
  <si>
    <t>Visita de campo
Estudio de caso</t>
  </si>
  <si>
    <t xml:space="preserve">Equipo especializado de energías alternas
Pintarrón
Equipos y medios audiovisuales
Equipo de cómputo
Software especializado
Herramientas virtuales </t>
  </si>
  <si>
    <t>Elabora un inventario que contenga las siguientes especificaciones técnicas de los equipos electro-mecánicos:
a) Parámetros de operación: Voltaje, Potencia, Factor de potencia, eficiencia y condiciones de operación, entre otros
b) Características de limpieza, tiempo de uso, localización, ambiente de trabajo
c) Diagrama esquemático que muestre la configuración del sistema, fuentes de suministro, líneas de distribución y cargas instaladas</t>
  </si>
  <si>
    <t>Elabora un reporte técnico que contenga la siguiente información: 
a) Datos históricos, análisis estadístico, gráficas de tendencias y proyección de consumo energético
b) Pérdidas de energía</t>
  </si>
  <si>
    <t>Elabora propuesta que incluya:
Cuadro comparativo resaltando las deficiencias energéticas a corregir o mejorar especificaciones técnicas de equipo, análisis costo, condiciones de configuración y operación.</t>
  </si>
  <si>
    <t>Elabora un reporte con la siguiente información:
+Recursos naturales de la región
+Condiciones climatológicas
+Propuesta técnica energética</t>
  </si>
  <si>
    <t>González Fernández Jesús, 2015, Tecnologías para el uso y transformación de biomasa energética ISBN-13:9788484766742, Madrid, España, Mundi-Prensa</t>
  </si>
  <si>
    <t>Isabella Olindo, Klaus Jager y col., 2016, Solar Energy: The Physics and Engineering of Photovoltaic Conversion,  Technologies and Systems. ISBN-13:9781906860325, Cambrige, Inglaterra, UIT Cambrige Ltd</t>
  </si>
  <si>
    <t xml:space="preserve">Miguel Villarrubia Lopez , 2012, Ingenieria de la energía eólica. ISBN-13:9786077074021, Barcelona, España, Marcombo </t>
  </si>
  <si>
    <t>Álvaro Castro Costa, 2013, Biomasa y biocombustibles. ISBN-13: 9788496709751, Madrid , España, Antonio Madrid Vicente</t>
  </si>
  <si>
    <t>J.F. Manwell et al, 2018, Wind Energy  Explained ISBN-13: 9780470015001, Washington, USA, WILEY</t>
  </si>
  <si>
    <t>Mario Villares Martín , 2019, Cogeneración 2da Edición. ISBN-13: 9788495428912, Madrid, España, Fundación ConfeMetal</t>
  </si>
  <si>
    <t>Félix Juan Domínguez  y Aridna Dominguez , 2016, Análisis Energético y Exergético. ISBN-13: 9783841763686, Madrid, España, Académica Española</t>
  </si>
  <si>
    <t>Luis Alberto de la Vega et al, 2017, Celdas de combustible y sus aplicaciones: un panorama más amplio de las celdas de combustibles y sus aplicaciones. ISBN-13:978330093317, Madrid, España, Académica Española</t>
  </si>
  <si>
    <t>Geoffrey F. Hewitt, John G. Collier, 2018, Introduction to nuclear power. ISBN-13:9781351991568, New York, USA, CRC Press</t>
  </si>
  <si>
    <t>Maria Veronica Estrella Suarez y Arturo Gonzales Vazquez, 2014, Desarrollo sustentable un nuevo mañana ISBN:9786074389043, CDMX, México, Patria</t>
  </si>
  <si>
    <t>Fernando de Haro, 2012, México alma natural ISBN: 9786074372168, CDMX, México, AM EDITORES</t>
  </si>
  <si>
    <t>SEGURIDAD INDUSTRIAL</t>
  </si>
  <si>
    <t>El alumno implementará medidas de prevención de riesgos y seguridad e higiene industrial, mediante la interpretación de la normatividad vigente, considerando aspectos económicos para propiciar un ambiente de trabajo seguro.</t>
  </si>
  <si>
    <t>Fundamentos de seguridad e higiene industrial</t>
  </si>
  <si>
    <t>El alumno evaluará condiciones de trabajo seguras, con base en la metodología de las 9's, y los elementos básicos de seguridad e higiene, para contribuir a la prevención de accidentes en una organización.</t>
  </si>
  <si>
    <t>Conceptos de Higiene y seguridad Industrial</t>
  </si>
  <si>
    <t>Definir los conceptos: Higiene y seguridad industrial, riesgos laborales, legislación laboral, condiciones y actos inseguros, accidentes de trabajo, prevención de accidentes.</t>
  </si>
  <si>
    <t>Lenguaje técnico
Capacidad de autoaprendizaje
Trabajo en equipo
Razonamiento deductivo
Proactivo</t>
  </si>
  <si>
    <t>Programa de las 9´s</t>
  </si>
  <si>
    <t>Definir la estructura y características de la metodología de las 9´s.
Identificar la metodología de las 9’s en un lugar de trabajo y su relación con la prevención de accidentes.</t>
  </si>
  <si>
    <t>Implementar un programa de las 9´s en un área de trabajo.</t>
  </si>
  <si>
    <t>Analítico
Lenguaje técnico
Capacidad de autoaprendizaje
Trabajo en equipo
Razonamiento deductivo
Proactivo</t>
  </si>
  <si>
    <t>A partir de un caso, elabora un reporte donde se incluya:
- Factores de riesgo detectados en un lugar de trabajo
- Proponer acciones correctivas para hacer eficiente el programa de seguridad e Higiene
- Evaluar una propuesta de implementación o mejora en base a la metodología de las 9´s</t>
  </si>
  <si>
    <t>1. Identificar los conceptos relacionados con la seguridad e higiene industrial
2. Relacionar los conceptos con situaciones de trabajo reales
3. Realiza levantamiento en área de trabajo basado en la metodología 9’s.</t>
  </si>
  <si>
    <t>Equipos colaborativos
Estudio de casos
Discusión dirigida</t>
  </si>
  <si>
    <t>Pintarrón
Proyector 
Normas oficiales vigentes</t>
  </si>
  <si>
    <t>Seguridad e higiene industrial</t>
  </si>
  <si>
    <t>El alumno elaborará una propuesta de prevención de riesgo mediante la identificación de condiciones y actos inseguros, para propiciar un ambiente de trabajo seguro.</t>
  </si>
  <si>
    <t>Legislación sobre seguridad e higiene</t>
  </si>
  <si>
    <t>Identificar las características principales de la legislación de seguridad e higiene.</t>
  </si>
  <si>
    <t>Analítico
Capacidad de autoaprendizaje
Trabajo en equipo
Razonamiento Deductivo
Proactivo</t>
  </si>
  <si>
    <t>Riesgos y accidentes de trabajo</t>
  </si>
  <si>
    <t>Definir el concepto de riesgo y los tipos de riesgos potenciales (Mecánico, ergonómico, físico, químico, biológico, ambiental y psicosocial).
Describir un accidente de trabajo, los elementos del accidente y los factores técnicos y humanos que provocan el accidente.</t>
  </si>
  <si>
    <t>Identificar los riesgos potenciales relacionados en el área de trabajo.
Identificar los protocolos establecidos en caso de accidente. 
Determinar los factores que provocan los accidentes: humano o técnico.</t>
  </si>
  <si>
    <t>Prevención y equipos de protección</t>
  </si>
  <si>
    <t xml:space="preserve">Explicar el concepto de prevención y su relación con las actividades realizadas en las distintas áreas de trabajo.
Identificar los equipos de protección en las distintas aplicaciones. </t>
  </si>
  <si>
    <t>Proponer medidas de prevención en función de las actividades realizadas en el área de trabajo. 
Seleccionar el equipo de protección personal necesario dependiendo el trabajo a realizar.</t>
  </si>
  <si>
    <t xml:space="preserve">Agentes ambientales y contaminantes </t>
  </si>
  <si>
    <t xml:space="preserve">Identificar los agentes ambientales y contaminantes de acuerdo a su normatividad vigente </t>
  </si>
  <si>
    <t>A partir de un estudio de caso práctico elabora un reporte que contenga los siguientes datos:
- Legislación que aplica acorde a la situación
- Riesgos identificados
- Elementos y factores de riesgo
- Agentes contaminantes y sus efectos 
-Plan de acción preventivo</t>
  </si>
  <si>
    <t xml:space="preserve">1. Identificar los conceptos relacionados con la seguridad e higiene industrial
2. Relacionar los conceptos de seguridad e higiene con situaciones de trabajo.
3. Analiza y selecciona equipo de protección personal de acuerdo al área de trabajo.
4. Identificar los agentes ambientales y contaminantes de acuerdo a su normatividad vigente </t>
  </si>
  <si>
    <t>Análisis económico de la seguridad e higiene</t>
  </si>
  <si>
    <t>El alumno elaborará un análisis económico del programa de Seguridad e Higiene Industrial, para sustentar la importancia de incorporar el mismo.</t>
  </si>
  <si>
    <t>Análisis de costos</t>
  </si>
  <si>
    <t>Identificar los elementos de análisis económicos relacionados con el programa de Seguridad e Higiene Industrial.
Explicar la estructura del análisis de rentabilidad de un programa de seguridad e higiene.</t>
  </si>
  <si>
    <t>Desarrollar un análisis de rentabilidad de un programa de seguridad e higiene.</t>
  </si>
  <si>
    <t>Costos de accidentes y enfermedades</t>
  </si>
  <si>
    <t>Definir los costos directos e indirectos relacionados con los accidentes y enfermedades; así como, los elementos de costo de accidentes.</t>
  </si>
  <si>
    <t>Integrar un plan de seguridad e higiene considerando los costos directos e indirectos un accidente.</t>
  </si>
  <si>
    <t>A partir de un caso, realiza un análisis del programa de seguridad e higiene que incluya:
- Análisis de rentabilidad e interpretación
- Costos directos e indirectos</t>
  </si>
  <si>
    <t>1. Identificar los elementos para el análisis económico que se consideran en un programa de Seguridad e Higiene Industrial
2. Relacionar el cálculo los costos directos e indirectos con los programas de seguridad e higiene.
3. Comprender la estructura del estudio de rentabilidad
4. Proponer un plan de seguridad e higiene para el caso de estudio</t>
  </si>
  <si>
    <t>Equipos colaborativos
Estudio de casos
Discusión dirigida
Aprendizaje Basado en Proyectos (ABP)</t>
  </si>
  <si>
    <t xml:space="preserve">Pintarrón
Proyector </t>
  </si>
  <si>
    <t>Implementar acciones que conlleven a eficientar un programa de seguridad e higiene en el manejo de energías renovables considerando la legislación de seguridad e higiene, los tipos de riesgos y accidentes, equipos de protección, agentes ambientales, factores humanos y técnicos que los generan los accidentes en el manejo de equipos de energías renovables.</t>
  </si>
  <si>
    <t>Emite un reporte que incluya:
-  Cuales son los beneficios del uso de las 9´S
- Optimización de un programa ya existente y cuáles son las acciones correctivas que se implementarán
- Los tipos de factores humanos y técnicos que debe tener en cuenta el personal que trabaja con equipos utilizados para la generación de energías renovables</t>
  </si>
  <si>
    <t>Analizar los costos económicos de la seguridad e higiene que considere los costos directos e indirectos de los accidentes y enfermedades ocasionadas por la generación de energías renovables.</t>
  </si>
  <si>
    <t>Emite un reporte de análisis de costos de seguridad e higiene industrial que contenga las siguientes características:
- Costo de la seguridad e higiene *Gastos de la seguridad e higiene
- Pérdidas por accidentes y
enfermedades
- Rentabilidad de un programa de seguridad e higiene</t>
  </si>
  <si>
    <t xml:space="preserve">STPS, Última Actualización , Ley Federal del Trabajo, México, México, </t>
  </si>
  <si>
    <t>Cesar Eduardo Ramírez Cavassa, -2007, Seguridad industrial: un enfoque integra, México, D.F, México, LIMUSA</t>
  </si>
  <si>
    <t>Mújica Álvarez Violeta, -1996, Contaminación Ambiental, causas y control, Guadalajara, Jal., México, ITESO</t>
  </si>
  <si>
    <t>Robbins Hackett, -1997, Manual de Seguridad y Primeros Auxilios, Aguascalientes, México, Alfa Omega</t>
  </si>
  <si>
    <t>Wark Warner, -2006, Contaminación del aire origen y control, México D.F., México, Limusa</t>
  </si>
  <si>
    <t>Arellano Díaz Javier, -2013, Salud en el trabajo y seguridad industrial. ISBN 9786077076698, México, México, Alfa Omega</t>
  </si>
  <si>
    <t>García Segura Vicente, -2015, Prevención de riesgos laborales y mediambientales en el montaje y mantenimiento de sistemas de automatización industrial. ELEM0311 - Montaje y mantenimiento de sistemas de automatización industrial ISBN:1109de37-7249-466b-9eff-0c94a22e8161, México, México, IC Editorial</t>
  </si>
  <si>
    <t>Merino Bada, Cristina; Cañizares Sales, Ricardo, -2014, Auditoría de sistemas de gestión de seguridad de la información ISBN: 9788415683780, Madrid, España, FC Editorial</t>
  </si>
  <si>
    <t>INGLÉS II</t>
  </si>
  <si>
    <t>Comunicar sentimientos, pensamientos, conocimientos, experiencias, ideas, reflexiones,  opiniones, a través de expresiones sencillas y de uso común, en forma productiva y receptiva en el idioma inglés de acuerdo al nivel A2, usuario básico, del Marco de Referencia Europeo para contribuir en el desempeño de sus funciones en su entorno laboral,  social y personal.</t>
  </si>
  <si>
    <t>El alumno intercambiará información sobre actividades en progreso, actividades pasadas, la existencia, cantidad y precios con base en las estructuras del presente progresivo, el pasado simple y las expresiones de cantidad y existencia, así como vocabulario relacionado con su área de estudio para satisfacer sus necesidades inmediatas</t>
  </si>
  <si>
    <t>El presente continuo</t>
  </si>
  <si>
    <t>El alumno solicitará y proporcionará información sobre acciones que se están llevando a cabo en el momento y que se encuentran en proceso para describir situaciones que están ocurriendo en su entorno inmediato.</t>
  </si>
  <si>
    <t>Actividades en progreso</t>
  </si>
  <si>
    <t>Identificar la forma del presente participio de los verbos "verbo + ing".
Identificar la estructura y uso del presente continuo en sus formas afirmativa, interrogativa y negativa. 
Identificar las expresiones de tiempo del presente continuo "now", "right now", "in this moment".</t>
  </si>
  <si>
    <t>Verificar y proporcionar información sobre acciones que se están llevando a cabo, o no, en un momento preciso.
Verificar y dar información sobre acciones en progreso.</t>
  </si>
  <si>
    <t>Colaboración
Responsabilidad</t>
  </si>
  <si>
    <t>Presente simple Vs Presente continuo</t>
  </si>
  <si>
    <t>Identificar la estructura de la forma interrogativa del Presente Continuo con las palabras interrogativas: Quién, Qué, Cuál, Dónde, Cómo, Por qué, Cuándo, A qué hora.
Reconocer la estructura y uso del presente simple.
Distinguir el uso del presente simple y el continuo en actividades cotidianas y actividades que se están llevando a cabo.</t>
  </si>
  <si>
    <t xml:space="preserve">Solicitar información de actividades que están sucediendo en este momento o que están en progreso.
</t>
  </si>
  <si>
    <t xml:space="preserve">Colaboración
Responsabilidad
</t>
  </si>
  <si>
    <t>A partir de prácticas donde se describan las actividades que se realizan en un momento preciso, que se encuentran en progreso o que forman parte de una rutina, integra una carpeta de evidencias obtenidas en base a las siguientes tareas:
"Listening".-
Responde a un ejercicio escrito sobre la información contenida en un audio
"Speaking".-
En presencia del profesor, participa en un juego de roles donde solicite y brinde información
"Reading".-
Responde un cuestionario escrito sobre la información contenida en un texto
"Writing".-
Escribe una tarjeta postal que incluya 6 oraciones: 3 en presente continuo y 3 en presente simple describiendo las actividades que realiza y utilizando las expresiones de cortesía de saludo y despedida</t>
  </si>
  <si>
    <t>1. Identificar la estructura y uso del presente continuo en sus formas afirmativa, negativa e interrogativa
2. Identificar la forma del presente participio de los verbos "verbo + ing"
3. Identificar las expresiones de tiempo del presente continuo.
4. Reconocer la estructura y uso del presente simple
5. Diferenciar el uso del presente simple y el presente continuo</t>
  </si>
  <si>
    <t>Equipos colaborativos 
Prácticas dirigidas
Técnicas de lectura: inferir, buscar información específica</t>
  </si>
  <si>
    <t>Fotografías
Tarjetas didácticas
Material auténtico impreso, de audio y de video
Discos Compactos, USB
Equipo Multimedia
Pantalla de TV
Computadora
Impresora
Cañón
Bocinas
Internet
Grabadoras y reproductores MP3
Videocámara 
Listas de verbos en presente
Comida
Unidades monetarias
Signos matemáticos
Servicios, insumos, materiales, herramientas y equipos relacionados con su carrera
Ropa y accesorios
Verbos regulares e irregulares en pasado
Términos relacionados a su área de estudio
Adverbios de cantidad "enough", "too", "much", "many"</t>
  </si>
  <si>
    <t>La cantidad</t>
  </si>
  <si>
    <t>El alumno solicitará y proporcionará información sobre la existencia, cantidades y precios para obtener productos, bienes y servicios.</t>
  </si>
  <si>
    <t>Sustantivos contables e incontables</t>
  </si>
  <si>
    <t>Identificar los sustantivos contables e incontables.
Reconocer los sustantivos singulares y plurales.
Relacionar el uso del "there is" y "there are" como expresión de existencia.</t>
  </si>
  <si>
    <t>Pedir y dar información sobre la existencia de objetos.</t>
  </si>
  <si>
    <t>Cuantificadores</t>
  </si>
  <si>
    <t>Identificar el uso y estructura de los adverbios interrogativos "how much" y "how many".
Identificar el uso de los cuantificadores: "some", "any", "a lot of", "lots of", "a little", "a few", "much", "many" y su relación con los sustantivos contables e incontables.
Identificar el artículo definido: "the"
Identificar los adjetivos demostrativos: "this", "that", "these", "those".</t>
  </si>
  <si>
    <t>Solicitar y proporcionar información sobre cantidades y precios de productos.
Pedir y dar información sobre costo de servicios.</t>
  </si>
  <si>
    <t>A partir de juego de roles donde se solicite y proporcione información sobre la existencia y costo de productos y servicios de su carrera, integra una carpeta de evidencias obtenidas en base a las siguientes tareas:
"Listening".-
Elabora listas sobre la información contenida en un audio
"Speaking".-
En presencia del profesor, participa en un juego de roles donde solicite y brinde información
"Reading".-
Contesta un ejercicio escrito sobre la información contenida en un texto
"Writing".-
Redacta un diálogo donde mencione cantidades y precios a partir de un folleto</t>
  </si>
  <si>
    <t>1. Identificar los sustantivos contables e incontables
2. Explicar el uso y la estructura de os adverbios interrogativos y los cuantificadores
3. Relacionar los cuantificadores con los sustantivos contables e incontables
4. Identificar el artículo definido
5. Identificar los adjetivos demostrativos</t>
  </si>
  <si>
    <t>Equipos colaborativos 
Aprendizaje mediado por las Tecnologías de la Información y la Comunicación
Técnicas de comprensión auditiva, de lectura y escritura</t>
  </si>
  <si>
    <t>Fotografías
Tarjetas didácticas
Material auténtico impreso, de audio y de video
Discos Compactos, USB
Equipo multimedia
Pantalla de TV
Computadora
Impresora
Cañón
Vocabulario de comida, unidades monetarias, signos de operaciones aritméticas básicas: mas, menos, dividido entre, multiplicado por, igual y porcentaje, servicios, insumos materiales, herramientas y equipos relacionados con su carrera, ropa</t>
  </si>
  <si>
    <t>El pasado</t>
  </si>
  <si>
    <t>Pasado del Verbo “to be”</t>
  </si>
  <si>
    <t>Identificar la estructura y uso del verbo ser o estar en pasado en sus formas: afirmativa, negativa e interrogativa.
Identificar las expresiones de tiempo del pasado.</t>
  </si>
  <si>
    <t>Intercambiar información sobre el estado y la situación de cosas y personas en el pasado.</t>
  </si>
  <si>
    <t>Pasado Simple con verbos regulares e irregulares</t>
  </si>
  <si>
    <t>Diferenciar los verbos regulares e irregulares en su forma verbal del pasado.
Explicar la estructura y el uso del pasado simple de los verbos regulares e irregulares en sus formas afirmativa, negativa e interrogativa.
Reconocer las formas interrogativas.</t>
  </si>
  <si>
    <t>Pronunciar los verbos regulares e irregulares correspondiente con su forma verbal del pasado.
Narrar acciones realizadas y concluidas en un momento específico en el pasado.
Solicitar y dar información acerca de acciones concluidas en el pasado.</t>
  </si>
  <si>
    <t>A partir de un juego de roles donde intercambia información sobre actividades que sucedieron en el pasado, integra una carpeta de evidencias obtenidas en base a las siguientes tareas:
"Listening".-
Responde un ejercicio escrito sobre la vida de un personaje contenida en un audio
"Speaking".-
En presencia del profesor, dialoga con un compañero sobre lo que sucedió en un evento pasado relacionado con su formación académica donde utilice al menos 20 verbos
"Reading".-
Responde un ejercicio escrito sobre la información contenida en un texto
"Writing".-
Escribe una biografía de mínimo 60 palabras sobre un personaje relacionado con su formación académica</t>
  </si>
  <si>
    <t>1. Comprender la estructura y uso del verbo ser o estar en pasado en sus  formas: afirmativa, negativa e interrogativa
2. Diferenciar el pasado de los verbos regulares e irregulares
3. Identificar las expresiones de tiempo del pasado
4. Explicar la estructura y el uso del pasado simple de los verbos regulares e irregulares en sus formas afirmativa, negativa e interrogativa
5. Reconocer los conectores cronológicos</t>
  </si>
  <si>
    <t>Material auténtico impreso, de audio y de video
Discos Compactos, USB
Equipo Multimedia
Pantalla de TV
Computadora
Impresora
Cañón
Listas de verbos regulares e irregulares 
en pasado
Vocabulario de términos relacionados con su 
área de estudio</t>
  </si>
  <si>
    <t>Durante una conversación, donde el interlocutor se expresa de forma lenta, clara, y pausada sobre aspectos cotidianos:
*. Identifica palabras de uso común y similares a la lengua materna
*. Deduce el sentido general de la información
*. Lleva a cabo acciones con base en instrucciones elementales</t>
  </si>
  <si>
    <t>A partir de un texto o mensajes simple y claro, sobre aspectos cotidianos:
*. Comprende la idea general del texto
*. Localiza nombres, palabras y frases elementales
*. Realiza acciones siguiendo instrucciones elementales y breves, en textos sencillos que incluyan ilustraciones como letreros, señales o instructivos</t>
  </si>
  <si>
    <t>Expresar mensajes verbales
referentes a sí mismo, su profesión, lugar de residencia u otras personas, a través de frases sencillas, aisladas y estereotipadas, con vocabulario básico y concreto, empleando la repetición, reformulación, con la retroalimentación de su interlocutor; para intercambiar información básica, personal o de su profesión.</t>
  </si>
  <si>
    <t>Se presenta a sí mismo y a otras personas proporcionando información básica y general.
Formula y responde a preguntas sencillas y directas sobre sí mismo, su profesión u otras personas.
Solicita productos o servicios relativos a necesidades básicas con frases estereotipadas y las formulas elementales de cortesía.</t>
  </si>
  <si>
    <t>Miles Craven, -2013, Breakthrough Plus 1, Bangkok, Thailand, Macmillan</t>
  </si>
  <si>
    <t>Ken Wilson, -2011, Smart Choice 1, China, China, Oxford</t>
  </si>
  <si>
    <t>María Victoria Saumell y Sarah Louisa Birchley, -2012, English in Common 2, New York, U.S., Pearson Longman</t>
  </si>
  <si>
    <t>Joan Saslow y Allen Asher, -2011, Top Notch 2, New York, U.S., Pearson Longman</t>
  </si>
  <si>
    <t>Peter Loveday, Melissa Koops, Sally Trowbridge, Lisa Varandani, -2012, Take Away English 1, , China, Mc Graw Hill</t>
  </si>
  <si>
    <t>Mickey Rogers, Joanne Taylore-Knowles, Steve Taylore-Knowles, -2010, Open Mind 1, Bangkok, Thailand, Macmillan</t>
  </si>
  <si>
    <t>Philip Kerr, -2012, Straightforward Beginner, Bangkok, Thailand, Macmillan</t>
  </si>
  <si>
    <t>Actuar con valores y actitudes proactivas de excelencia en su desarrollo personal, social y organizacional, en armonía con su medio ambiente para desarrollar su potencial personal social y organizacional.</t>
  </si>
  <si>
    <t>El alumno estructurará equipos de trabajo, a partir del análisis de su mecánica y dinámica, para el logro de los objetivos</t>
  </si>
  <si>
    <t>Mecánica de grupos</t>
  </si>
  <si>
    <t>El alumno interpretará la mecánica de los equipos de trabajo, para generar sinergia colaborativa entre sus integrantes</t>
  </si>
  <si>
    <t>Tipos de grupos</t>
  </si>
  <si>
    <t>Describir los conceptos de grupo, equipo y grupo de trabajo.
Identificar los tipos de grupo de trabajo:
• Grupos formales, informales, equipos de trabajo y equipos de alto desempeño.
Identificar las diferencias entre un equipo y grupo de trabajo.</t>
  </si>
  <si>
    <t>Formas de asociación al grupo</t>
  </si>
  <si>
    <t>Describir los momentos de competir, colaborar, contribuir y aportar.
Explicar los beneficios y momentos de competir, colaborar, contribuir y aportar.</t>
  </si>
  <si>
    <t>Simular la mecánica de grupo del equipo de trabajo en sus diferentes momentos.</t>
  </si>
  <si>
    <t>Elaborará, a partir de un caso, un ensayo que incluya:
- Tipo de grupo
- Momentos del grupo (competir, colaborar, contribuir y aportar).
- Análisis crítico de ventajas y desventajas
- Recomendaciones para dinamizarlo</t>
  </si>
  <si>
    <t>1. Identificar los conceptos de equipo y grupo de trabajo
2. Comprender los elementos de la mecánica de grupo (tipos y momentos del grupo)
3. Analizar las ventajas y desventajas de cada tipo y momento del grupo</t>
  </si>
  <si>
    <t>Videos 
Carteles
Internet 
Biblioteca 
Revistas 
Periódicos
Acetatos 
Proyector 
Computadora
Pizarrón
Rotafolio</t>
  </si>
  <si>
    <t>Dinámica de grupos</t>
  </si>
  <si>
    <t>El alumno integrará equipos de trabajo, a partir de su dinámica, estilo de comunicación y roles de los integrantes, para generar sinergia colaborativa entre sus integrantes.</t>
  </si>
  <si>
    <t>Características de los grupos de trabajo</t>
  </si>
  <si>
    <t>Describir las características de los grupos de trabajo:
• Tamaño
• Cohesión
• Estatutos
• Ética, moral y conciencia grupal
• Relaciones interpersonales y afectivas 
• Habilidades y actitudes
Objetivos y metas</t>
  </si>
  <si>
    <t>Estructurar equipos de trabajo, considerando sus características y objetivos dados.
Determinar las metas del equipo de trabajo y cada integrante en función del logro de los objetivos dados.</t>
  </si>
  <si>
    <t>Asertivo
Responsabilidad
Iniciativa
Crítica
Análisis
Respeto
Conciliador</t>
  </si>
  <si>
    <t>Tipos de comunicación</t>
  </si>
  <si>
    <t>Comunicación: Efectiva, formal e informal, ascendente, descendente y lateral.</t>
  </si>
  <si>
    <t>Seleccionar el tipo de comunicación en función de las características del equipo de trabajo.</t>
  </si>
  <si>
    <t>Roles</t>
  </si>
  <si>
    <t>Identificar los roles que se desempeñan en un equipo de trabajo:
-Líder natural
-Colaborador natural
-Apoyo distante</t>
  </si>
  <si>
    <t>Integrar en rol de trabajo los integrantes del equipo en función de sus características y metas.
Evaluar los resultados de la dinámica de grupo en función del cumplimiento de las metas establecidas</t>
  </si>
  <si>
    <t>Pro-actividad
Responsabilidad
Iniciativa
Crítica
Análisis
Respeto
Empático</t>
  </si>
  <si>
    <t>A partir de un caso, estructurará la propuesta de un equipo de trabajo, especificando:
- Características 
- Definición de metas
- Tipos de comunicación
- Asignación de roles de participación
- Evaluación de resultados</t>
  </si>
  <si>
    <t>1. Identificar la parte dinámica de los equipos de trabajo (características, estilos de comunicación y roles de integrantes)
2. Relacionar la dinámica del equipo con los objetivos dados con los objetivos dados
3. Proponer la estructura de un equipo de trabajo en función de los objetivos dados</t>
  </si>
  <si>
    <t>Análisis de casos
Lista de verificación</t>
  </si>
  <si>
    <t>Propone la solución a una situación planteada en un estudio de casos (en el ámbito social, económico y profesional) donde incluye: 
- Comparación de la situación actual de la problemática contra la situación deseada
- Identificación de indicadores que sustentan la situación actual
- Plantear una propuesta de solución original, no convencional, no existente en el mercado o modificación o mejora de algo existente</t>
  </si>
  <si>
    <t>Evaluarla viabilidad de propuestas novedosas mediante el análisis de familias de inventos (productos o servicios), para satisfacer necesidades con responsabilidad social.</t>
  </si>
  <si>
    <t>Elabora reporte de análisis sobre la propuesta novedosa de productos o servicios, que incluya:
- Comparación con sus ancestros y actuales
- Identificación de semejanzas y diferencias a través de las variables funciones, partes, materiales y usos
- Determina la viabilidad de la propuesta</t>
  </si>
  <si>
    <t>Compara las características del producto o servicio existente con su propuesta novedosa, y establece nexos entre ellos
Emite juicios de valor determinando las características esenciales del prototipo
Presenta un prototipo de su propuesta en una maqueta, software o simulación</t>
  </si>
  <si>
    <t>Elabora un anteproyecto de mejora, que incluya:
- Antecedentes del proyecto 
- Proceso productivo
- Mercado meta 
- Segmentación del mercado
- Producto 
- Estimación del consumo aparente 
- Impactos previstos del proyecto
- Aspecto financiero 
- Conclusiones</t>
  </si>
  <si>
    <t>Stephen P. Robbins, David A. de Cenzo, -1996, Fundamentos de Administración, Conceptos y Aplicaciones, D. F., México, Prentice Hall</t>
  </si>
  <si>
    <t>Leslie W. Rue y Lloyd L. Byars, -1995, Administración, Teoría y Aplicaciones, D.F., México, Grupo Editor S. A.</t>
  </si>
  <si>
    <t>Konz Stephen, -1996, Diseño de sistemas de trabajo, D.F., México, LIMUSA</t>
  </si>
  <si>
    <t>CÁLCULO DIFERENCIAL</t>
  </si>
  <si>
    <t>Tercero</t>
  </si>
  <si>
    <t>El alumno determinará la razón de cambio y la solución óptima en problemas de su entorno, a través del cálculo diferencial para contribuir a la toma de decisiones en el manejo eficiente de los recursos.</t>
  </si>
  <si>
    <t>Límites y continuidad</t>
  </si>
  <si>
    <t>El alumno determinará el límite y continuidad de una función para contribuir a la fundamentación del estudio del cálculo.</t>
  </si>
  <si>
    <t>Límites</t>
  </si>
  <si>
    <t>Definir el concepto y propiedades de:
-Límites
-Límites laterales 
Explicar la representación de límites a través de tablas de valores y gráficas.</t>
  </si>
  <si>
    <t>Representar los límites y límites laterales en tablas y gráficas.</t>
  </si>
  <si>
    <t>Analítico
Proactivo
Sistemático
Trabajo colaborativo
Responsable
Honesto
Ético
Respeto
Objetivo</t>
  </si>
  <si>
    <t>Cálculo de límites</t>
  </si>
  <si>
    <t>Explicar las técnicas analíticas en el cálculo de límites por: 
-Sustitución 
-Factorización
-Racionalización
Identificar la representación del límite de una función, en el intervalo analizado, en software.</t>
  </si>
  <si>
    <t>Determinar los límites por las técnicas analíticas.
Validar el cálculo del límite de una función en software.</t>
  </si>
  <si>
    <t>Continuidad</t>
  </si>
  <si>
    <t>Explicar el concepto y teoremas de continuidad.
Identificar los conceptos de:
-Límite infinito 
-Límite al infinito
-Asíntotas
Explicar la técnica del cálculo de límites infinito y al infinito.</t>
  </si>
  <si>
    <t>Representar las asíntotas de una función gráficamente.
Determinar la continuidad de una función. 
Validar mediante software los elementos de continuidad de una función.</t>
  </si>
  <si>
    <t>Elabora un portafolio de evidencias que integre un ejercicio de cada una de las técnicas:
- Predicción del límite por tabulación
- Comparación de la tabulación con el cálculo analítico de los límites
- Determinación de la continuidad de función
- Verificación en software de la existencia de continuidad</t>
  </si>
  <si>
    <t>1. Comprender los conceptos de límites, límites laterales y su representación en tablas de valores y gráficas
2. Comprender el procedimiento de cálculo de límites por técnicas analíticas
3. Identificar el procedimiento de representación del límite de una función en software matemático
4. Identificar los teoremas de continuidad
5. Comprender las técnicas de cálculo de límites infinito y al infinito</t>
  </si>
  <si>
    <t>Portafolio de evidencias
Rúbricas</t>
  </si>
  <si>
    <t>Solución de problemas
Análisis de casos
Trabajo colaborativo</t>
  </si>
  <si>
    <t>Pintarrón
Plumones
Proyector
PC´s
Software matemático</t>
  </si>
  <si>
    <t>La derivada</t>
  </si>
  <si>
    <t>El alumno determinará la derivada como razón de cambio en funciones algebraicas y transcendentes, para interpretar la solución de problemas en su entorno.</t>
  </si>
  <si>
    <t>Introducción a la derivada</t>
  </si>
  <si>
    <t>Identificar la derivada como: 
-Límite
-Pendiente
-Recta tangente 
-Razón de cambio
Definir el concepto de diferencial y la derivada
Explicar la interpretación geométrica de una derivada en software.</t>
  </si>
  <si>
    <t>Determinar la derivada de una función como:
- Límite
- Pendiente de la recta tangente
- Razón de cambio
Interpretar geométricamente una derivada en software.</t>
  </si>
  <si>
    <t>Analítico
Proactivo
Sistemático
Trabajo colaborativo 
Responsable
Honesto
Ético
Respeto
Objetivo</t>
  </si>
  <si>
    <t>Reglas de derivación</t>
  </si>
  <si>
    <t>Explicar las reglas  de derivación de funciones algebraicas y trascendentes: 
-Básicas: Potencia, producto y cociente
-Regla de la cadena
-Logarítmicas
-Exponenciales
-Trigonométricas
-Inversas
-Implícita
Relacionar la regla de derivación de acuerdo al tipo de función.
Identificar el proceso de obtención de la razón de cambio en forma diferencial.</t>
  </si>
  <si>
    <t>Determinar la derivada de funciones considerando todas sus reglas.
Determinar la expresión de la razón de cambio en forma diferencial.</t>
  </si>
  <si>
    <t>Aplicaciones de la derivada.</t>
  </si>
  <si>
    <t>Identificar la derivada como razón de cambio en diferentes contextos.
Interpretar los resultados de derivación en el contexto del problema.</t>
  </si>
  <si>
    <t>Determinar razones de cambio y su interpretación en situaciones de su entorno.</t>
  </si>
  <si>
    <t>Elabora portafolio de evidencias que integre:
* Compendio de 20 ejercicios donde aplique las diferentes reglas de derivación
* Reporte a partir de un problema de su entorno donde se considere:
- Identificación de la función que involucre las variables que describen el fenómeno o suceso
- Determinación y valuación de la razón de cambio, aplicando las reglas de derivación que correspondan
- Interpretación de los resultados del problema</t>
  </si>
  <si>
    <t>1. Identificar la derivada de una función y su representación, física y geométrica
2. Comprender las reglas de derivación con base al tipo de función: algebraica o trascendente
3. Describir la razón de cambio en su forma diferencial
4. Resolver problemas físicos valuando la derivada como razón de cambio</t>
  </si>
  <si>
    <t>Trabajo colaborativo
Resolución de problemas
Discusión de grupo</t>
  </si>
  <si>
    <t>Optimización</t>
  </si>
  <si>
    <t>El alumno determinará la solución óptima en problemas de su entorno para contribuir a la toma de decisiones.</t>
  </si>
  <si>
    <t>Máximos y mínimos</t>
  </si>
  <si>
    <t>Definir los conceptos de:
- Valores críticos
- Máximos 
- Mínimos
- Concavidad
- Puntos de inflexión
Explicar los criterios de la primera y segunda derivada, en la obtención de máximos, mínimos y puntos de inflexión.
Identificar máximos, mínimos y puntos de inflexión a partir de la representación gráfica en software.</t>
  </si>
  <si>
    <t>Obtener máximos y mínimos de una función.
Determinar la concavidad y puntos de inflexión de una función.
Validar los máximos, mínimos y puntos de inflexión de una función, con el criterio de la primera y/o segunda derivada y con software.</t>
  </si>
  <si>
    <t>Metodología de la optimización</t>
  </si>
  <si>
    <t>Explicar los máximos y mínimos como herramientas de optimización.
Explicar la metodología de resolución de un problema de optimización:
-Modelar la función a optimizar
-Determinar el máximo o mínimo
-Interpretar los resultados obtenidos en el contexto del problema</t>
  </si>
  <si>
    <t>Resolver problemas de optimización relacionados a su entorno.</t>
  </si>
  <si>
    <t>A partir de una situación dada sobre su entorno, elabora un reporte sobre la optimización que contenga:
- Argumentación de la solución factible del problema
- Variables, condiciones, teoremas o fórmulas a considerar
- Función que describa el problema
- Máximo o mínimo de la función  con el criterio de la primera derivada
- Validación del resultado obtenido por el criterio de la  segunda derivada analíticamente y en software
- Interpretación de la solución óptima del problema</t>
  </si>
  <si>
    <t>1. Analizar los valores críticos de una función: máximos, mínimos y puntos de inflexión
2. Comprender los criterios de la primera y segunda derivada en la obtención de máximos, mínimos y puntos de inflexión
3. Relacionar los valores críticos en la construcción de la gráfica
4. Comprender la metodología de optimización
5. Interpretar los valores críticos de la función del problema a optimizar</t>
  </si>
  <si>
    <t>Estudio de caso
Rúbricas</t>
  </si>
  <si>
    <t xml:space="preserve">Ron Larson y Bruce H. Edwards, -2010, Cálculo 1: De una variable, México, México, McGraw-Hill Interamericana Editores </t>
  </si>
  <si>
    <t xml:space="preserve">Dennis G. Zill y Warren S. Wright, -2008, Matemáticas 1: Cálculo diferencial, México, México, McGraw-Hill Interamericana Editores </t>
  </si>
  <si>
    <t xml:space="preserve">Irma López Aura, Piort Marian Wisniewski Thomson, -2010, Cálculo diferencial de una variable con aplicaciones, México, México, McGraw-Hill Interamericana Editores </t>
  </si>
  <si>
    <t xml:space="preserve">Dennis G. Zill y Warren S. Wright, -2008, Cálculo de una variable de trascendentes tempranas, México, México, McGraw-Hill Interamericana Editores </t>
  </si>
  <si>
    <t xml:space="preserve">Barnet, -2012, Precálculo, México, México, McGraw-Hill Interamericana Editores </t>
  </si>
  <si>
    <t xml:space="preserve">Larson, -2009, Cálculo diferencial, México, México, McGraw-Hill Interamericana Editores </t>
  </si>
  <si>
    <t xml:space="preserve">Mera, -2013, Cálculo diferencial e Integral, México, México, McGraw-Hill Interamericana Editores </t>
  </si>
  <si>
    <t xml:space="preserve">El alumno resolverá problemas estadísticos mediante el procesamiento de datos, así como el análisis y estimación de parámetros para fundamentar la toma de decisiones. </t>
  </si>
  <si>
    <t>Estadística Descriptiva</t>
  </si>
  <si>
    <t>El alumno realizará el procesamiento de datos para contribuir a la toma de decisiones.</t>
  </si>
  <si>
    <t>Introducción a la estadística</t>
  </si>
  <si>
    <t>Definir los conceptos de estadística, estadística descriptiva e inferencial y sus aplicaciones.
Identificar los conceptos de estadística descriptiva:
-Variable estadística
-Datos: cualitativos, cuantitativos discretos y continuos
-Población finita e infinita
-Muestra
Clasificar datos cualitativos y cuantitativos.</t>
  </si>
  <si>
    <t>Determinar el tipo de estadística a emplear a partir de los datos.
Determinar la naturaleza de los datos.</t>
  </si>
  <si>
    <t>Analítico
Crítico
Respeto
Objetivo
Sistemático
Responsable</t>
  </si>
  <si>
    <t>Población, muestra y muestreo</t>
  </si>
  <si>
    <t>Identificar los conceptos de: 
-Censo
-Parámetro
-Muestreo
-Estadístico
Clasificar las técnicas de  muestreo: 
a) Probabilístico:
-Aleatorio simple
-Sistemático
-Estratificado
-Conglomerado
b) No probabilístico
Identificar el proceso del diseño de una muestra:
-Tipo de variable
-Tamaño de la muestra
-Técnica de muestreo</t>
  </si>
  <si>
    <t>Determinar las variables de estudio.
Determinar el tamaño de la muestra.
Seleccionar la técnica de muestreo.
Justificar el diseño de la muestra.
Proponer el diseño de muestras en situaciones relacionadas a su perfil profesional.</t>
  </si>
  <si>
    <t>Distribución de frecuencias y su representación gráfica</t>
  </si>
  <si>
    <t>Identificar el concepto de datos agrupados y no agrupados.
Identificar el concepto y los elementos de la distribución de frecuencias:
-Clase
-Límites de clase
-Amplitud
-Marca de clase
-Frecuencias: Absoluta, Relativa, Relativa porcentual y Acumuladas 
Explicar la construcción e interpretación de gráficas:
-Histograma
-Polígono de frecuencias
-Ojiva
-Pareto
-Pastel
-Barras
-Tallo y hoja
Explicar la construcción de tablas de distribución y gráficas con software.</t>
  </si>
  <si>
    <t>Construir distribuciones de frecuencia de datos agrupados y no agrupados.
Graficar la distribución de datos.
Interpretar tablas y gráficos.
Representar tablas de distribución y gráficas con software.
Organizar datos recolectados en situaciones relacionados con su perfil profesional.</t>
  </si>
  <si>
    <t>Medidas de tendencia central, localización y dispersión</t>
  </si>
  <si>
    <t>Definir los conceptos de medidas de:
-tendencia central: media, mediana y moda.
- localización: cuartíles, decíles y percentiles
-dispersión: rango, varianza, desviación estándar y desviación media
Explicar el proceso del cálculo de las medidas de tendencia central, localización y dispersión para datos agrupados y no agrupados y su interpretación.
Explicar el cálculo de las medidas de tendencia central, localización y dispersión con software.</t>
  </si>
  <si>
    <t>Determinar las medidas de tendencia central, localización y dispersión.
Interpretar las medidas de tendencia central, localización y dispersión.
Obtener las medidas de tendencia central, localización y dispersión de datos relacionados con su perfil profesional, en software. .</t>
  </si>
  <si>
    <t>Elabora un reporte de un caso aplicado con al menos 50 datos, con apoyo de software, que contenga:
- Variable de estudio
- Diseño del muestreo
- Tabla de distribución de frecuencia
- Gráficos
- Medidas de tendencia central, localización y dispersión
- Interpretación de resultados</t>
  </si>
  <si>
    <t>1. Identificar los conceptos de estadística descriptiva
2. Comprender los procedimientos para realizar los cálculos de distribución de frecuencias
3. Relacionar las medidas de tendencia central y de dispersión
4. Analizar los datos del comportamiento muestral o poblacional</t>
  </si>
  <si>
    <t>Ejercicios prácticos
Solución de problemas
Equipos colaborativos</t>
  </si>
  <si>
    <t xml:space="preserve">Calculadora científica
Pizarrón
Equipo multimedia
Software de estadística
Material impreso   </t>
  </si>
  <si>
    <t>Probabilidad</t>
  </si>
  <si>
    <t>El alumno determinará las probabilidades de datos estadísticos para contribuir a la toma de decisiones.</t>
  </si>
  <si>
    <t>Conjuntos</t>
  </si>
  <si>
    <t xml:space="preserve">Definir los conceptos y notación de conjuntos:
-Universo
-Vacio
-Subconjunto
Describir el proceso de construcción del diagrama de Venn Euler
Explicar las operaciones entre conjuntos:
-Unión
-Intersección
-Complemento
-Diferencia
</t>
  </si>
  <si>
    <t>Representar conjuntos y sus operaciones de problemas de su entorno en diagramas de Venn Euler.</t>
  </si>
  <si>
    <t>Probabilidad Básica y Condicional</t>
  </si>
  <si>
    <t>Definir los conceptos de probabilidad básica:
-Probabilidad
-Experimento
-Espacio muestral
-Evento
-Eventos mutuamente excluyentes
Explicar los métodos para el cálculo de probabilidad:
-Aproximación de probabilidad por frecuencias relativas
-Método clásico
-Subjetivo o de juicio
Explicar las técnicas deconteo:
-Diagrama de Árbol
-Regla multiplicativa
-Combinación
-Permutación
Definir los conceptos de probabilidad condicional:
-Probabilidad condicional
-Probabilidad conjunta
-Eventos dependientes e independientes
Enunciar los teoremas elementales de probabilidad y probabilidad condicional.
Explicar el proceso de cálculo de probabilidad condicional.</t>
  </si>
  <si>
    <t>Resolver problemas de su entorno de probabilidad básica, probabilidad condicional y técnicas de conteo.</t>
  </si>
  <si>
    <t xml:space="preserve">Distribuciones Discretas de Probabilidad </t>
  </si>
  <si>
    <t>Identificar el concepto de variable aleatoria discreta.
Explicar las características y métodos de las distribuciones:
-binomial
-hipergeométrica
-poisson</t>
  </si>
  <si>
    <t>Determinar la probabilidad de problemas de su entorno con variables aleatorias discretas.</t>
  </si>
  <si>
    <t>Distribuciones Continuas de Probabilidad</t>
  </si>
  <si>
    <t>Identificar el concepto de variable aleatoria continua.
Explicar las características y métodos de las distribuciones:
-normal
-chi cuadrada
-F de Fisher</t>
  </si>
  <si>
    <t>Determinar la probabilidad de problemas de su entorno con variables aleatorias continuas.</t>
  </si>
  <si>
    <t>Distribuciones Muestrales</t>
  </si>
  <si>
    <t>Identificar los conceptos de: 
-Distribución muestral.
-Error estándar.
-Teorema de límite central. 
Explicar las características y el método de cálculo de probabilidades de la distribución t de Student.</t>
  </si>
  <si>
    <t>Ajustar distribuciones de datos a una distribución normal. 
Determinar la probabilidad de problemas de su entorno con distribución muestral.</t>
  </si>
  <si>
    <t>Integra un portafolio de evidencias que contenga:
* Compendio de 8 ejercicios:
- Uno de operaciones y representaciones de conjuntos
- Uno de probabilidad clásica y otro de probabilidad condicional 
- Uno de cada técnica de conteo
* A partir del resultado de aprendizaje de la unidad 1, determinar:
-Cuatro probabilidades utilizando una distribución de acuerdo al tipo de variable de estudio
* A partir de un caso de su entorno realizar un muestreo que contenga:
-Estimación de parámetros aplicando el Teorema de Límite Central
-Cálculo de probabilidades con la distribución muestral</t>
  </si>
  <si>
    <t>1. Identificar los conceptos de la teoría de conjuntos y los de probabilidad
2. Analizar las características de las distribuciones de probabilidad
3. Comprender el proceso para calcular la probabilidad de los eventos
4. Analizar los datos de una muestra o población para describir el comportamiento del proceso
5. Seleccionar el método según la distribución</t>
  </si>
  <si>
    <t>Ejercicios prácticos
Solución de problemas
Análisis de casos</t>
  </si>
  <si>
    <t>Estadística Inferencial</t>
  </si>
  <si>
    <t>El alumno realizará estimaciones de datos estadísticos para contribuir a la toma de decisiones.</t>
  </si>
  <si>
    <t>Estimación</t>
  </si>
  <si>
    <t xml:space="preserve">Definir el concepto de estimación.
Explicar los tipos de estimación de medias y proporciones:
-Puntual
-Por intervalo </t>
  </si>
  <si>
    <t>Determinar estimaciones de medias y proporciones en situaciones relacionadas con su perfil profesional.</t>
  </si>
  <si>
    <t>Prueba de Hipótesis.</t>
  </si>
  <si>
    <t>Definir los conceptos de:
-Hipótesis
-Hipótesis nula
-Hipótesis alternativa
-Error tipo I y II
Explicar el método de la prueba de hipótesis con una y dos muestras de media y varianza:
-Establecimiento de hipótesis
-Criterio de aceptación
-Estadístico de prueba</t>
  </si>
  <si>
    <t>Realizar la prueba de hipótesis con una y dos muestras de media y varianza en situaciones relacionadas con su perfil profesional.</t>
  </si>
  <si>
    <t>Regresión Lineal y Correlación</t>
  </si>
  <si>
    <t>Explicar el proceso de construcción e interpretación del diagrama de dispersión.
Identificar el concepto de coeficiente de correlación.
Explicar el proceso de regresión lineal y su interpretación:
- diagrama de dispersión
- coeficiente de correlación 
- ecuación de regresión 
Explicar el proceso de regresión lineal en software.
Explicar el concepto de pronóstico en regresión lineal.</t>
  </si>
  <si>
    <t>Graficar el diagrama de dispersión.
Determinar el coeficiente de correlación. 
Obtener la ecuación de la recta. 
Interpretar los resultados.
Obtener la regresión lineal en software de situaciones relacionadas con su perfil profesional.
Determinar pronósticos de situaciones relacionadas con su perfil profesional</t>
  </si>
  <si>
    <t>Diseño de experimentos</t>
  </si>
  <si>
    <t>Explicar el concepto de diseño de experimentos.
Identificar los elementos de ANOVA (Análisis de varianza):
- fuentes de variación
- suma de cuadrados
-cuadrados medios
- estadístico de prueba
Explicar el proceso de construcción e interpretación de la tabla ANOVA.
Explicar la prueba ANOVA con software.</t>
  </si>
  <si>
    <t xml:space="preserve">Construir la tabla ANOVA con datos de situaciones relacionadas con su perfil profesional.
Presentar los resultados de la prueba ANOVA realizados con software.
Interpretar los resultados obtenidos de ANOVA con el software. </t>
  </si>
  <si>
    <t xml:space="preserve">Integra un portafolio de evidencia que contenga:
* A partir del resultado de aprendizaje de la unidad 1 y de la variable de estudio, determinar:
a) Una estimación puntual 
b) Una estimación por intervalos
c)  Prueba de hipótesis con:
-Establecimiento de hipótesis
-Criterio de aceptación
-Estadístico de prueba
- Conclusión 
* A partir de un caso dado de su entorno profesional , realizar en software:
- regresión lineal
- pronóstico 
- prueba ANOVA
- interpretación
- conclusión </t>
  </si>
  <si>
    <t>1. Identificar el concepto de hipótesis nula y alternativa
2. Comprender el planteamiento de hipótesis nula y alternativa
3. Identificar las metodologías para las pruebas de hipótesis
 4. Analizar las pruebas de hipótesis acorde al caso
5. Validar los resultados</t>
  </si>
  <si>
    <t>Elabora un diagnóstico de un proceso o situación dada enlistando:
- elementos 
- condiciones
- variables, su descripción y expresión matemática.</t>
  </si>
  <si>
    <t>Desarrolla la  solución del modelo matemático que contenga:
- método, herramientas y principios matemáticos empleados y su justificación
- demostración matemática
- solución 
- comprobación de la solución obtenida</t>
  </si>
  <si>
    <t>Elabora un reporte que contenga:
- interpretación de resultados con respecto al problema planteado.
- discusión de resultados 
- conclusión y recomendaciones</t>
  </si>
  <si>
    <t>Aguilar Roberto, -2011, Estadística Básica, México, México, Trillas</t>
  </si>
  <si>
    <t>Avalos Septien Mauricio, -2010, Estadística descriptiva y probabilidad, México, México, Universidad Anahuac</t>
  </si>
  <si>
    <t>Bennett Jeffrey O., Briggs William L. y Tr Mario F., -2011, Razonamiento estadístico, México, México, Pearson Educación</t>
  </si>
  <si>
    <t>Cristensen Howard,  (2011), Estadística paso a paso, México, México, Ed. Mc Graw Hill.</t>
  </si>
  <si>
    <t>Devorey, Jay L., -2011, Probabilidad y estadística para ingeniería en ciencias, México, México, Pearson Educación</t>
  </si>
  <si>
    <t>Douglas Lind, -2010, Estadística aplicada a negocios, México, México, Ed. Mc Graw Hill.</t>
  </si>
  <si>
    <t>Liven Richard, -2011, Estadística para administración y economía, México, México, Pearson Educación</t>
  </si>
  <si>
    <t>Moore D. Cc y McCabe G. P , -2009, The practice of business statics Using data for decisions, Nueva York, Nueva York, W. Freeman and Co</t>
  </si>
  <si>
    <t>Murray Spiengel, -2010, Probabilidad y estadística, México, México, Ed. Mc Graw Hill.</t>
  </si>
  <si>
    <t>Wackerly, Dennis D./Mendenhall, Wililiam/Et.Al, -2010, Esdìstica Matemàtica con Aplicaciones, México, México, Pearson Educación</t>
  </si>
  <si>
    <t>ADMINISTRACIÓN DE PROYECTOS</t>
  </si>
  <si>
    <t>El alumno formulará un proyecto de energías renovables con base en los Fundamentos de la Dirección de Proyectos para evaluar la factibilidad del mismo.</t>
  </si>
  <si>
    <t>Fundamentos de administración</t>
  </si>
  <si>
    <t>El alumno describirá los conceptos básicos de administración y organización para su aplicación en proyectos en energías renovables.</t>
  </si>
  <si>
    <t>La empresa</t>
  </si>
  <si>
    <t xml:space="preserve">Definir los conceptos de organización y empresa.
Definir los elementos que conforman una empresa.
Identificar el concepto de valores institucionales de la empresa. </t>
  </si>
  <si>
    <t>Clasificación de las empresas</t>
  </si>
  <si>
    <t xml:space="preserve">Definir las empresas, así como sus diferentes clasificaciones:
- Sector económico
- Actividad o giro
- Origen del capital
- Tamaño 
- Constitución legal </t>
  </si>
  <si>
    <t>Determinar los tipos de empresas presentes en regiones dadas.</t>
  </si>
  <si>
    <t>Introducción al proceso administrativo</t>
  </si>
  <si>
    <t xml:space="preserve">Describir el concepto de proceso administrativo y su importancia.
Describir las fases que
integran el proceso
administrativo:
- Planeación
- Organización
- Dirección
- Control
</t>
  </si>
  <si>
    <t>A partir de un caso de una
empresa de Energías Renovables, elaborará una propuesta del proceso administrativo de un departamento que incluya:
- Sector económico al que pertenece, actividad o giro, origen del capital, tamaño y constitución legal
- Planeación de actividades: objetivos, estrategias y políticas.
- Organización de actividades: Estructura organizacional (organigrama).
- Dirección: propuesta de estilo de liderazgo y comunicación.
Control: herramientas de control.</t>
  </si>
  <si>
    <t>1. Analizar los conceptos básicos de empresa y organización.
2. Diferenciar las empresas de acuerdo a los tipos de clasificaciones existentes
3. Identificar las etapas del proceso administrativo</t>
  </si>
  <si>
    <t>Pizarrón
Proyector
Internet
Normas vigentes</t>
  </si>
  <si>
    <t>Herramientas y metodología para la administración de proyectos</t>
  </si>
  <si>
    <t>El alumno determinará las herramientas de apoyo para la formulación y administración de proyectos para contribuir a la optimización de los recursos.</t>
  </si>
  <si>
    <t>Diagrama de GanttDiagrama de Gantt</t>
  </si>
  <si>
    <t>Describir la técnica del diagrama de Gantt así como sus características principales para la elaboración de proyectos</t>
  </si>
  <si>
    <t>Elaborar la programación de un proyecto empleando un diagrama de Gantt.</t>
  </si>
  <si>
    <t xml:space="preserve">Analítico
Lenguaje técnico
Capacidad de autoaprendizaje
Trabajo en equipo
Razonamiento deductivo
Proactivo
</t>
  </si>
  <si>
    <t>Ruta critica</t>
  </si>
  <si>
    <t>Describir el método de la ruta crítica aplicado en la optimización de recursos de proyectos.</t>
  </si>
  <si>
    <t xml:space="preserve">Diagramar la ruta crítica de un proyecto. 
Calcular la ruta crítica y la duración mínimo de un proyecto. </t>
  </si>
  <si>
    <t>Software</t>
  </si>
  <si>
    <t>Explicar la operación y características del software de formulación y administración de proyectos.</t>
  </si>
  <si>
    <t>Simular la programación de un proyecto.</t>
  </si>
  <si>
    <t>Presenta un reporte a partir de un caso existente de un proyecto de energías renovables y/o ahorro de energía que contenga:
- Graficas de Gantt
- Ruta Crítica 
- Simulación</t>
  </si>
  <si>
    <t>1. Identificar las características de la gráfica de Gantt y la Ruta Crítica
2. Comprender la metodología para la realización de la gráfica de Gantt y la Ruta Crítica
3. Simular la programación de un proyecto</t>
  </si>
  <si>
    <t>Método de casos
Aprendizaje basado en proyectos
Equipos Colaborativos</t>
  </si>
  <si>
    <t>Pizarrón
Proyector
Equipo de cómputo
Internet
Software especializado para administración y gestión de proyectos</t>
  </si>
  <si>
    <t>Fundamentos de la Dirección de Proyectos</t>
  </si>
  <si>
    <t>El alumno desarrollará un proyecto de energías renovables basado en la Dirección de Proyectos, para evaluar la factibilidad del mismo.</t>
  </si>
  <si>
    <t>Fundamentos de proyectos</t>
  </si>
  <si>
    <t>Definir los conceptos de Portafolios, Programas y Proyectos</t>
  </si>
  <si>
    <t>Identificar las relaciones entre Portafolios, Programas y Proyectos.</t>
  </si>
  <si>
    <t>Grupos de Procesos de la Dirección de Proyectos</t>
  </si>
  <si>
    <t>Definir los conceptos de Dirección de Proyectos.
Identificar los cinco Grupos de Procesos de la Dirección de Proyectos:
- Inicio
- Planificación
- Ejecución
- Monitoreo y Control
- Cierre</t>
  </si>
  <si>
    <t>Determinar las interacciones entre Procesos de la Dirección de Proyectos</t>
  </si>
  <si>
    <t>Áreas de Conocimiento
de la Dirección de Proyectos</t>
  </si>
  <si>
    <t>Identificar las Áreas de Conocimiento de la Dirección de Proyectos:
- Gestión de la Integración del Proyecto
- Gestión del Alcance del Proyecto
- Gestión del Tiempo del Proyecto
- Gestión de los costos del Proyecto
- Gestión de la calidad del Proyecto
- Gestión de los Recursos Humanos del Proyecto
- Gestión de las comunicaciones del Proyecto
- Gestión de los riesgos del Proyecto
- Gestión de las adquisiciones del Proyecto
- Gestión de los interesados del Proyecto</t>
  </si>
  <si>
    <t>Desarrollar la correspondencia entre Grupos de Procesos y Áreas de Conocimiento de un proyecto</t>
  </si>
  <si>
    <t>Elaborará el proyecto integrador de Energías Renovables que incluya el desarrollo de:
- Los Grupos de Procesos
- Áreas de Conocimiento</t>
  </si>
  <si>
    <t>1. Identificar los conceptos de  Portafolios, Programas y Proyectos, y sus interrelaciones 
2. Identificar los cinco grupos de procesos de la Dirección de Proyectos.
3. Identificar las Áreas de Conocimiento de la Dirección de Proyectos
4. Desarrollar la correspondencia entre Grupos de Procesos y Áreas de Conocimiento de un proyecto</t>
  </si>
  <si>
    <t>Equipos colaborativos
Solución de problemas
Aprendizaje basado en proyectos
Ejercicios prácticos</t>
  </si>
  <si>
    <t>Guía del PMBOK
Pizarrón
Proyector
Internet
Software especializado para administración y gestión de proyectos</t>
  </si>
  <si>
    <t>El alumno evaluará proyectos de energías renovables mediante métodos, para proporcionar información en la toma de decisiones de la organización.</t>
  </si>
  <si>
    <t>Método de Programación lineal</t>
  </si>
  <si>
    <t>Describir el método de programación lineal aplicado a la toma de decisiones para proyectos de energías renovables.</t>
  </si>
  <si>
    <t>Utilizar el Método de Programación lineal para la evaluación de un proyecto.</t>
  </si>
  <si>
    <t>Método Simplex</t>
  </si>
  <si>
    <t>Describir el método simplex aplicado a la toma de decisiones para proyectos de energías renovables.</t>
  </si>
  <si>
    <t>Utilizar el Método de Simplex para la evaluación de un proyecto.</t>
  </si>
  <si>
    <t>A partir de un caso existente, elabora un reporte de un proyecto de energías renovables y/o ahorro de energía que contenga:
-La solución del problema planteado
-Justificar el método de análisis de problema utilizado</t>
  </si>
  <si>
    <t>1. Comprender el método de programación lineal en la toma de decisiones 
2. Comprender el procedimiento de programación lineal en la toma de decisiones
3. Interpretar los indicadores generados por programación lineal
4. Comprender el procedimiento para desarrollar el método simplex
5. Determinar la viabilidad del proyecto y el punto óptimo de uso de los recursos</t>
  </si>
  <si>
    <t>Ejercicios prácticos
Estudio de caso
Lista de cotejo</t>
  </si>
  <si>
    <t>Equipos colaborativos
Solución de problemas
Aprendizaje basado en proyectos</t>
  </si>
  <si>
    <t>Pizarrón
Proyector
Internet
Software especializado</t>
  </si>
  <si>
    <t>Determinar la información necesaria que lleve a la formulación de proyectos productivos en el sector energético Mediante su análisis para plantear las soluciones de problemas dados para dicho sector.</t>
  </si>
  <si>
    <t>Supervisa la información y la usa para identificar síntomas, problemas y soluciones alternativas:
- Toma decisiones oportunas
- Corre riesgos calculados y anticipa las consecuencias</t>
  </si>
  <si>
    <t>Proponer acciones que conlleven a eficientar el consumo energético Planeando y organizando los proyectos viables para el sector energético.</t>
  </si>
  <si>
    <t>Elabora planes y calendarios para lograr las metas con eficiencia.
Asigna prioridades a las tareas y delega responsabilidades.
- Determina, obtiene y organiza los recursos necesarios para realizar la tarea.</t>
  </si>
  <si>
    <t>Proponer acciones que conlleven a eficientar el tiempo en la planeación e implementación de proyectos considerando los estándares de eficiencia y eficacia administrativa para proyectos del sector energético que ahorren tiempo y esfuerzo a nivel organizacional</t>
  </si>
  <si>
    <t>Maneja varios asuntos y proyectos al mismo tiempo pero no se dedica a demasiadas actividades a la vez.
Vigila y se apega a un calendario o cambia el calendario si es necesario.
- Trabaja en forma efectiva bajo presión de tiempo.</t>
  </si>
  <si>
    <t>Determinar acciones que conlleven a eficientar el presupuesto y finanzas del proyecto energético considerando que los recursos deben alcanzar para acciones que van desde el diseño hasta la implementación y seguimiento del proyecto.</t>
  </si>
  <si>
    <t>Entiende los presupuestos, flujos de efectivo, informes financieros e informes anuales y usa en forma regular esa información para tomar decisiones.
Mantiene informes financieros precisos y completos.
Crea lineamientos presupuestales para otros proyectos y trabaja dentro de los lineamientos establecidos.</t>
  </si>
  <si>
    <t>Jack Gido, Rose Baker, Jim Clements. -2018. Administración Exitosa de Proyectos (ISBN 9786075265285). México. México. Cengage Learning</t>
  </si>
  <si>
    <t>Project Management Institute. -2017. Guía de los Fundamentos Para la Dirección de Proyectos (Guía del PMBOK®)–Sexta Edición (SPANISH)(ISBN 9781628251944). México. México. Project Management Institute</t>
  </si>
  <si>
    <t>Taha, Hamdy A. . -2017. Investigación de Operaciones (ISBN 9786073241212). México. México. Pearson Educacion</t>
  </si>
  <si>
    <t>Brunet, José Morales; Esquembre, Juan Francisco . -2016. Gerente Profesional de Proyectos Cómo gestionar con éxito su proyecto de certificación profesional PMP® ISBN 9789871954599). México. México. Cengage Learning</t>
  </si>
  <si>
    <t>Vidal Gazaue, Kamal Adolfo . -2015. Proyectos: Evaluación y Formulación (ISBN 9789569517006). México. México. Alfaomega</t>
  </si>
  <si>
    <t>Martínez Ruiz, Héctor. -2014. Metodología de la Investigación Con Enfoque en Competencias (ISBN-13: 9786075192468). México. México. Cengage Learning</t>
  </si>
  <si>
    <t>Azqueta, D.. -2007. Introducción a la Economía Ambiental -9788448160586. México. México. McGraw-Hill</t>
  </si>
  <si>
    <t>INSTRUMENTACIÓN INDUSTRIAL</t>
  </si>
  <si>
    <t>El alumno monitoreará los sistemas de instrumentación en aplicaciones de adquisición, procesamiento y transmisión de datos mediante software especializado para monitoreo de las variables del proceso del sistema de energía renovable y/o ahorro.</t>
  </si>
  <si>
    <t>Introducción a los semiconductores</t>
  </si>
  <si>
    <t xml:space="preserve">El alumno construirá circuitos analógicos para acondicionamiento de señales y control de variables mediante la aplicación de electrónica analógica  </t>
  </si>
  <si>
    <t>Materiales semiconductores tipo p-n</t>
  </si>
  <si>
    <t>Identificar los elementos constitutivos que conforman los semiconductores P-N, así como sus propiedades eléctricas</t>
  </si>
  <si>
    <t>Responsabilidad
Disciplina
Orden
Limpieza
Observador
Analítico
Trabajo en equipo
Razonamiento deductivo
Capacidad de autoaprendizaje</t>
  </si>
  <si>
    <t xml:space="preserve">Diodo semiconductor </t>
  </si>
  <si>
    <t>Identificar la unión P-N  y sus polarizaciones directa e inversa
Describir el funcionamiento del diodo con base en sus curvas de operación.
Describir el proceso de rectificación de media onda y onda completa.
Describir el proceso de filtrado por capacitor.
Identificar el funcionamientos de otros diodos (LED y Zener)</t>
  </si>
  <si>
    <t xml:space="preserve">Interpretar los parámetros eléctricos del diodo rectificador en la hoja de datos técnicos.
Verificar la polaridad y el estado de diodos con multímetro digital.
Simular y construir rectificadores de media onda y onda completa.
</t>
  </si>
  <si>
    <t xml:space="preserve">Reguladores de tensión </t>
  </si>
  <si>
    <t>Describir el funcionamiento de los reguladores de tensión integrados.</t>
  </si>
  <si>
    <t>Implementar una fuente de alimentación regulada</t>
  </si>
  <si>
    <t>Transistor Bipolar (BJT)</t>
  </si>
  <si>
    <t>Diferenciar los transistores BJT: NPN y PNP.
Explicar las curvas características y regiones de operación.
Describir los tipos de configuraciones del BJT.
 Explicar el funcionamiento del BJT como conmutador.</t>
  </si>
  <si>
    <t>Interpretar la ganancia de corriente (beta) del BJT.
Diagnosticar el estado y tipo de transistor con el multímetro.
Interpretar los parámetros eléctricos del BJT en la hoja de datos técnicos.
Seleccionar los componentes del circuito de conmutación.
Simular y construir el circuito de conmutación con BJT.</t>
  </si>
  <si>
    <t>Transistor de efecto de campo (MOSFET)</t>
  </si>
  <si>
    <t>Enlistar los tipos de FET.
Describir las regiones de operación del MOSFET y su polarización.</t>
  </si>
  <si>
    <t>Interpretar los parámetros eléctricos del MOSFET en la hoja de datos técnicos.
Seleccionar los componentes del circuito de conmutación.
Simular y construir el circuito de conmutación con MOSFET</t>
  </si>
  <si>
    <t>Elaborará una fuente de tensión regulada e integrar un reporte técnico con las siguientes especificaciones:
- Tensión de entrada
- Tensión de salida
- Diagrama esquemático
- Evidencia fotográfica
- Resultados de pruebas de funcionamiento
Elabora, a partir de una práctica, un reporte técnico que incluya:
- Resultados de la simulación
- Resultados de las pruebas de funcionamiento
- Diagrama de circuito de conmutación con BJT y MOSFET
- Resultados de la simulación</t>
  </si>
  <si>
    <t>1. Comprender los conceptos y principios de funcionamiento y aplicación del diodo como rectificador 
2. Comprender la  aplicación de los reguladores de tensión integrados
3. Comprender los conceptos y principios de los transistores BJT 
4. Analizar los procesos de conmutación con BJT y MOSFET</t>
  </si>
  <si>
    <t>Ejercicios prácticos
Aprendizaje basado en proyectos</t>
  </si>
  <si>
    <t>Medios audiovisuales
Internet
Software de simulación 
Equipos de laboratorio (multímetro, osciloscopio, generador de funciones, fuentes de alimentación)
Materiales (tablillas, diodos, transistores, cable, soldadura, transformadores de baja tensión, capacitores) 
Pintarrón
Equipos de cómputo</t>
  </si>
  <si>
    <t>Sensores y transductores</t>
  </si>
  <si>
    <t>El alumno seleccionará los sensores y transductores con base en la magnitud de una variable física de proceso del sistema de energía renovable y/o de ahorro para determinar sus ventajas y desventajas.</t>
  </si>
  <si>
    <t>Simbología y diagramas de instrumentos y sensores</t>
  </si>
  <si>
    <t>Identificar la simbología en diagramas donde se utilicen instrumentos de medida y sensores según la normatividad vigente.</t>
  </si>
  <si>
    <t>Construir diagramas donde se utilicen instrumentos de medida y sensores según la normatividad vigente (como ejemplo: ANSI, o IEEE).</t>
  </si>
  <si>
    <t>Responsabilidad
Disciplina
Orden
Limpieza
Observador
Analítico
Razonamiento deductivo</t>
  </si>
  <si>
    <t>Variables de Instrumentación de: temperatura, nivel, flujo, caudal, presión, posición, velocidad y proximidad</t>
  </si>
  <si>
    <t>Definir las unidades de medida, aplicaciones y principio de operación de sensores y transductores para medición de:
a) Temperatura (Termopares,  Rtd, termistores, semiconductores)
b) Líquidos y sólidos (Sonda, Nivel de cristal, instrumento flotador, ultrasónico, lvdt)
c) Flujo y caudal (Turbina, presión diferencial, rotámetros)
d) Presión (Galgas extensiométricas, Tubo de bourdon, fuelle, piezoeléctricos)
e) Posición y velocidad (Lvdt, encoders, efecto Hall, potenciométricos)
f) Proximidad (Inductivos, ópticos, capacitivos, ultrasónicos, magnéticos)
g) Variables eléctricas, como: voltaje, corriente, potencia</t>
  </si>
  <si>
    <t>Medir las variables de instrumentación de: 
a) Temperatura (Termopares, Rtd, termistores, semiconductores)
b) Líquidos y sólidos (Sonda, Nivel de cristal, instrumento flotador, ultrasónico, lvdt)
c) Flujo y caudal (Turbina, presión diferencial, rotámetros)
d) Presión (Galgas extensiométricas, Tubo de bourdon, fuelle, piezoeléctricos)
e) Posición y velocidad (Lvdt, encoders, efecto Hall, potenciométricos)
f) Proximidad (Inductivos, ópticos, capacitivos, ultrasónicos, magnéticos)
g) Variables eléctricas, como: voltaje, corriente, potencia</t>
  </si>
  <si>
    <t>Elabora un reporte a partir de un caso de medición de una variable física de proceso del sistema de energía renovable y/o ahorro, que incluya:
- Organizador gráfico  que relacione la variable a medir con el tipo de sensor y transductor con sus características
- Diagrama eléctrico con la descripción del proceso de medición de la variable
-Resultados de las mediciones 
- Conclusiones de la selección del sensor y transductor en base a sus parámetros</t>
  </si>
  <si>
    <t>1. Identificar los símbolos y diagramas de los instrumentos de medida y sensores según la normatividad aplicable (como ejemplo: ANSI, o IEEE)
2. Comprender el proceso de construcción de un diagrama para la medición de una variable física de proceso del sistema de energía renovable y/o ahorro
3. Comprender el proceso para establecer el sensor y transductor adecuado para la medición de una variable física.
4. Determinar ventajas y desventajas entre los distintos tipos de sensores y transductores</t>
  </si>
  <si>
    <t>Rubrica
Guía de observación</t>
  </si>
  <si>
    <t>Prácticas de laboratorio
Aprendizaje basado en proyectos
Ejercicios prácticos</t>
  </si>
  <si>
    <t>Medios audiovisuales
Internet
Pintarrón
Equipos de cómputo
Hojas de datos técnicos 
Equipos de laboratorio (multímetro, osciloscopio, generador de funciones, fuentes de alimentación), sensores (nivel, flujo,presión,caudal,posición, velocidad, proximidad)</t>
  </si>
  <si>
    <t>Acondicionamiento de señales de instrumentación</t>
  </si>
  <si>
    <t>El alumno construirá un circuito de acondicionamiento de señal básico con base a las condiciones de las variables físicas del sistema de energía renovable y/o ahorro, para la adquisición remota de la variable física.</t>
  </si>
  <si>
    <t>Amplificador Operacional</t>
  </si>
  <si>
    <t>Explicar el funcionamiento y conexión de terminales del amplificador operacional.
Describir los conceptos de:
- Alimentación
- Ganancia el lazo abierto y lazo cerrado
- Saturación
- Potencia de salida
- Parámetros eléctricos y condiciones de operación</t>
  </si>
  <si>
    <t>Localizar las terminales del amplificador operacional.
Energizar un amplificador operacional.
Interpretar en la hoja de datos del fabricante los parámetros de alimentación, ganancia el lazo abierto, potencia de salida, temperatura y condiciones de operación del amplificador operacional.</t>
  </si>
  <si>
    <t>Razonamiento deductivo
Capacidad de autoaprendizaje</t>
  </si>
  <si>
    <t>Configuraciones de amplificadores operacionales</t>
  </si>
  <si>
    <t xml:space="preserve">Describir las configuraciones y aplicaciones del amplificador operacional como:
- Lazo abierto: Comparador, comparador de ventana
- Lazo cerrado: Amplificador inversor, amplificador no inversor, de ganancia unitaria, sumador, restador, integrador y derivador
- Amplificador de instrumentación
</t>
  </si>
  <si>
    <t xml:space="preserve">Diagramar circuitos de las configuraciones del amplificador operacional.
Calcular los parámetros de los componentes empleados en las configuraciones del amplificador operacional.
Integrar circuitos con las configuraciones: comparador de ventana, amplificador inversor, amplificador no inversor, seguidor de voltaje, sumador, restador, integrador, derivador y amplificador de instrumentación.
</t>
  </si>
  <si>
    <t xml:space="preserve">Razonamiento deductivo
Capacidad de autoaprendizaje
Responsabilidad
Disciplina
Orden
Limpieza
Observador
Analítico
Trabajo en equipo
</t>
  </si>
  <si>
    <t>Hoja de especificaciones técnicas de sensores y transductores</t>
  </si>
  <si>
    <t>Identificar los parámetros de operación de las especificaciones de los sensores y transductores.</t>
  </si>
  <si>
    <t>Comprobar los parámetros de operación de las especificaciones de los transductores y sensores.</t>
  </si>
  <si>
    <t>Señales de comunicación estándar de instrumentación</t>
  </si>
  <si>
    <t>Identificar el tipo de señal estándar de transmisión (como ejemplo: voltaje, corriente y presión).
Identificar los medios y tipos de transmisión estándar de comunicación.</t>
  </si>
  <si>
    <t>Seleccionar el tipo y medio de transmisión de una variable física con base a un sistema de energía renovable y/o eléctrica.</t>
  </si>
  <si>
    <t>Acondicionamiento de señal</t>
  </si>
  <si>
    <t>Describir el acondicionamiento de señal para sistemas electrónicos.</t>
  </si>
  <si>
    <t>Implementar el circuito de acondicionamiento de señal de una variable física de un sistema de energía renovable y/o eléctrica.</t>
  </si>
  <si>
    <t>Elabora un reporte a partir de un prototipo o práctica de acondicionamiento de señal de una variable física
 de un sistema de energía renovable y/o ahorro, que incluya:
- Construcción del circuito de acondicionamiento de señal
- Explicación del circuito de acondicionamiento de señal
- Resultados experimentales del proceso de transmisión de la señal en una distancia no menor a 10 metros</t>
  </si>
  <si>
    <t>1.Identificar los medios de transmisión a distancia de una señal física
2. Comprender el proceso de acondicionamiento de una variable física
3.Comprender el proceso para establecer el medio de transmisión y acondicionamiento de una señal física
4. Determinar  las ventajas y desventajas entre los diferentes medios de transmisión y acondicionamiento de una variable física</t>
  </si>
  <si>
    <t>Medios audiovisuales
Equipos de laboratorio 
Equipo de cómputo
Hojas de datos técnicos
Pintarrón
Manuales y catálogos de sensores</t>
  </si>
  <si>
    <t>Instrumentos virtuales (VI)</t>
  </si>
  <si>
    <t>El alumno interpretará variables físicas mediante el software especializado para el monitoreo de las mismas.</t>
  </si>
  <si>
    <t>Introducción al entorno de programación virtual</t>
  </si>
  <si>
    <t xml:space="preserve">Manipular las herramientas de la administración de archivos de instrumentos virtuales (abrir y guardar proyectos).
Construir interfaces de usuario (panel frontal) utilizando las herramientas de diseño de formularios o ventanas.
Programar el instrumento virtual (VI) siguiendo un código preestablecido utilizando las herramientas de edición de código (diagrama).
Probar el funcionamiento de un instrumento virtual utilizando las herramientas de ejecución y depuración.
</t>
  </si>
  <si>
    <t>Responsabilidad
Disciplina
Observador
Analítico
Trabajo en equipo
Orden
Razonamiento deductivo
Capacidad de autoaprendizaje</t>
  </si>
  <si>
    <t>Variables, datos, funciones y subrutinas</t>
  </si>
  <si>
    <t>Definir los conceptos de:
a) Variable de entrada, variable de salida, variable global, variable local y constante
b) Los tipos de datos enteros (int), flotante (float), caracter (char), binario (boolean), doble (double), arreglos y cadenas
c) Función y subrutina</t>
  </si>
  <si>
    <t>Relacionar las variables de entrada con los controles del instrumento virtual y las variables de salida con los indicadores.
Declarar variables y constantes del tipo apropiado utilizando la sintaxis y herramientas de la programación de código.
Programar funciones o subrutinas (sub-instrumentos) en un código de mayor jerarquía.</t>
  </si>
  <si>
    <t>Definir los siguientes conceptos:
a) Condiciones While y For
b) Temporizadores
d) Intervalos de espera</t>
  </si>
  <si>
    <t>Programar ciclos de repetición mientras se cumple una condición (while).
Programar ciclos finitos de repetición (for).
Programar funciones o ciclos de retardo que provoquen la espera en la ejecución por un tiempo definido.</t>
  </si>
  <si>
    <t>Graficar  variables físicas de sistemas de energía renovable y/o ahorro en un entorno virtual.</t>
  </si>
  <si>
    <t>Entrega un reporte a partir de una simulación de un caso de una variable física, que contenga:
- Controles
- Indicadores
- Gráficas
- Ciclos de repetición
- Temporización
- Subrutinas</t>
  </si>
  <si>
    <t>1. Identificar los elementos de las barras de herramientas y sus operaciones del entorno virtual
2. Comprender el procedimiento para abrir un VI para edición de código
3. Establecer los componentes que integran un instrumento  virtual 
4. Determinar los componentes necesarios en la simulación de un instrumento virtual y sus resultados</t>
  </si>
  <si>
    <t>Lista de cotejo
Rúbrica</t>
  </si>
  <si>
    <t>Prácticas de laboratorio
Aprendizaje basada en proyectos</t>
  </si>
  <si>
    <t>Medios audiovisuales
Equipos de laboratorio
Laboratorio de electrónica
Equipo de cómputo
Pintarrón
Software de instrumentación virtual.</t>
  </si>
  <si>
    <t>Adquisición y monitoreo de datos</t>
  </si>
  <si>
    <t>El alumno construirá sistemas básicos de adquisición de datos para el monitoreo de variables físicas remotas a través de un sistema virtual.</t>
  </si>
  <si>
    <t>Conversión analógica a digital y viceversa</t>
  </si>
  <si>
    <t>Describir las características de una señal analógica y digital.
Describir el proceso de conversión de una señal analógica y digital, y viceversa.</t>
  </si>
  <si>
    <t>Medir señales analógicas y digitales.
Convertir una señal analógica  a digital, y viceversa.</t>
  </si>
  <si>
    <t>Adquisición de datos analógicos</t>
  </si>
  <si>
    <t>Identificar las características y tipos de conexión de los instrumentos de campo en circuitos de adquisición de señales físicas.</t>
  </si>
  <si>
    <t>Configurar el sistema de adquisición de datos considerando los tipos de conexión de señales analógicas al instrumento de campo:
- Una sola referencia
- Referencia múltiple
- Diferencial</t>
  </si>
  <si>
    <t>Protocolos de comunicación</t>
  </si>
  <si>
    <t>Definir la configuración de los protocolos de comunicación de redes industriales (RS232, RS485, USB, Ethernet, GPIB) para instrumentos de campo (sensores, transductores, tarjetas de adquisición de datos, multímetros, osciloscopios).</t>
  </si>
  <si>
    <t>Presenta un reporte a partir de un proyecto de un sistema de monitoreo de datos (sistema de energía renovable y/o ahorro), que contenga:
- La arquitectura de construcción del sistema
- Descripción del proceso de adquisición y monitoreo de las variables físicas
- Interpretación de resultados experimentales de las tendencias de las variables físicas</t>
  </si>
  <si>
    <t>1. Identificar el proceso de conversión de digital a analógico y la configuración de los protocolos de comunicación
2. Comprender los procedimientos necesarios para acondicionar una variable física a un software de instrumentación virtual
3. Identificar la función que realiza cada componente del monitoreo de una variable física de un sistema de energía renovable y/o ahorro mediante un software de instrumentación virtual
4. Evaluar los resultados obtenidos en el monitoreo de una variable física de un sistema de energía renovable y/o ahorro, para su interpretación</t>
  </si>
  <si>
    <t>Lista de cotejo
Rubrica</t>
  </si>
  <si>
    <t>Prácticas de laboratorio
Aprendizaje basado en proyectos</t>
  </si>
  <si>
    <t>Equipo de cómputo
Pintarrón
Proyector de video
Computadora, cañón, software de instrumentación virtual, impresos (prácticas de programación de instrumentos, proyecto), instrumentos de medición campo con puertos de comunicación, cables de red, tarjetas de red
Tarjeta de adquisición de datos
Medios audiovisuales
Equipos de laboratorio
Laboratorio de electrónica
Equipo de cómputo
Pintarrón
Software de instrumentación virtual.</t>
  </si>
  <si>
    <t>Seleccionar los elementos del sistema de energía renovable con base en el diagnóstico y las especificaciones del equipo en el mercado para cumplir con los requerimientos del sistema.</t>
  </si>
  <si>
    <t>Establece los criterios de selección de cada uno de los elementos del sistema con base al diagnóstico y elabora una tabla comparativa de los disponibles en el mercado y selecciona los apropiados.</t>
  </si>
  <si>
    <t>Supervisar la instalación e integración de los elementos del sistema de energías renovables cumpliendo con los requerimientos del usuario para garantizar la operación del sistema.</t>
  </si>
  <si>
    <t>Instala el sistema de energía renovable y verifica su correcta operación de acuerdo a la normatividad y requerimientos del usuario.</t>
  </si>
  <si>
    <t>Supervisar el mantenimiento de los sistemas de energía renovable con base en las características especificadas, procedimientos y condiciones de seguridad para garantizar su funcionamiento continuo.</t>
  </si>
  <si>
    <t>Verifica las acciones del programa de mantenimiento, considerando:
* Cumplimiento en tiempos de ejecución
* Medidas de seguridad
* Funcionalidad
* Informa el resultado de la supervisión</t>
  </si>
  <si>
    <t>Proponer acciones para eficientar el proceso considerando los estándares de eficiencia y empleando la metodología de elaboración de proyectos, para cumplir los requerimientos de la empresa.</t>
  </si>
  <si>
    <t>Elabora propuesta que incluya: especificaciones técnicas de equipo, análisis costo beneficio, retorno de inversión, condiciones de configuración y operación</t>
  </si>
  <si>
    <t>Determinar el consumo energético a través de la recopilación y análisis de información para conocer las tendencias de consumo eléctrico.</t>
  </si>
  <si>
    <t>Elabora un reporte técnico que contenga la siguiente información: 
* Datos históricos del consumo eléctrico, análisis estadístico de comportamiento histórico del consumo eléctrico, gráficas de tendencias de consumo eléctrico, proyección de consumo eléctrico</t>
  </si>
  <si>
    <t xml:space="preserve">Monitorear los parámetros eléctricos por medio de equipos y técnicas de medición para identificar la distribución del consumo de energía eléctrica. </t>
  </si>
  <si>
    <t>Elabora un reporte técnico que contenga la siguiente información:
- Equipo de medición a utilizar
- Periodicidad de las mediciones
- Localización Fundamentos Físicas (Vectores, Leyes de Newton, Velocidad, Aceleración, Caída de cuerpo libre, Energía potencial) del equipo de monitoreo, resultados de la medición, análisis de los resultados</t>
  </si>
  <si>
    <t>Justificar áreas susceptibles de mejora analizando los resultados del diagnóstico energético, la funcionalidad del proceso y con base en la normatividad y políticas de la empresa para plantear el alcance del proyecto.</t>
  </si>
  <si>
    <t>Elabora dictamen que integre los resultados del análisis comparativo de monitoreo energético, condiciones de operación del proceso, el consumo histórico, normatividad (legal, ambiental, seguridad, instalaciones, equipo); proponiendo las áreas susceptibles de mejora y el alcance del proyecto.</t>
  </si>
  <si>
    <t>Elabora propuesta que incluya: especificaciones técnicas de equipo, análisis costo beneficio, retorno de inversión, condiciones de configuración y operación.</t>
  </si>
  <si>
    <t>Boylestad, Robert L., -2018, Electrónica Teoría de circuitos y dispositivos electrónicos, México, México, Pearson Educación</t>
  </si>
  <si>
    <t>Creus Antonio, -2010, Instrumentación Industrial. ISBN: 978-6077070429, México, México, Alfaomega</t>
  </si>
  <si>
    <t>Harold E. Soisson, -2006, Instrumentación Industrial., México, México, Limusa</t>
  </si>
  <si>
    <t>Pérez García, Miguel Ángel, -2014, Instrumentación Electrónica ISBN: 978-8428337021, Madrid, España, Paraninfo</t>
  </si>
  <si>
    <t>Creus Antonio, -2009, Instrumentos Industriales: su Ajuste y Calibración., México, México, Alfaomega</t>
  </si>
  <si>
    <t>Ramón Pallas, -2007, Sensores y Acondicionadores de Señal., México, México, Alfaomega</t>
  </si>
  <si>
    <t>Cooper, William David. Helfrick, Albert D., -2008, Instrumentación Electrónica Moderna y Técnicas de Medición., México, México, Prentice-Hall</t>
  </si>
  <si>
    <t>F. Coughlin, Robert y F. Driscoll, -2006, Amplificadores operacionales y circuitos integrados lineales ISBN: 9701702670, D.F. y la provincia, México, Prentice Hall</t>
  </si>
  <si>
    <t>Malvino Albert Paul, -2007, Principios de electrónica ISBN: 8448156196, D.F. y la provincia, México, McGraw-Hill</t>
  </si>
  <si>
    <t>Floyd Thomas L., -2008, Dispositivos electrónicos ISBN: 9789702611936, D.F. y la provincia, México, Prentice Hall</t>
  </si>
  <si>
    <t>José R. Lajara Viazcaino José Pelegrí Sabastiá, -2018, Labview entorno gráfico de programación ISBN:9786075380070, Distrito Federal, México, Alfaomega, Marcombo</t>
  </si>
  <si>
    <t>Aquilino Rodríguez Penin , 2ª edición (25/10/2007), Sistemas Scada ISBN: 8426714501. ISBN-13: 9788426714503, Distrito Federal, México, Marcombo</t>
  </si>
  <si>
    <t>Aquilino Rodríguez Penin , 1ª edición (20/05/2008), Comunicaciones Industriales ISBN: 8426715109., Distrito Federal, México, Marcombo</t>
  </si>
  <si>
    <t>Schwartz, Marco. Manickum, Oliver, -2015, ProgrammingArduinowithLabVIEW ISBN: 978-1-84969-822-1 Electronic book, Birmingham, UK, Packt Publishing</t>
  </si>
  <si>
    <t>MANTENIMIENTO ELECTROMECÁNICO</t>
  </si>
  <si>
    <t>El alumno elaborará planes y programas de mantenimiento mediante la información técnica disponible, para optimizar el funcionamiento de equipos.</t>
  </si>
  <si>
    <t>El mantenimiento y su clasificación</t>
  </si>
  <si>
    <t>El alumno categorizará los tipos de mantenimiento basado en la normatividad para determinar las actividades y su calendarización.</t>
  </si>
  <si>
    <t>Conceptos Básicos de Mantenimiento</t>
  </si>
  <si>
    <t>Identificar la finalidad, conceptos básicos de mantenimiento, sus objetivos y características.</t>
  </si>
  <si>
    <t xml:space="preserve">Trabajo en equipo
Capacidad de observación
Responsabilidad
Puntualidad
Disciplina
Iniciativa
</t>
  </si>
  <si>
    <t>Clasificación del Mantenimiento y normas aplicables</t>
  </si>
  <si>
    <t xml:space="preserve">Identificar los tipos de mantenimiento de acuerdo a la normativa vigente nacional e internacional.
Identificar los enfoques del mantenimiento considerando la atención de los recursos de una empresa (correctivo, preventivo, predictivo, TPM y RCM).
</t>
  </si>
  <si>
    <t>Distinguir el tipo de mantenimiento a partir de los inventarios, historiales, programas de mantenimiento, y recomendaciones del fabricante.</t>
  </si>
  <si>
    <t>Metodología del TPM y RCM</t>
  </si>
  <si>
    <t xml:space="preserve">Identificar los cinco pilares del TPM tales como: 
a) Administración del mantenimiento
b) Mejora continua 
c) Mantenimiento autónomo
d) Administración temprana del equipo 
e) Capacitación y entrenamiento
Describir la metodología del Mantenimiento Centrado en la Confiabilidad (RCM) utilizando el método de las siete preguntas en las que se fundamenta el RCM.
</t>
  </si>
  <si>
    <t>Actividades del personal de Mantenimiento</t>
  </si>
  <si>
    <t>Identificar las actividades administrativas y técnicas del personal de mantenimiento:
* Administrativas: Planificación y Control
* Actividades técnicas: Ejecución y Supervisión</t>
  </si>
  <si>
    <t>Elaborar un listado de las actividades que debe realizar el personal de mantenimiento de acuerdo al organigrama de la empresa.</t>
  </si>
  <si>
    <t xml:space="preserve">A partir de una serie de casos presenta un reporte que incluya los siguientes aspectos:
• Tabla comparativa de las actividades administrativas y técnicas de mantenimiento
• Justificar e indicar el tipo de mantenimiento que aplica a cada caso
• Describir la normas de mantenimiento que aplican en cada caso
</t>
  </si>
  <si>
    <t>1. Identificar objetivos y características del mantenimiento
2. Identificar normas aplicables por tipo de mantenimiento
3. Analizar cómo se clasifica el mantenimiento considerando el momento en que se hace la intervención.</t>
  </si>
  <si>
    <t>Grupos de discusión
Estudio de casos
Prácticas situadas</t>
  </si>
  <si>
    <t>Proyector
Computadora
Internet
Pintarrón
Normativa nacional e internacional.</t>
  </si>
  <si>
    <t>Plan de mantenimiento</t>
  </si>
  <si>
    <t>El alumno elaborará el programa de mantenimiento mediante el análisis de información histórica de los equipos, para mantener en condiciones óptimas de operación los equipos y maquinaria de la empresa.</t>
  </si>
  <si>
    <t>Identificar los pasos a seguir para la elaboración de planes y programas de mantenimiento.</t>
  </si>
  <si>
    <t>Análisis y diagnóstico</t>
  </si>
  <si>
    <t>Identificar la metodología utilizada en el análisis y diagnóstico del área de mantenimiento de una empresa.</t>
  </si>
  <si>
    <t>Describir el análisis y diagnóstico del área de mantenimiento de una empresa.</t>
  </si>
  <si>
    <t>Banco de datos de mantenimiento</t>
  </si>
  <si>
    <t xml:space="preserve">Describir las herramientas utilizadas en el manejo de datos de mantenimiento:
Inventario, Gestión de activos, Manual del equipo, descripción de las actividades de mantenimiento y fichas de trabajo: orden de trabajo, solicitud de repuestos y materiales, reporte semanal.
</t>
  </si>
  <si>
    <t>Realizar el banco de datos de mantenimiento de una empresa.</t>
  </si>
  <si>
    <t>Clasificación de equipos y modos de falla</t>
  </si>
  <si>
    <t>Describir los métodos de clasificación de equipos: Índice RIME, método GUT, jerarquización en vitales, importantes y triviales.
Describir las estrategias utilizadas en la determinación del modo de fallas en equipos e instalaciones.</t>
  </si>
  <si>
    <t>Clasificar los equipos de una empresa, utilizando los métodos RIME y GUT.
Determinar el modo de fallas en equipos.</t>
  </si>
  <si>
    <t>Procedimiento para mantenimiento</t>
  </si>
  <si>
    <t>Describir los procedimientos que se realizan en el mantenimiento.</t>
  </si>
  <si>
    <t>Determinar el procedimiento de mantenimiento.</t>
  </si>
  <si>
    <t>Programación de mantenimiento</t>
  </si>
  <si>
    <t>Describir las técnicas y formatos utilizados para la programación de las actividades de mantenimiento.</t>
  </si>
  <si>
    <t>Elaborar el programa de mantenimiento.</t>
  </si>
  <si>
    <t xml:space="preserve">A partir de un caso, elabora un plan de mantenimiento que incluya:
-Lista categorizada de los equipos en función al índice RIME o GUT
-Resultado del diagnóstico de los equipos: condiciones de operación y eficiencia
-Tipo de mantenimiento que aplica
-Cronograma de actividades
</t>
  </si>
  <si>
    <t>1. Identificar las etapas para la elaboración del plan de mantenimiento
2. Comprender el procedimiento para el análisis, diagnóstico del mantenimiento, y manejo de datos
3. Analizar los diferentes métodos de clasificación y jerarquización de equipos en una empresa, así como la determinación de su modo de falla
4. Comprender el procedimiento para determinar las estrategias para la realización del plan de mantenimiento
5 Elaborar el plan de mantenimiento</t>
  </si>
  <si>
    <t>Estudio de casos
Aprendizaje basado en proyectos
Equipos colaborativos</t>
  </si>
  <si>
    <t>Proyector
Computadora
Internet
Pintarrón</t>
  </si>
  <si>
    <t>Software de aplicación del mantenimiento</t>
  </si>
  <si>
    <t>El alumno desarrollará programas de mantenimiento mediante la utilización de Software de aplicación para la optimización de equipo y maquinaria de la empresa.</t>
  </si>
  <si>
    <t>Software de Aplicación para administración del mantenimiento</t>
  </si>
  <si>
    <t>Identificar los tipos de Softwares utilizados en la administración del mantenimiento.</t>
  </si>
  <si>
    <t>Seleccionar un software de mantenimiento a partir de sus ventajas y desventajas.</t>
  </si>
  <si>
    <t>Etapas para la implementación de un programa de mantenimiento mediante el uso de Software</t>
  </si>
  <si>
    <t>Establecer las etapas y secuencia de mantenimiento de una empresa mediante el uso del software especializado.</t>
  </si>
  <si>
    <t>Aplicación del software especializado en mantenimiento.</t>
  </si>
  <si>
    <t>Identificar las librerías y procedimientos para introducir datos a un software de mantenimiento.</t>
  </si>
  <si>
    <t>Elaborar el plan de mantenimiento de equipos, aplicando el Software especializado en mantenimiento.</t>
  </si>
  <si>
    <t xml:space="preserve">A partir de un caso elabora un plan de mantenimiento en software especializado que contenga:
-Diagrama de las etapas del programa de mantenimiento
- Base de datos de equipos, sus rutinas de mantenimiento y su respectiva programación
</t>
  </si>
  <si>
    <t xml:space="preserve">1. Identificar la importancia, ventajas y desventajas de sistemas informáticos de mantenimiento
2. Comprender el entorno de programación del software de administración del mantenimiento
4. Comprender el procedimiento para elaborar el programar del mantenimiento con software
5. Establecer un plan de mantenimiento utilizando el Software especializado.
</t>
  </si>
  <si>
    <t xml:space="preserve">Estudio de casos
Aprendizaje basado en proyectos
Equipos colaborativos
</t>
  </si>
  <si>
    <t>Proyector
Computadora
Internet
Pintarrón
Instrumentos y equipos de laboratorio
Software de administración del mantenimiento</t>
  </si>
  <si>
    <t>Elabora un reporte técnico que contenga las siguientes especificaciones técnicas de los equipos electro-mecánicos:
- Inventario de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 Datos históricos, análisis estadístico, gráficas de tendencias y proyección de consumo energético
- Pérdidas de energía</t>
  </si>
  <si>
    <t>Enrique Dounce Villanueva, -2006, Un enfoque analítico del Mantenimiento Industrial ISBN: 9789702409144., Monterrey, México, Compañía Editorial Continental.</t>
  </si>
  <si>
    <t>Dounce Villanueva, enrique, -2014, La Productividad en el Mantenimiento Industrial ISBN: 978-607-438-924-1, México, México, CECSA</t>
  </si>
  <si>
    <t>Duffuaa, S., -2007, Sistemas de Mantenimiento Planeación y Control ISBN:9789681859183, México, México, Limusa Wiley</t>
  </si>
  <si>
    <t>Mora, Luis Alberto, -2009, Mantenimiento Planeación, ejecución y Control ISBN:566d37a9-0c95-4b36-aa75-459e129bfc28, s.l., Colombia, Alfaomega</t>
  </si>
  <si>
    <t>R. Keith Mobley, -2013, Maintenance Engineering Handbook ISBN: ed5a76db-38a9-4145-bb25-c9334558e077, s.l., USA, Mac Graw-Hill</t>
  </si>
  <si>
    <t>Roldan Viloria, José, -2003, Manual del Electromecánico de Mantenimiento ISBN: 9788428328616, Madrid, España, Paraninfo/Thomson</t>
  </si>
  <si>
    <t>Newbrough, e.t., -2000, Administración de Mantenimiento Industrial, México, México, Diana</t>
  </si>
  <si>
    <t>Gonzalez Fernandez Francisco Javier, -2005, Teoria y Practica del Mantenimiento Industrial Avanzado ISBN:9788415781356, México, México, Fundación Confemetal</t>
  </si>
  <si>
    <t>Tokutaro Suzuki, -2017, TPM en Industrias de Proceso ISBN: 39d45f66-5df8-44c8-975e-84279dde90b5, México, Mexico, Tgp-Hoshin</t>
  </si>
  <si>
    <t>Enrique Dounce Villanueva, -2014, La administración del mantenimiento ISBN:978-607-438-924-1, México, México, Continental</t>
  </si>
  <si>
    <t>CONOCER, -2011, Análisis Ocupacional del Mantenimiento Industrial ISBN: 9681861728, México, México, Limusa</t>
  </si>
  <si>
    <t>INSTALACIONES ELÉCTRICAS EN BAJA TENSIÓN</t>
  </si>
  <si>
    <t>El alumno realizará una instalación eléctrica en baja tensión, considerando la normatividad vigente, para la operación de un sistema eléctrico.</t>
  </si>
  <si>
    <t>. Fundamentos de las instalaciones eléctricas en baja tensión</t>
  </si>
  <si>
    <t>El alumno determinará los elementos de una instalación eléctrica en baja tensión de acuerdo a la normatividad vigente, así como los efectos que producen, para optimizar la operación y eficiencia energética.</t>
  </si>
  <si>
    <t>Tipo de cargas eléctricas
Resistivas, Inductivas, 
Capacitivas y Electrónicas.</t>
  </si>
  <si>
    <t xml:space="preserve">Definir los conceptos de carga eléctrica y los tipos de carga de acuerdo a su clasificación: 
Iluminación y resistivas.
• Incandescente
• Fluorescente
• Led 
• Vapor de mercurio
Maquinas eléctricas
• Motores de C.A.
• Motores de C.D.
• Transformadores
• Soldadoras de arco eléctrico.
Electrónicas
• Reguladores de voltaje
• Inversores de voltaje
• Fuentes de poder
• Variadores de
•  frecuencia
• Dispositivos electrónicos
</t>
  </si>
  <si>
    <t>Determinar los efectos que producen las cargas resistivas, inductivas, capacitivas y electrónicas en una red eléctrica.</t>
  </si>
  <si>
    <t>Trabajo en equipo
Capacidad de observación
Responsabilidad
Ética
Proactivo
Iniciativa
Puntualidad
Creatividad
Organizacional</t>
  </si>
  <si>
    <t xml:space="preserve">Componentes y elementos eléctricos </t>
  </si>
  <si>
    <t>Describir los componentes eléctricos de una instalación eléctrica
• Acometidas
• Medidores
• Interruptores
• Conductores
• Canalizaciones
• Centros de carga
Identificar la simbología de los componentes eléctricos de una instalación eléctrica</t>
  </si>
  <si>
    <t>Diseñar diagramas unifilares donde se muestre la conexión de las subestaciones, transformadores, tableros, circuitos alimentadores y derivados de acuerdo a la norma oficial vigente</t>
  </si>
  <si>
    <t>Acometidas de Servicio</t>
  </si>
  <si>
    <t>Definir el tipo de servicio eléctrico utilizado en una instalación eléctrica</t>
  </si>
  <si>
    <t>Determinar el tipo de servicio monofásicos 2 y 3 hilos y trifásicos 4 hilos</t>
  </si>
  <si>
    <t xml:space="preserve">Trabajo en equipo
Capacidad de observación
Responsabilidad
Ética
Proactivo
Iniciativa
Puntualidad
Creatividad
Organizacional </t>
  </si>
  <si>
    <t>Elaborará, a partir de una instalación eléctrica en baja tensión, un reporte que incluya:
• Los tipos de cargas eléctricas
• Características de las principales cargas
• Los tipos de efectos que producen de acuerdo al tipo de carga instalado
• Diagrama unifilar</t>
  </si>
  <si>
    <t xml:space="preserve">1. Identificar los tipos de las cargas resistivas, inductivas, capacitivas y electrónicas en una red eléctrica
2. Seleccionar los elementos de las instalaciones eléctricas
3. Determinar los efectos que producen las diferentes cargas en la red eléctrica
</t>
  </si>
  <si>
    <t>Estudio de caso
Rubrica
Lista de cotejo</t>
  </si>
  <si>
    <t>Equipo de computo
Medio audiovisuales
Norma oficial mexicana NOM-001-SEDE
Material audiovisual</t>
  </si>
  <si>
    <t>Planeación de sistemas de distribución en baja tensión.</t>
  </si>
  <si>
    <t>El alumno identificará los componentes de los sistemas de distribución de una instalación eléctrica, para optimizar la operación y eficiencia energética con base en la normatividad vigente.</t>
  </si>
  <si>
    <t xml:space="preserve">Arreglos de distribución radiales en baja tensión
simples y combinados
</t>
  </si>
  <si>
    <t xml:space="preserve">Identificar los arreglos de distribución radiales en baja tensión
• Simples y combinados
• Secundarios selectivos </t>
  </si>
  <si>
    <t>Seleccionar el tipo de arreglo y sus protecciones en un sistema de distribución en baja tensión.</t>
  </si>
  <si>
    <t>Alimentadores y circuitos derivados</t>
  </si>
  <si>
    <t xml:space="preserve">Identificar los tipos de circuitos y buses
Identificar el tipo de interruptor termomagnético de acuerdo a sus características de instalación. 
</t>
  </si>
  <si>
    <t>Seleccionar los tipos de alimentadores, circuitos y sus protecciones de acuerdo a la NOM-001-SEDE.</t>
  </si>
  <si>
    <t>Tableros Principales</t>
  </si>
  <si>
    <t xml:space="preserve">Determinar los criterios de agrupación de cargas y capacidad de los centros de carga según la ficha técnica. </t>
  </si>
  <si>
    <t>Determinar la capacidad y tipo de tableros principales de acuerdo a la NOM-001-SEDE.
Realizar un censo de cargas a través de la ficha técnica o mediciones eléctricas.</t>
  </si>
  <si>
    <t>A partir de una instalación eléctrica en baja tensión, elabora un reporte técnico que incluya:
• Diagrama unifilar
• Tipo de arreglo de distribución radial.
• Capacidad de los elementos de protección.
• Medios de desconexión
• Tipos de protecciones eléctricas conforme a la NOM-001-SEDE 
• Capacidad de los tableros de principales.</t>
  </si>
  <si>
    <t>1. Identificar el tipo de arreglo y sus protecciones de los sistemas de distribución en baja tensión. 
2. Analizar la norma oficial mexicana NOM-001-SEDE
3. Comprender el funcionamiento de fusibles e interruptores termomagnéticos
4. Comprender el procedimiento para calcular las especificaciones de medios de desconexión, tableros principales y protecciones.
5. Seleccionar los elementos de los sistemas de distribución de una instalación eléctrica.</t>
  </si>
  <si>
    <t>Manuales de fabricante
Equipo de computo
Medios audiovisuales
Norma oficial vigente NOM-001-SEDE</t>
  </si>
  <si>
    <t>Canalizaciones, Conductores y Tableros en baja tensión</t>
  </si>
  <si>
    <t>El alumno determinará las dimensiones de las canalizaciones, conductores y tableros secundarios de una instalación eléctrica en baja tensión, para optimizar la operación y eficiencia energética con base en la normatividad vigente.</t>
  </si>
  <si>
    <t>Cuadros de cargas y balanceo de circuitos en baja tensión.</t>
  </si>
  <si>
    <t>Identificar el cuadro de cargas 
• Por ficha técnica
• Por medición de parámetros eléctricos</t>
  </si>
  <si>
    <t xml:space="preserve">Determinar la capacidad y tamaño de los centros de carga con base a la NOM-001- SEDE
Calcular la ubicación geográfica de los centros de carga
Instalar un centro de carga de distribución considerando el equipo de seguridad y la herramienta adecuada </t>
  </si>
  <si>
    <t>Canalizaciones</t>
  </si>
  <si>
    <t>Identificar el procedimiento para calcular las características de las canalizaciones, usando tablas, manuales de fabricante y software especializado con base a la NOM-001-SEDE</t>
  </si>
  <si>
    <t>Calcular las canalizaciones de una instalación eléctrica en baja tensión, usando tablas, manuales de fabricante y software especializado
Realizar el montaje de las canalizaciones en una instalación eléctrica considerando el equipo de seguridad y la herramienta adecuada</t>
  </si>
  <si>
    <t>Conductores</t>
  </si>
  <si>
    <t>Identificar el procedimiento para calcular las  características de los conductores,  usando tablas, manuales de fabricante y software especializado con base a la NOM-001-SEDE</t>
  </si>
  <si>
    <t>Calcular las especificaciones y características de los conductores, usando tablas, manuales de fabricante y software especializado</t>
  </si>
  <si>
    <t>Cédulas de cableado en
instalaciones eléctricas.</t>
  </si>
  <si>
    <t>Identificar el tipo cedula de cableado según las normas vigentes</t>
  </si>
  <si>
    <t>Determinar el tipo de cedula de cableado en las instalaciones eléctricas.
Realizar el cableado en una instalación eléctrica considerando el equipo de seguridad y la herramienta adecuada</t>
  </si>
  <si>
    <t>Elementos de Subestaciones Eléctricas</t>
  </si>
  <si>
    <t xml:space="preserve">Identificar las características y los elementos de una subestación
Identificar la simbología eléctrica relacionada con las subestaciones
Identificar los tipos de subestaciones: interiores, exteriores, aéreas y pedestal
</t>
  </si>
  <si>
    <t>Ubicar los elementos de una subestación eléctrica para su conexión con el sistema eléctrico en baja tensión</t>
  </si>
  <si>
    <t>Realizar una instalación eléctrica en baja tensión considerando el cálculo y el montaje de:
• Tablero principal
• Canalizaciones
• Protecciones
• Conductores
• Accesorios 
• Cargas</t>
  </si>
  <si>
    <t>1. Identificar las cargas del sistema eléctrico de baja tensión.
2. Realizar el cuadro de cargas 
3. Calcular los circuitos y sus protecciones
4. Dimensionar y seleccionar los conductores
5. Dimensionar y seleccionar las canalizaciones
6. Determinar elementos de la subestación
7. Realizar la instalación eléctrica en baja tensión</t>
  </si>
  <si>
    <t>Reporte
Lista de cotejo
Rúbrica</t>
  </si>
  <si>
    <t>Prácticas de laboratorio
Ejercicios prácticos
Tareas de investigación</t>
  </si>
  <si>
    <t>Equipo de computo
Medios audiovisuales
Material audiovisual
Herramientas mecánicas
Herramientas eléctricas
Equipo de seguridad y protección
Materiales de instalaciones eléctricas
Amperímetros de gancho
Norma Oficial Vigente
Hojas de especificaciones de material eléctrico</t>
  </si>
  <si>
    <t>Sistemas de tierra en baja tensión</t>
  </si>
  <si>
    <t xml:space="preserve">El alumno determinará los elementos de una red de tierras en una instalación eléctrica en baja tensión con base a la normatividad vigente para proteger el sistema. </t>
  </si>
  <si>
    <t>Sistemas de tierras en baja tensión</t>
  </si>
  <si>
    <t>Describir los conceptos fundamentales de los sistemas de tierras, así como sus procedimientos y normas que apliquen.</t>
  </si>
  <si>
    <t>Calcular los elementos de una red de tierras en función de la normatividad y requerimientos del suministro de energía eléctrica.</t>
  </si>
  <si>
    <t>Métodos de puesta a tierra</t>
  </si>
  <si>
    <t xml:space="preserve">Identificar el método de puesta a tierra 
• Neutro flotante
• Sólido y
Por impedancia.
</t>
  </si>
  <si>
    <t>Realizar mediciones de resistencias y potenciales a tierra</t>
  </si>
  <si>
    <t>Cálculo y selección de redes de tierra</t>
  </si>
  <si>
    <t xml:space="preserve"> Identificar el tipo de red de tierra:
• Electrodos
• Mallas y
• Conductores de puesta a tierra
</t>
  </si>
  <si>
    <t xml:space="preserve">Determinar el tipo de puesta a tierra mediante la ejecución e interpretación de las principales pruebas eléctricas </t>
  </si>
  <si>
    <t xml:space="preserve">Elabora una memoria técnica que contenga los cálculos y selección de los elementos de un sistema de tierra:
• Electrodos
• Mallas y
• Conductores de puesta a tierra
</t>
  </si>
  <si>
    <t>1. Identifica los parámetros necesarios para el dimensionamiento de una red de tierras.
2. Analizar la norma oficial mexicana NOM-001-SEDE
3. Comprender el funcionamiento de un sistema de tierras.
4. Comprender el procedimiento para calcular un sistema de tierras.
5. Seleccionar los elementos de un sistema de tierras en una instalación en baja tensión.</t>
  </si>
  <si>
    <t>Equipo de medición eléctrica y electrónica
Equipo de computo
Norma oficial mexicana NOM-001-SEDE
Material audiovisual</t>
  </si>
  <si>
    <t xml:space="preserve">Elabora un inventario que contenga las siguientes especificaciones técnicas de los equipos electro-mecánicos:
-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t>
  </si>
  <si>
    <t xml:space="preserve">Elabora un reporte técnico que contenga la siguiente información:
- Datos históricos, análisis estadístico, gráficas de tendencias y proyección de consumo energético
</t>
  </si>
  <si>
    <t xml:space="preserve">Proponer acciones que conlleven a eficiente el consumo energético considerando los estándares de eficiencia, cumpliendo los requerimientos de la organización, de acuerdo a la normatividad y políticas aplicables, así como los catálogos de fabricantes y especificaciones de tecnologías emergentes para asegurar la eficiencia energética.
</t>
  </si>
  <si>
    <t>Determinar la eficiencia eléctrica de los equipos mediante el análisis del reporte técnico de los sistemas comparando con las características del fabricante para cumplir con las políticas de la empresa las normas y estándares establecidos.</t>
  </si>
  <si>
    <t>Elabora un inventario que contenga la siguiente información:
- Comparativo de los equipos eléctricos por área
- Suministro Eléctrico
- Sistema de Control y protección Eléctrica
-Sistema de Fuerza</t>
  </si>
  <si>
    <t>Cruz Ponce, Cruz, 2017, Maquinas eléctricas. Técnicas modernas de control, D.F., México, Alfaomega</t>
  </si>
  <si>
    <t>Robert L Norton, , -2007, Diseño de máquinas, D.F., México, Prentice Hall,</t>
  </si>
  <si>
    <t>Stephen J Chapman, -2012, Máquinas eléctricas, D.F., México, Mc Graw Hill</t>
  </si>
  <si>
    <t>Irving L Kosow, -2007, Máquinas eléctricas y transformadores, D.F., México, Prentice Hall / Pearson</t>
  </si>
  <si>
    <t>ANCE, -2008, Norma Oficial Mexica NOM 001-SEDE-2005, D.F., México, Ance</t>
  </si>
  <si>
    <t xml:space="preserve">, , Norma Oficial Mexica NOM 001-SEDE-2018, , , </t>
  </si>
  <si>
    <t>Gilberto Enríquez Harper,, -2008, Guía práctica para el cálculo de instalaciones eléctricas, D.F, México, Limusa</t>
  </si>
  <si>
    <t>Westinghouse, -2008, Manual del alumbrado, D.F, México, Dossat 2000</t>
  </si>
  <si>
    <t>Gilberto Enríquez Harper, -2009, El ABC de la calidad de la energía eléctrica, D.F, México, Limusa</t>
  </si>
  <si>
    <t>CALIDAD</t>
  </si>
  <si>
    <t>El alumno utilizará las herramientas de calidad que contribuyan para el aseguramiento de la calidad en un proceso productivo</t>
  </si>
  <si>
    <t>Filosofías de calidad</t>
  </si>
  <si>
    <t>El alumno identificará los conceptos del control y aseguramiento de la calidad, así como su importancia en los procesos productivos para optimizar el uso eficiente de los recursos.</t>
  </si>
  <si>
    <t>Definiciones de Calidad, Control de calidad y aseguramiento de la calidad</t>
  </si>
  <si>
    <t>Identificar el concepto de la Calidad en diferentes contextos (calidad, control de calidad y aseguramiento de la Calidad).</t>
  </si>
  <si>
    <t>Trabajo en equipo
Capacidad de observación
Responsabilidad
Puntualidad
Disciplina
Honestidad
Pro actividad
Liderazgo
Iniciativa</t>
  </si>
  <si>
    <t>Tendencias de los sistemas de calidad</t>
  </si>
  <si>
    <t>Explicar la teoría y evolución en orden cronológico de las filosofías de Calidad existentes Kaizen, Six Sigma, 9S, Círculos de Calidad, Just in Time, ISO, Kanban.</t>
  </si>
  <si>
    <t>Elabora a partir de un estudio de caso un ensayo que contenga:
• Introducción (que muestre las tendencias de calidad y su concepto)
• Desarrollo (que identifique la aplicación de las tendencias en el estudio de caso)
Conclusiones (aporten una opinión personal de la calidad)</t>
  </si>
  <si>
    <t>1. Identificar los conceptos de la Calidad
2. Comprender enfoques de la Calidad
3. Describir las principales teorías de la calidad
4. Discutir los conceptos, enfoques y tendencias de la calidad</t>
  </si>
  <si>
    <t>Método de casos
Aprendizaje basado en proyectos
Equipos colaborativos</t>
  </si>
  <si>
    <t>PC 
Proyectos
Normatividad</t>
  </si>
  <si>
    <t>Herramientas estadísticas de calidad y fundamentos de control estadístico</t>
  </si>
  <si>
    <t>El alumno utilizará las herramientas básicas de calidad y los gráficos de control para la optimización de los procesos y/o servicios.</t>
  </si>
  <si>
    <t>Las 7 herramientas básicas de la calidad</t>
  </si>
  <si>
    <t>Identificar las 7 herramientas de la calidad sus características y área de aplicación:
-Hoja de control
-Diagrama de Pareto
-Diagrama de causa y efecto
-Diagrama de correlación
-Gráfica de control
-Histograma
-Estratificación</t>
  </si>
  <si>
    <t>Aplicar las herramientas básicas de calidad en un proceso productivo.</t>
  </si>
  <si>
    <t>Gráficas de control estadístico</t>
  </si>
  <si>
    <t>Identificar la aplicación de las gráficas de control (graficas tipo p, np, c y u).
Identificar la aplicación de las gráficas de promedios y rangos.</t>
  </si>
  <si>
    <t>Graficar las tendencias de control (graficas tipo p, np, c y u).
Interpretar las tendencias de las gráficas de control (graficas tipo p, np, c y u).
Graficar los promedios y rangos con datos previamente muestreados.
Interpretar los promedios y rangos por medio de gráficos con datos previamente muestreados.</t>
  </si>
  <si>
    <t>Índices de capacidad CP y CPk</t>
  </si>
  <si>
    <t>Identificar los índices de capacidad Cp y Cpk.</t>
  </si>
  <si>
    <t>Calcular los parámetros de los índices de capacidad Cp y Cpk.
Interpretar los parámetros de los índices de capacidad Cp y Cpk.</t>
  </si>
  <si>
    <t>A partir de una serie de casos elabora un reporte que incluya:
• Hoja de control
• Diagrama de Pareto
• Diagrama de causa y efecto
• Diagrama de correlación
• Grafica de Control
• Histograma
• Estratificación
• Descripción de los diferentes tipos de gráficos
• Interpretación de los valores representados en los gráficos
• Conclusiones</t>
  </si>
  <si>
    <t>1. Identificar las 7 herramientas de la Calidad y sus características
2. Comprender la aplicación de cada una de las 7 herramientas de la calidad
3. Comprender e Identificar la aplicación de una gráfica tipo p, np, c y u
4. Comprender e Identificar los índices de Cp y Cpk
5. Comprender e identificar la aplicación de una gráfica de promedios y rangos
6. Resolver situaciones reales o ficticias con la aplicación de las 7 herramientas de la calidad y las gráficas de promedios y rangos, p, np, c y u que apliquen</t>
  </si>
  <si>
    <t>Estudio de casos
Lista de verificación</t>
  </si>
  <si>
    <t>Método de estudio de casos
Aprendizaje basado en proyectos
Equipos colaborativos</t>
  </si>
  <si>
    <t>PC
Proyector
Software especializado (SPC, Super CEP)</t>
  </si>
  <si>
    <t>El sistema de calidad ISO 9000</t>
  </si>
  <si>
    <t>El alumno describirá las diferentes etapas para la implementación del sistema de gestión de calidad, con base en la norma ISO 9000.</t>
  </si>
  <si>
    <t>Normas de calidad ISO 9000</t>
  </si>
  <si>
    <t>Identificar la familia de las normas ISO 9000.</t>
  </si>
  <si>
    <t>Etapas de implementación de un Sistema de Gestión de Calidad bajo la norma ISO  9001</t>
  </si>
  <si>
    <t>Enlistar la secuencia de pasos a seguir para la implementación de un Sistema de Gestión de Calidad bajo la norma ISO 9001.</t>
  </si>
  <si>
    <t>Interpretar el Sistema de Gestión de Calidad bajo la norma ISO 9001</t>
  </si>
  <si>
    <t>A partir de un proceso certificado bajo la norma ISO 9001 elabora un reporte que incluya:
• Alcance del SGC
• Política de la calidad
• Objetivos de calidad
• Mapeo de Procesos
• Partes interesadas
• Matriz de riesgos
• Indicadores 
• Programa de auditorías
• Conclusiones del reporte</t>
  </si>
  <si>
    <t>1. Identificar la norma ISO 9000
2. Comprender los pasos a seguir para la implementación de un Sistemas de Gestión de Calidad bajo la norma ISO 9001
3. Analiza un proceso certificado bajo la norma ISO 9001</t>
  </si>
  <si>
    <t>Método de casos
Aprendizaje Basado en Proyectos (ABP)</t>
  </si>
  <si>
    <t>PC
Proyector 
Norma ISO 9001</t>
  </si>
  <si>
    <t>Diagnosticar las condiciones de operación de los sistemas electromecánicos a través de un levantamiento en campo, de sus especificaciones y características y el cálculo del consumo energético para determinar la carga instalada del sistema y estimar pérdidas de energía.</t>
  </si>
  <si>
    <t>Elabora un reporte técnico que contenga las siguientes especificaciones técnicas de los equipos electro-mecánicos:
• Inventario de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 Datos históricos, análisis estadístico, gráficas de tendencias y proyección de consumo energético
• Pérdidas de energía</t>
  </si>
  <si>
    <t>Elabora propuesta que incluya:
• Cuadro comparativo indicando las deficiencias energéticas a corregir
• Especificaciones técnicas de equipo
• Análisis de costos
• Condiciones de configuración y operación
• Recomendaciones para la eficiencia energética</t>
  </si>
  <si>
    <t>Elabora un reporte con la siguiente información:
• Estimación de los recursos energéticos renovables de la región (tipos de energéticos)
• Parámetros climatológicos (velocidad del viento, radiación solar, humedad relativa, temperatura, presión atmosférica, precipitación pluvial)
• Reporte del análisis de la propuesta técnica energético</t>
  </si>
  <si>
    <t>Emite un dictamen técnico de la selección del  sistema de energía renovable a utilizar con base en el análisis de:
• Información Geoestadística
• Resultados del diagnóstico de insumos energéticos
• Justificación de los criterios de sustentabilidad</t>
  </si>
  <si>
    <t>Proponer el proyecto energético con base en la propuesta de eficiencia energética, el dictamen técnico y un análisis de costos, para determinar la rentabilidad del proyecto.</t>
  </si>
  <si>
    <t>Elabora memoria técnica del proyecto energético que contenga:
• Justificación
• Antecedentes
• Análisis técnico
• Análisis de eficiencia energética
• Análisis de costos
• Recomendaciones (de operación y mantenimiento a equipos)
• Alternativas propuestas (eficiencia energética y uso de energías renovables)
• Conclusiones</t>
  </si>
  <si>
    <t>Montgomery, Douglas C., -2003, Control Estadístico de la Calidad, CDMX, México, Editorial Limusa ISB: 9681862341</t>
  </si>
  <si>
    <t>Kume, Hitoshi, -1992, Herramientas estadísticas básicas para el mejoramiento de la calidad, CDMX, México, Editorial Norma ISBN: 9580467196</t>
  </si>
  <si>
    <t>José Luis Palacios Blanco, 2018, Administración Innovadora de la Calidad ISBN: 9786071734341, CDMX, México, Trillas</t>
  </si>
  <si>
    <t>Thomas Pyzdek y Paul Keller, 2015, El manual de administración de la calidad ISBN: 9786071723079, CDMX, México, Trillas</t>
  </si>
  <si>
    <t>Humberto Gutiérrez , 2010, Calidad total y productividad ISBN: 9786071503152, CDMX, México, MCGRAW-HILL</t>
  </si>
  <si>
    <t>Organización Internacional de Normalización (ISO), 2015, Sistemas de Gestión de Calidad-Requisitos. ISO 9001, Ginebra, Suiza, Organización Internacional de Normalización (ISO)</t>
  </si>
  <si>
    <t>Formular proyectos de energías renovables mediante diagnósticos energéticos y estudios especializados de los recursos naturales del entorno para contribuir al desarrollo sustentable y al uso racional y eficiente de la energía.</t>
  </si>
  <si>
    <t>El alumno demostrará la competencia de Formular proyectos de energías renovables mediante diagnósticos energéticos y estudios especializados de los recursos naturales del entorno para contribuir al desarrollo sustentable y al uso racional y eficiente de la energía.</t>
  </si>
  <si>
    <t>Análisis y planteamiento del caso</t>
  </si>
  <si>
    <t>El alumno propondrá acciones que conlleven a eficientar el consumo energético considerando los estándares de eficiencia, cumpliendo los requerimientos de la organización, de acuerdo a la normatividad y políticas aplicables, así como los catálogos de fabricantes y especificaciones de tecnologías emergentes para asegurar la eficiencia energética.</t>
  </si>
  <si>
    <t>Recopilación de información</t>
  </si>
  <si>
    <t>Integrar un dictamen que contenga los parámetros de operación, características del medio de trabajo y diagrama esquemático, datos históricos y pérdidas de energía del caso.</t>
  </si>
  <si>
    <t>Responsabilidad
Orden
Creativo
Proactivo
Liderazgo
Emprendedor
Analítico</t>
  </si>
  <si>
    <t>Descripción y justificación</t>
  </si>
  <si>
    <t>Elaborar un cuadro comparativo de las deficiencias energéticas, proyección de consumo energético y pérdidas de energía para justificar la viabilidad del proyecto.</t>
  </si>
  <si>
    <t>Liderazgo
Emprendedor
Responsable
Analítico
Orden
Creativo
Proactivo</t>
  </si>
  <si>
    <t>Planteamiento y alcances</t>
  </si>
  <si>
    <t>Enlistar los objetivos, metas, resultados y beneficios esperados.</t>
  </si>
  <si>
    <t>A partir de un estudio de caso real, integra las evidencias y presenta un documento con:
• Inventario que contenga las especificaciones técnicas de los equipos electro-mecánicos, parámetros de operación: voltaje, potencia, factor de potencia, eficiencia y condiciones de operación, entre otros, características de limpieza, tiempo de uso, localización, ambiente de trabajo, diagrama esquemático que muestre la configuración del sistema, fuentes de suministro, líneas de distribución y cargas instaladas
• Datos históricos, análisis estadístico, gráficas de tendencias, proyección de consumo energético y pérdidas de energía
• Cuadro comparativo resaltando las deficiencias energéticas a corregir o mejorar especificaciones técnicas de equipo, análisis costo, condiciones de configuración y operación
• Presentación ejecutiva en inglés y español que describa un resumen de objetivos, metas, resultados, beneficios esperados y referencias</t>
  </si>
  <si>
    <t>1. Recopilar la información
2. Describir el caso
3. Justificar la propuesta del proyecto
4. Estructurar la propuesta del proyecto
5. Presentar la propuesta del proyecto de manera ejecutiva</t>
  </si>
  <si>
    <t>Metodología basada en proyectos</t>
  </si>
  <si>
    <t>Pizarrón
Cañón
PC
Acceso a Internet
Catálogos y manuales de fabricantes
Reportes técnicos 
Tesis
Bibliotecas virtuales</t>
  </si>
  <si>
    <t>Desarrollo del proyecto</t>
  </si>
  <si>
    <t>El alumno formulará el proyecto energético mediante un análisis de costos, para determinar la rentabilidad del mismo.</t>
  </si>
  <si>
    <t>Planeación del proyecto</t>
  </si>
  <si>
    <t>Integrar información de los recursos naturales y de las condiciones climatológicas de la región.
Establecer las actividades, responsabilidades, tiempos, capital humano, recursos materiales y servicios determinados anteriormente, en un programa de trabajo.</t>
  </si>
  <si>
    <t>Liderazgo
Proactivo
Responsable
Analítico
Orden
Creativo</t>
  </si>
  <si>
    <t>Desarrollo y control del proyecto</t>
  </si>
  <si>
    <t>Integrar evidencia de esquemas para la verificación de las actividades establecidas en el programa de trabajo, que satisfagan los objetivos técnicos, económicos, de planeación y de calidad del proyecto.
Establecer acciones preventivas y correctivas para alcanzar las metas y objetivos establecidos en el programa de trabajo.</t>
  </si>
  <si>
    <t>Liderazgo
Proactivo
Analítico
Responsabilidad
Creativo
Emprendedor</t>
  </si>
  <si>
    <t>Resultados y evaluación</t>
  </si>
  <si>
    <t>Emitir un dictamen técnico de la selección del sistema de energía renovable a utilizar con base en el análisis de información, geoestadística, resultados de la medición y criterios de sustentabilidad.</t>
  </si>
  <si>
    <t>A partir de un caso real, integra las evidencia que sustenten un dictamen técnico de la selección del sistema de energía renovable a utilizar con base en el análisis de:
* Información Geoestadística
* Resultados de la medición
* Criterios de sustentabilidad
* Recomendaciones y conclusiones</t>
  </si>
  <si>
    <t>1. Identificar las etapas de planeación del proyecto
2. Comprender el proceso de planeación del proyecto
3. Aplicar la metodología de planeación de proyectos
4. Emitir dictamen técnico</t>
  </si>
  <si>
    <t>Estudio de caso
Lista de cotejo
Guía de observación</t>
  </si>
  <si>
    <t>Pizarrón
Cañón, PC, Acceso a Internet
Catálogos y manuales de fabricantes
Reportes técnicos
Tesis</t>
  </si>
  <si>
    <t>Evaluar las condiciones actuales de los sistemas electro-mecánicos utilizando instrumentos de medición, considerando la normatividad y especificaciones técnicas, para identificar áreas potenciales de uso racional y eficiente.</t>
  </si>
  <si>
    <t>Elabora un inventario que contenga las siguientes especificaciones técnicas de los equipos electro-mecánicos:
- Parámetros de operación: Voltaje, Potencia, Factor de potencia, eficiencia y condiciones de operación, entre otros
- Características de limpieza, tiempo de uso, localización, ambiente de trabajo
- Diagrama esquemático que muestre la configuración del sistema, fuentes de suministro, líneas de distribución y cargas instaladas
Elabora un reporte técnico que contenga la siguiente información: 
- Datos históricos, análisis estadístico, gráficas de tendencias y proyección de consumo energético
- Pérdidas de energía
Elabora propuesta que incluya: 
Cuadro comparativo resaltando las deficiencias energéticas a corregir o mejorar especificaciones técnicas de equipo, análisis de costo, condiciones de configuración y operación</t>
  </si>
  <si>
    <t>Integrar proyectos de eficiencia energética basados en sistemas de energías renovables mediante el análisis de los recursos naturales disponibles, el resultado de la evaluación energética con base en la normatividad y políticas de la empresa, para proponer alternativas con enfoque sustentable.</t>
  </si>
  <si>
    <t>Elabora un reporte con la siguiente información:
+Recursos naturales de la región
+Condiciones climatológicas
+Propuesta técnica energética
Emite un dictamen técnico de la selección del sistema de energía renovable a utilizar con base en el análisis de:
* Información Geoestadística
* Resultados de la medición
* Criterios de sustentabilidad</t>
  </si>
  <si>
    <t>Elabora memoria técnica que contenga:
+Justificación
+Antecedentes
+Análisis técnico
+Análisis de costos
+Recomendaciones y conclusiones</t>
  </si>
  <si>
    <t>Sapag, J., -2004, Evaluación de proyectos guía de ejercicios, problemas y soluciones, D.F., México, McGraw Hill</t>
  </si>
  <si>
    <t>Hernández, A. y Hernández, A., -2001, Formulación y evaluación de proyectos de inversión, D.F., México, Thomson learning</t>
  </si>
  <si>
    <t>Ocampo, J., -2002, Costos y Evaluaciones de Proyectos, D.F., México, Continental</t>
  </si>
  <si>
    <t>Alberto, Domingo Ajenjo, -2005, Dirección y gestión de proyectos, Distrito Federal, México, Alfaomega</t>
  </si>
  <si>
    <t>Gabriel, Baca Urbina, -2008, Evaluación de proyectos, Distrito Federal, México, McGraw-Hill Interamericana</t>
  </si>
  <si>
    <t>INGLÉS III</t>
  </si>
  <si>
    <t>Comunicar sentimientos, pensamientos, conocimientos, experiencias, ideas, reflexiones, opiniones, a través de expresiones sencillas y de uso común, en forma productiva y receptiva en el idioma inglés de acuerdo al nivel A2, usuario básico, del Marco de Referencia Europeo para contribuir en el desempeño de sus funciones en su entorno laboral, social y personal.</t>
  </si>
  <si>
    <t xml:space="preserve">El alumno intercambiará información sobre acontecimientos pasados, así como de planes y proyectos a futuro mediante el uso de los verbos modales, el pasado continuo y las formas del futuro; para la satisfacción de sus necesidades inmediatas, la comprensión de normas y reglamentos establecidos, 
toma de decisiones y compromiso con su entorno personal, social y profesional inmediato.
</t>
  </si>
  <si>
    <t>Pasado simple vs pasado continuo</t>
  </si>
  <si>
    <t>El alumno intercambiará información sobre eventos ocurridos simultáneamente en el pasado para interactuar en su entorno inmediato.</t>
  </si>
  <si>
    <t>Describiendo situaciones en pasado</t>
  </si>
  <si>
    <t>Identificar la estructura y el uso del pasado continuo en sus formas afirmativa, negativa e interrogativa.</t>
  </si>
  <si>
    <t>Pedir y dar información sobre acciones que estuvieron en progreso en el pasado.</t>
  </si>
  <si>
    <t>Colaboración
Responsabilidad
Asertividad</t>
  </si>
  <si>
    <t>Acciones simultáneas en el pasado</t>
  </si>
  <si>
    <t>Relacionar las palabras interrogativas con la estructura del Pasado Continuo.
Identificar el uso de los conectores "while" y "when".
Diferenciar la estructura y el uso del pasado simple y del pasado continuo.</t>
  </si>
  <si>
    <t>Solicitar y proporcionar información sobre acciones continuas y simultáneas en el pasado utilizando los conectores "when" y "while".
Relatar acciones que estaban siendo realizadas en el pasado y fueron interrumpidas por otra acción.</t>
  </si>
  <si>
    <t>A partir de prácticas donde se solicite y proporcione información sobre actividades relacionadas con su área de estudio que se llevaron a cabo simultáneamente en el pasado, integra una carpeta de evidencias obtenidas en base a las siguientes tareas:
"Listening".-
Responde a un ejercicio práctico sobre la información contenida en un audio
"Speaking".-
En presencia del profesor, participa en un juego de roles donde solicite y brinde información y utilice al menos 20 verbos
"Reading".-
Contesta un ejercicio escrito sobre la información contenida en un texto
"Writing".-
Redacta un párrafo de al menos 60 palabras</t>
  </si>
  <si>
    <t>1. Explicar la estructura y el uso del pasado continuo en sus formas afirmativa, negativa e interrogativa
2. Reconocer las palabras interrogativas
3. Comprender el uso de los conectores "while" y "when"
4. Diferenciar la estructura y el uso del pasado simple y del pasado continuo</t>
  </si>
  <si>
    <t>Listas de cotejo
Ejercicios prácticos</t>
  </si>
  <si>
    <t>Equipos colaborativos 
Aprendizaje auxiliado por las tecnologías de la información
Juego de roles 
Técnicas de comprensión de lectura, audio y escritura</t>
  </si>
  <si>
    <t>Material auténtico impreso, de audio y de video
Discos Compactos, USB
Equipo Multimedia
Pantalla de TV
Computadora
Impresora
Cañón
Listas de verbos regulares e irregulares
Vocabulario de términos relacionados con su área de estudio</t>
  </si>
  <si>
    <t>Invitaciones</t>
  </si>
  <si>
    <t>El alumno utilizará los verbos modales para mostrar un comportamiento pertinente de acuerdo a las reglas de su entorno.</t>
  </si>
  <si>
    <t>Habilidad, posibilidad y permiso</t>
  </si>
  <si>
    <t>Identificar la función de los verbos modales: 
- "can/be able to" y "could"
- "may"
en sus formas afirmativa, negativa e interrogativa.</t>
  </si>
  <si>
    <t>Pedir y dar información sobre habilidades.
Preguntar y responder sobre la posibilidad de que una acción se lleve a cabo.
Solicitar el permiso para realizar acciones.</t>
  </si>
  <si>
    <t>Colaboración
Responsabilidad
Asertividad
Colaboración
Responsabilidad
Asertividad</t>
  </si>
  <si>
    <t>Sugerencias, necesidades y obligaciones</t>
  </si>
  <si>
    <t>Explicar la función de los verbos modales: 
- "should" 
- "need to"
- "ough to"
- "must"
- "have to"
en sus formas afirmativa, negativa e interrogativa.</t>
  </si>
  <si>
    <t>Pedir y dar sugerencias y recomendaciones.
Expresar y solicitar la necesidad y el grado de obligatoriedad de una acción.</t>
  </si>
  <si>
    <t>Invitar, aceptar, rechazar</t>
  </si>
  <si>
    <t>Explicar la función del verbo modal "would like". 
Reconocer los verbos modales "can" y "have to". 
Identificar las expresiones para aceptar y declinar una invitación.</t>
  </si>
  <si>
    <t>Formular invitaciones.
Aceptar y rechazar invitaciones.</t>
  </si>
  <si>
    <t xml:space="preserve">A partir de prácticas donde se solicite y proporcione información relacionada con su área de estudio sobre habilidades, posibilidades, permisos, sugerencias, necesidades y obligaciones así como realizar, aceptar y rechazar invitaciones, integra una carpeta de evidencias obtenidas en base a las siguientes tareas:
"Listening".-
Responde a un ejercicio práctico sobre la información contenida en un audio
"Speaking".-
En presencia del profesor, participa en un juego de roles donde solicite y brinde información
"Reading".-
contesta un ejercicio escrito sobre la información contenida en un texto
"Writing".-
Redacta un párrafo de al menos 60 palabras donde enliste las reglas de un lugar relacionado con su área de estudios
</t>
  </si>
  <si>
    <t>1. Comprender la función de los verbos modales "can", "could" y"may" en sus formas afirmativa, negativa e interrogativa
2. Comprender la función de los verbos modales: "should", "need to", "must" y ]"have to" en sus formas afirmativa, negativa e interrogativa
3. Explicar la función del verbo modal "would like" 
4. Reconocer los verbos modales "can" y "have to"
5. Identificar las expresiones para aceptar y declinar una invitación</t>
  </si>
  <si>
    <t>Equipos colaborativos 
Aprendizaje mediado por nuevas tecnologías
Juego de roles</t>
  </si>
  <si>
    <t>Material auténtico impreso, de audio y de video
Discos Compactos, USB
Equipo Multimedia
Pantalla de TV
Computadora
Impresora
Cañón
Lista de 
vocabulario de términos relacionados con la salud y con su área de estudio
Partes del cuerpo</t>
  </si>
  <si>
    <t>Planes y proyectos</t>
  </si>
  <si>
    <t>El alumno expresará información sobre sus proyectos y planes futuros para organizar sus actividades y establecer metas y objetivos.</t>
  </si>
  <si>
    <t>Planes a corto plazo</t>
  </si>
  <si>
    <t xml:space="preserve">Reconocer la estructura del presente continuo.
Identificar el uso del presente continuo como estructura del tiempo futuro.
Identificar las expresiones del tiempo futuro. </t>
  </si>
  <si>
    <t>Expresar y pedir información sobre planes a un futuro inmediato.</t>
  </si>
  <si>
    <t>Proyectos</t>
  </si>
  <si>
    <t>Identificar el uso y estructura del "going to" en su forma afirmativa, negativa e interrogativa.
Relacionar el uso de las palabras interrogativas con la estructura del "going to"</t>
  </si>
  <si>
    <t>Pedir y dar información sobre acciones y proyectos futuros.</t>
  </si>
  <si>
    <t>Predicciones</t>
  </si>
  <si>
    <t>Identificar el uso y estructura de "will" en su forma afirmativa, negativa e interrogativa. 
Identificar las expresiones para hablar del clima.</t>
  </si>
  <si>
    <t>Solicitar y brindar información sobre intenciones.
Expresar predicciones.
Comentar el pronóstico de tiempo.
Formular preguntas sobre las condiciones meteorológicas.</t>
  </si>
  <si>
    <t>A partir de prácticas donde se solicite y proporcione información relacionada con su área de estudio sobre planes a futuro inmediato, corto y largo plazo, así como predicciones, intenciones y pronósticos del tiempo y condiciones meterológicas, integra una carpeta de evidencias obtenidas en base a las siguientes tareas:
"Listening".-
Responde a un ejercicio práctico sobre la información contenida en un audio
"Speaking".-
En presencia del profesor, participa en un juego de roles donde solicite y brinde información
"Reading".-
Contesta un ejercicio escrito sobre la información contenida en un texto
"Writing".-
Redacta un párrafo de al menos 70 palabras donde hable sobre sus planes a futuro</t>
  </si>
  <si>
    <t>1. Explicar el uso del presente continuo como expresión de futuro
2. Identificar las expresiones de tiempo del futuro
3. Comprender el uso y estructura del "going to" en su forma afirmativa, negativa e interrogativa
4. Identificar el uso y estructura del will en su forma afirnamativa, negativa e interrogativa
5. Identificar las expresiones para hablar del clima</t>
  </si>
  <si>
    <t>Equipos colaborativos
Aprendizaje mediado por nuevas tecnologías
Juego de roles
Técnicas de comprensión de lectura, audio y escritura</t>
  </si>
  <si>
    <t>Material auténtico impreso, de audio y de video
Discos Compactos, USB
Equipo Multimedia
Pantalla de TV
Computadora
Impresora
Cañón
Listas de
Vocabulario del clima, la ropa y términos relacionados con su área de estudio</t>
  </si>
  <si>
    <t>Durante una conversación, donde el interlocutor se expresa de forma lenta, clara, y pausada sobre aspectos cotidianos: 
*. Identifica palabras de uso común y similares a la lengua materna
*. Deduce el sentido general de la información
*. Lleva a cabo acciones con base en instrucciones elementales
*. Reacciona adecuadamente de manera no verbal e indica que sigue el hilo de la conversación números, precios y horas</t>
  </si>
  <si>
    <t>Expresar mensajes verbales referentes a sí mismo, su profesión, lugar de residencia u otras personas, a través de frases sencillas, aisladas y estereotipadas, con vocabulario básico y concreto, empleando la repetición, reformulación, con la retroalimentación de su interlocutor; para intercambiar información básica, personal o de su profesión.</t>
  </si>
  <si>
    <t xml:space="preserve">Escribe frases simples y aisladas sobre sí mismo, su vida, su profesión y otras personas.
Requisita formularios simples con información personal, números y fechas
</t>
  </si>
  <si>
    <t>INSTALACIONES ELÉCTRICAS INDUSTRIALES</t>
  </si>
  <si>
    <t>Quinto</t>
  </si>
  <si>
    <t>El alumno elaborará proyectos de instalaciones eléctricas industriales y sistema de iluminación asegurando el uso eficiente de la energía eléctrica, con base a las normas oficiales mexicanas y estándares nacionales e internacionales, para contribuir a la productividad y sustentabilidad de las organizaciones.</t>
  </si>
  <si>
    <t>Sistemas  Eléctricos</t>
  </si>
  <si>
    <t>El alumno elaborará un diagrama unifilar a través de las herramientas CAD y la normatividad aplicable para representar la conexión y componentes de la red eléctrica</t>
  </si>
  <si>
    <t>Elementos de un sistema de energía eléctrica</t>
  </si>
  <si>
    <t>Identificar la estructura organizacional del sector energético eléctrico en México:
- SENER
- CRE
- CONUEE
- CFE
- CENACE
- INEEL
Describir los elementos y las características del sistema eléctrico nacional.</t>
  </si>
  <si>
    <t>Elaborar un esquema que represente las etapas del transporte de la energía eléctrica en México.</t>
  </si>
  <si>
    <t>Tarifas eléctricas</t>
  </si>
  <si>
    <t>Explicar la clasificación de las tarifas eléctricas que rigen el sistema eléctrico mexicano.
Identificar los tipos de tarifas eléctricas; generales y específicas del sistema eléctrico nacional reguladas por la CRE.</t>
  </si>
  <si>
    <t>Interpretar el reglamento de la ley del servicio público de energía eléctrica que rige la aplicación de las tarifas eléctricas.
Calcular los parámetros de facturación en tarifas actuales.</t>
  </si>
  <si>
    <t>Diseño e interpretación de un diagrama unifilar</t>
  </si>
  <si>
    <t>Definir el concepto de diagrama unifilar y su uso en la representación de la red eléctrica.
Reconocer los símbolos eléctricos empleados en la representación de una red eléctrica.
Definir el procedimiento para realizar diagramas unifilares de acuerdo a normas y simbologías eléctricas.</t>
  </si>
  <si>
    <t>Elaborar diagramas unifilares conforme a la simbología y normas eléctricas.
Interpretar en un diagrama unifilar los elementos que conforman la red eléctrica basada en su operación y conexión.</t>
  </si>
  <si>
    <t xml:space="preserve">Elaborará un diagrama unifilar de un sistema industrial de suministro eléctrico que contenga lo siguiente:
- Elementos de protección
- Buses y conexiones
- Fuentes de generación
- Transformadores
- Cargas
</t>
  </si>
  <si>
    <t xml:space="preserve">1. Identificar la estructura organizacional del sector energético eléctrico en México
2. Comprender como se clasifican las tarifas eléctricas nacionales y su relación con las regiones geográficas
3. Reconocer la simbología aplicada a diagramas eléctricos unifilares
4. Describir la función de los elementos que integran el diagrama unifilar
5. Elaborar diagramas eléctricos unifilares </t>
  </si>
  <si>
    <t>Normas técnicas de suministro eléctrico
Material Audiovisual
Internet</t>
  </si>
  <si>
    <t>Instalaciones Eléctricas en media y alta tensión</t>
  </si>
  <si>
    <t>El alumno identificará los componentes de los sistemas de distribución de una instalación eléctrica industrial en media y alta tensión, para optimizar la operación y eficiencia energética con base en la normatividad vigente.</t>
  </si>
  <si>
    <t>Componentes de sistemas eléctricos
industriales</t>
  </si>
  <si>
    <t>Describir los componentes eléctricos de una instalación eléctrica industrial:
- Acometidas
- Medidores
- Interruptores
- Conductores
- Canalizaciones
- Centros de carga
Identificar la simbología de los componentes eléctricos de una instalación eléctrica</t>
  </si>
  <si>
    <t>Elabora diagramas unifilares donde se muestre la conexión de las subestaciones, transformadores, tableros, circuitos alimentadores y derivados de acuerdo a la norma oficial vigente</t>
  </si>
  <si>
    <t>Subestaciones Eléctricas de Potencia en media y alta tensión</t>
  </si>
  <si>
    <t>Distinguir los elementos de una subestación eléctrica en función de la importancia del suministro eléctrico del sistema productivo.
Describir los procedimientos para realizar las pruebas de: relación de transformación, prueba de aislamiento y factor de potencia, así como los equipos y materiales empleados.</t>
  </si>
  <si>
    <t>Identificar la capacidad de una subestación eléctrica en media o alta tensión. 
Diagnosticar la operación de la subestación, mediante la ejecución e interpretación de las principales pruebas eléctricas: relación de transformación, prueba de aislamiento y factor de potencia, así como los equipos y materiales empleados.</t>
  </si>
  <si>
    <t>Tableros de distribución
y fuerza</t>
  </si>
  <si>
    <t>Identificar las especificaciones y características de los tableros de distribución y fuerza, así como los medios de desconexión de conformidad con la normativa vigente.</t>
  </si>
  <si>
    <t>Determinar la capacidad y tipo de tableros de distribución y fuerza de acuerdo al censo de carga y a la NOM-001-SEDE vigente.</t>
  </si>
  <si>
    <t>Estudio de Corto Circuito</t>
  </si>
  <si>
    <t>Identificar los elementos que intervienen en el cálculo de corto circuito de una instalación eléctrica industrial.</t>
  </si>
  <si>
    <t>Realizar el cálculo de corto circuito de una instalación eléctrica industrial.</t>
  </si>
  <si>
    <t>Coordinación de protecciones</t>
  </si>
  <si>
    <t>Describir el principio de funcionamiento de un fusible e interruptor termo magnético y la función de protección que realiza en un circuito eléctrico.
Identificar  las causas que originan las interrupciones del suministro eléctrico tales como corto circuito, armónicos, sobrecargas, transitorios de voltaje.
Identificar las curvas de accionamiento de los fusibles y de los interruptores.</t>
  </si>
  <si>
    <t>Seleccionar la protección eléctrica en base al tipo de instalación eléctrica, considerando las cargas instaladas y tipo de suministro eléctrico.
Realizar la coordinación de los fusibles y de los interruptores.</t>
  </si>
  <si>
    <t>Elaborará una memoria técnica a partir de una instalación eléctrica industrial que incluya:
- Diagrama Unifilar
- Planos eléctricos
- Acometidas
- Medidores
- Interruptores
- Conductores
- Canalizaciones
- Centros de carga
- Protecciones eléctricas
- Diagrama de fuerza
- Cálculo y balanceo de carga instalada
- Tableros
- Coordinación de protecciones</t>
  </si>
  <si>
    <t>1. Identificar elementos de la instalación eléctrica industrial y la normatividad aplicable
2. Diseñar instalaciones eléctricas industriales
3. Seleccionar los elementos de la instalación eléctrica industrial.</t>
  </si>
  <si>
    <t>Equipo de cómputo
Medios audiovisuales
Normas
Software de CAD
Fichas técnicas</t>
  </si>
  <si>
    <t>Sistemas de alumbrado con innovación tecnológica para la eficiencia energética</t>
  </si>
  <si>
    <t>El alumno elaborará un proyecto interior, exterior y público, considerando las fuentes de iluminación de alta eficiencia, cumpliendo con la Normatividad aplicable para contribuir a la productividad y sustentabilidad.</t>
  </si>
  <si>
    <t>Luminotecnia</t>
  </si>
  <si>
    <t>Describir los conceptos básicos de iluminación y los principales fenómenos de la luz (reflexión, refracción, difusión, transmisión, difracción, polarización y absorción).
Explicar el principio de funcionamiento de las principales fuentes luminosas (fluorescentes, LED´s, aditivos metálicos y fuentes naturales).</t>
  </si>
  <si>
    <t>Determinar las características y tipos de sistemas de alumbrado interior y exterior por medio de un levantamiento de luminarias y equipos.</t>
  </si>
  <si>
    <t>Componentes de un sistema de Iluminación</t>
  </si>
  <si>
    <t>Identificar los componentes de un sistema de iluminación de Luminarias (Reflector, equipo eléctrico, filtros, Difusor, Gabinetes).
Clasificar los sistemas de iluminación en función de su tecnología, eficiencia energética, impacto al medio ambiente.</t>
  </si>
  <si>
    <t>Iluminación de Interiores</t>
  </si>
  <si>
    <t>Definir los conceptos de iluminación (Cavidades, reflectancias y reflectancias efectivas) y la normatividad aplicable
Explicar los métodos de cálculo de iluminación (flujo luminoso, índice de cuarto, cavidad zonal, watts por metro cuadrado, punto por punto, diagrama isolux, luminancia) usados en instalaciones eléctricas.</t>
  </si>
  <si>
    <t>Seleccionar los equipos de alumbrado para interiores por sus características y aplicación.
Calcular el sistema de alumbrado interior usando software especializado (Dialux u otro) y aplicando las normas NOM-007-ENER, NOM-013-ENER y NOM-025-STPS.</t>
  </si>
  <si>
    <t>Iluminación de Exteriores</t>
  </si>
  <si>
    <t>Definir los niveles de iluminación recomendados para jardines, fachadas y áreas públicas, que cumplan con la Normatividad.</t>
  </si>
  <si>
    <t>Seleccionar los equipos de alumbrado para exteriores por sus características y aplicación.
Calcular el sistema de alumbrado exterior usando software especializado (Dialux u otro) y aplicando las normas NOM-007-ENER, NOM-013-ENER y NOM-025-STPS.</t>
  </si>
  <si>
    <t>Iluminación de Emergencia y Seguridad.</t>
  </si>
  <si>
    <t>Identificar las características de los:
- Alumbrados de emergencia
- Alumbrado de reemplazamiento
- Alumbrado de seguridad
- Alumbrado de evacuación
- Alumbrado de ambiente o antipánico
- Alumbrado de zonas de alto riesgo
- Lugares en que deberán instalarse alumbrados de emergencia</t>
  </si>
  <si>
    <t>Seleccionar los equipos de alumbrado de emergencia por sus características y aplicación.</t>
  </si>
  <si>
    <t>Alumbrado Público</t>
  </si>
  <si>
    <t>Definir los niveles de iluminación recomendados para calles, avenidas y bulevares, que cumplan con la Normatividad.</t>
  </si>
  <si>
    <t>Seleccionar los equipos de alumbrado público por sus características y aplicación.
Calcular el sistema de alumbrado público usando software especializado (Dialux u otro) y aplicando las normas NOM-007-ENER, NOM-013-ENER y NOM-025-STPS.</t>
  </si>
  <si>
    <t>A partir de un caso, elaborará el estudio del sistema de iluminación interior, exterior y público, considerando la normatividad aplicable, que incluya:
- Caracterización de los espacios (Interiores, exteriores y públicos)
- Relación de cavidades
- Cálculo de los parámetros de nivel de iluminación y eficiencia energética
- Selección de luminarias
- Justificación de la selección de la fuente de iluminación
- Distribución de las luminarias
- Cálculo de DPEA
- Cálculo del costo de consumo por alumbrado
Planos eléctricos y de alumbrado</t>
  </si>
  <si>
    <t>1. Identificar los conceptos de iluminación
2. Analizar los tipos de fuentes luminosas
3. Comprender la normatividad en iluminación (nivel de iluminación y de DPEA
4. Comprender el procedimiento para realizar cálculo de iluminación, y la aplicación de software especializado
5. Realizar el estudio de iluminación</t>
  </si>
  <si>
    <t>Equipo de medición eléctrico y electrónico
Equipo de computo
Cañón proyector
Normas oficiales mexicanas
Material audiovisual</t>
  </si>
  <si>
    <t>Bratu, Neagu; Campero, Eduardo, -2001, Instalaciones Eléctricas, México, México, Alfaomega</t>
  </si>
  <si>
    <t>Black and Decker, -2014, La guía completa sobre instalaciones eléctricas, México, México, Limusa</t>
  </si>
  <si>
    <t>Enríquez Harper, Gilberto, -2006, El ABC del alumbrado y las Instalaciones Eléctricas en Baja Tensión, México, México, Limusa</t>
  </si>
  <si>
    <t>Serra, Rafael; coch, Elena, -2005, Arquitectura y Energía Natural, México, México, Alfaomega –Ediciones UPC</t>
  </si>
  <si>
    <t>San Martín Páramo, Ramón, -2008, Manual de alumbrado OSRAM, España, España, OSRAM</t>
  </si>
  <si>
    <t>Westinghouse, -2008, Manual del alumbrado, México, México, Dossat 2000</t>
  </si>
  <si>
    <t>ANCE, Vigente, Norma Oficial Mexica NOM 001-SEDE, México, México, Ance</t>
  </si>
  <si>
    <t>ANCE, Vigente, Norma Oficial Mexica NOM 007-ENER, México, México, Ance</t>
  </si>
  <si>
    <t>ANCE, Vigente, Norma Oficial Mexica NOM 025-STPS, México, México, Ance</t>
  </si>
  <si>
    <t>SISTEMAS TERMOSOLARES</t>
  </si>
  <si>
    <t xml:space="preserve">El alumno implementará sistemas de colectores solares para optimizar sistemas energéticos y disminuir el impacto ambiental en el sector público o privado </t>
  </si>
  <si>
    <t>Principios y dispositivos termosolares</t>
  </si>
  <si>
    <t>El alumno seleccionará los elementos de un colector solar mediante la identificación de los parámetros y características para proponer una solución energética solar</t>
  </si>
  <si>
    <t>Sistemas fototérmicos de baja y alta temperatura.</t>
  </si>
  <si>
    <t>Identificar los sistemas fototérmicos y sus características: pasivos y activos.
Identificar los parámetros, características, clasificación y aplicaciones de sistemas de alta y baja temperatura.</t>
  </si>
  <si>
    <t xml:space="preserve">Clasificar los sistemas fototérmicos pasivos y activos. </t>
  </si>
  <si>
    <t>Colectores solares térmicos</t>
  </si>
  <si>
    <t>Identificar los conceptos y procedimientos de cálculo de eficiencia térmica y rendimiento del sistema.
Describir las aplicaciones de los colectores solares:
- Planos
- Evacuados 
- Concentradores.</t>
  </si>
  <si>
    <t>Calcular la eficiencia y rendimiento térmico de un sistema.</t>
  </si>
  <si>
    <t>Componentes de colectores solares térmicos</t>
  </si>
  <si>
    <t xml:space="preserve">Describir los componentes de un colector solar y sus características en: 
- Captadores de radiación solar externos (cpc, espejos planos, aletas parabolicas) 
- Elementos aislantes (poliuretano, fibra de vidrio)
-Conductos para fluidos en arreglos de colectores (tuberia de cobre, pvc, cpvc, vidrio)
-Gabinetes
- Arreglo en contenedores, juntas y selladores.
</t>
  </si>
  <si>
    <t>Seleccionar los componentes para la construcción de un colector solar.</t>
  </si>
  <si>
    <t>Componentes activos de colectores solares térmicos</t>
  </si>
  <si>
    <t>Describir los componentes activos de un colector solar y sus características.</t>
  </si>
  <si>
    <t>Seleccionar los componentes activos de un colector solar.</t>
  </si>
  <si>
    <t>A partir de un caso práctico, el alumno construirá un prototipo de un colector solar y elaborará un reporte técnico que incluya:
- Descripción de las partes principales del colector
- Tipo de sistema; Pasivo o activo
- Mediciones de temperaturas alcanzadas
¬- Gráfico de las distribuciones de temperatura y caudales
- Gráficas de radiación solar
- La eficiencia y rendimiento
- Justificación de viabilidad</t>
  </si>
  <si>
    <t>1. Identificar las partes de un colector solar
2. Comparar la eficiencia térmica y el rendimiento 
3. Seleccionar el tipo de colector solar
4. Analizar el rendimiento de un prototipo</t>
  </si>
  <si>
    <t>Equipos colaborativos
Aprendizaje basado en proyectos
Prácticas de laboratorio
Análisis de casos
Tareas de investigación</t>
  </si>
  <si>
    <t xml:space="preserve">Pintarrón
Software especializado 
Internet
Equipo de cómputo
Equipo de laboratorio:
-Flujometro( o a 100lts/hora)
-Termómetro infrarrojo
- Cámara termografica
- Solarímetro 
- Anemómetro
- GPS
- Manómetro </t>
  </si>
  <si>
    <t xml:space="preserve">Sistema fototérmico solar </t>
  </si>
  <si>
    <t xml:space="preserve">El alumno diseñará sistemas termosolares mediante el análisis de los parámetros y requerimientos energéticos y geográficos  para aplicaciones en sector residencial, comercial e industrial </t>
  </si>
  <si>
    <t xml:space="preserve">Condiciones para la instalación </t>
  </si>
  <si>
    <t>Identificar los parámetros y pruebas para evaluar el comportamiento térmico de la zona de instalación. 
Identificar los requerimientos energéticos del usuario.</t>
  </si>
  <si>
    <t>Medir parámetros para instalación de sistemas termosolares.
Determinar los requerimientos energéticos del usuario.</t>
  </si>
  <si>
    <t>Sistemas termosolares para el sector
residencial y comercial</t>
  </si>
  <si>
    <t>Identificar sistemas termosolares del  sector residencial y comercial como son:
-  Acondicionamiento de agua para piscinas.
-  Calentamiento de agua para el sector doméstico y comercial
- Climatización de espacios
- Almacenamiento térmico.</t>
  </si>
  <si>
    <t>Dimensionar sistemas termosolares para el sector residencial y comercial.</t>
  </si>
  <si>
    <t>Sistemas termosolares para el sector
industrial</t>
  </si>
  <si>
    <t>Identificar  sistemas termosolares del  sector industrial como son:
- Agroindustrial y pecuario
- Destilación solar 
- Secado de alimentos
- Refrigeración solar.</t>
  </si>
  <si>
    <t>Dimensionar sistemas termosolares para el sector industrial.</t>
  </si>
  <si>
    <t>A partir de una necesidad energética residencial, comercial o industrial, elaborará un reporte técnico que incluya:
- Mediciones de parámetros del sitio de instalación 
- Necesidades energéticas del usuario
- Tipo del sistema 
- Dimensionamiento del sistema</t>
  </si>
  <si>
    <t>1.Identificar los parámetros del sitio de instalación 
2.Identificar las necesidades energéticas del usuario 
3. Seleccionar el tipo de sistema termosolar residencial, comercial o industrial
4.Diseñar el sistema termosolar</t>
  </si>
  <si>
    <t>Operación de sistemas termosolares</t>
  </si>
  <si>
    <t>El alumno realizará la puesta en marcha y mantenimiento a sistemas termosolares considerando procedimientos y elementos de seguridad aplicable para continuidad del sistema</t>
  </si>
  <si>
    <t>Puesta en marcha de un sistema</t>
  </si>
  <si>
    <t>Describir los procedimientos de pruebas y operación de la puesta en marcha de un sistema fototérmicos tales como: 
- Hermeticidad
- Temperatura 
- Presión hidrostática
- Aislamiento térmico.</t>
  </si>
  <si>
    <t>Realizar las pruebas de un sistema termosolar tales como:
- Hermeticidad
- Temperatura 
- Presión hidrostática
- Aislamiento térmico.</t>
  </si>
  <si>
    <t>Mantenimiento de sistemas termosolares</t>
  </si>
  <si>
    <t xml:space="preserve">Describir los requerimientos de mantenimiento correctivo y preventivo de un sistema termosolar tales como: 
- Limpieza de vidrios y espejos.
- Medición de la cantidad de incrustaciones en tuberías, 
- Revisión de acoplamientos
- Detección de fugas
- Elementos de seguridad. </t>
  </si>
  <si>
    <t>Elaborar un manual de mantenimiento preventivo y correctivo de un sistema termosolar.</t>
  </si>
  <si>
    <t>Normatividad y programas de apoyo en sistemas termosolares</t>
  </si>
  <si>
    <t>Identificar normas nacionales e internacionales para la determinación del comportamiento térmico
e integridad de dispositivos.
Identificar programas que favorecen el desarrollo
de la energía solar térmica.</t>
  </si>
  <si>
    <t>Aplicar la normatividad en la instalación de sistemas termosolares.
Seleccionar los programas de apoyo aplicables.</t>
  </si>
  <si>
    <t>A partir de una instalación termosolar, elaborará un reporte que incluya:
- Diagrama del sistema 
- Procedimiento de puesta en marcha
- Puntos de pruebas 
- Normatividad
- Manual de mantenimiento preventivo y correctivo
- Programas de apoyo aplicable</t>
  </si>
  <si>
    <t>1. Comprender los procedimientos de prueba y  puesta en marcha del sistema
2. Analizar los elementos de seguridad involucrados
3. Integrar un manual de mantenimiento para el sistema
4. Identificar la normatividad  en sistemas termosolares
5. Seleccionar programas de apoyo en sistemas termosolares</t>
  </si>
  <si>
    <t>Tiwari G., Tiwari A., Shyam, -2016, Handbook of Solar Energy, Singapore, Singapore, Springer Singapore</t>
  </si>
  <si>
    <t>Martín Picón-Núñez, -2018, Solar Collectors:Applicactions and Performance, Guanajuato, México, Nova Science Publishers</t>
  </si>
  <si>
    <t>Octavio García, Isaac Pilatowsky, -2017, Aplicaciones Térmicas de la Energía Solar en los Sectores Residencial, Servicios e Industrial, México, México, Instituto de Energías Renovables</t>
  </si>
  <si>
    <t>Amaya Martínez García y Alejandro del Amo Sancho, -2016, Instalaciones Solares Térmicas de Baja Temperatura, Zaragoza, España, Prensas de la Universidad de Zaragoza</t>
  </si>
  <si>
    <t>German Solar Energy Society (DGS), -2010, Planning &amp; Installing Solar Thermal Systems: A Guide for Installers, Architects and Engineers, Londres, UK, Earthscan</t>
  </si>
  <si>
    <t>John Duffie, William Beckman, -2013, Solar Engineering of Thermal Processes, Hoboken, USA, John Wiley</t>
  </si>
  <si>
    <t>Letcher I., Fthenakis V., -2018, A Comprehensive Guide to Solar Energy Systems: With Special Focus on photovoltaic systems, United Kingdom, London, Academic Press</t>
  </si>
  <si>
    <t>Goswami Yogi, -2015, Principles of Solar Engineering, Florida, USA, CRC press</t>
  </si>
  <si>
    <t>AUTOMATIZACIÓN</t>
  </si>
  <si>
    <t>El alumno integrará sistemas automatizados mediante el   Controlador Lógico Programable (PLC), para mejorar la productividad en procesos de energía renovable</t>
  </si>
  <si>
    <t>Introducción a los Controladores Lógicos Programables (PLC)</t>
  </si>
  <si>
    <t>El alumno seleccionará el Controlador Lógico Programable (PLC) con base en sus características para satisfacer los requerimientos de una aplicación.</t>
  </si>
  <si>
    <t>Arquitectura de los PLC</t>
  </si>
  <si>
    <t>Explicar los antecedentes y la arquitectura básica de los PLC</t>
  </si>
  <si>
    <t>Diagramar los elementos de la arquitectura básica de un PLC</t>
  </si>
  <si>
    <t xml:space="preserve">Observador
Organizado
Analítico
Creativo
Innovador 
Disciplinado
Responsable
Honesto
Comprometido con el medio ambiente
Proactivo
Puntual </t>
  </si>
  <si>
    <t>Tipos de entradas y salidas de los PLC</t>
  </si>
  <si>
    <t>Describir los diferentes tipos de entrada y salida de los PLC (Analógica y digital) y sus aplicaciones.</t>
  </si>
  <si>
    <t>Seleccionar los elementos que se pueden conectar a las diferentes entradas y salidas de un PLC en función de su tipo.</t>
  </si>
  <si>
    <t xml:space="preserve">Observador
Organizado
Analítico
Creativo
Innovador 
Disciplinado
Responsable
Honesto
Comprometido con el medio ambiente
Proactivo
Puntual 
</t>
  </si>
  <si>
    <t>Clasificación de los PLC</t>
  </si>
  <si>
    <t>Enlistar las diferentes clasificaciones de los PLC con base en el tipo de: Alimentación, aplicación, instalación, procesador, protocolo de comunicación, memoria y costo.</t>
  </si>
  <si>
    <t>Seleccionar un PLC, con base en sus características para aplicaciones específicas.</t>
  </si>
  <si>
    <t>Sensores y actuadores</t>
  </si>
  <si>
    <t>Describir los principios de funcionamiento y clasificación de los sensores y actuadores utilizados dentro de un sistema automatizado
Identificar el uso, conexión y voltajes de los sensores:
- Mecánicos
- Magnéticos
- Inductivos
- Capacitivos
- Ópticos
- Ultrasónicos
Definir las características y principios de funcionamiento de actuadores eléctricos, neumáticos e hidráulicos.</t>
  </si>
  <si>
    <t>Seleccionar los elementos de entrada y sensores a utilizar de un sistema automatizado, en función de la variable a monitorear.
Seleccionar los actuadores adecuados para el proceso de automatización.</t>
  </si>
  <si>
    <t>Elaborará, a partir de un sistema automatizado por medio de un PLC, un reporte que incluya:
- Características eléctricas
- Diagrama de conexiones
- Características de sensores a utilizar
- Características de actuadores a utilizar
- Requerimientos del proceso</t>
  </si>
  <si>
    <t>1. Identificar características del PLC
2. Comprender los tipos de entradas y salidas del PLC
3. Seleccionar el PLC de acuerdo a la aplicación
4. Selección de sensor y actuador del sistema</t>
  </si>
  <si>
    <t xml:space="preserve">Estudio de casos
Tareas de investigación </t>
  </si>
  <si>
    <t>Kit de PLC
Sensores
Actuadores 
Equipo de cómputo
Medios audiovisuales
Fichas técnicas
Internet</t>
  </si>
  <si>
    <t>Control y programación del PLC</t>
  </si>
  <si>
    <t xml:space="preserve">El alumno implementará soluciones mediante el control y programación del PLC para automatizar procesos básicos en energía renovable </t>
  </si>
  <si>
    <t>Programación básica de un PLC</t>
  </si>
  <si>
    <t>Definir el entorno de programación y comunicación de un PLC 
Identificar los elementos básicos de los tipos de programación de los  PLC (Escalera, código de instrucciones y bloques).
Describir los elementos de programación de los PLC 
(contactos abiertos y cerrados, funciones lógicas, temporizadores, contadores,
memorias, función Set-Reset)</t>
  </si>
  <si>
    <t xml:space="preserve">Desarrollar programas básicos de PLC usando elementos como:
- Contactos abiertos y cerrados
- Funciones lógicas
- Temporizadores
- Contadores 
- Memorias 
- Función Set-Reset. </t>
  </si>
  <si>
    <t>Programación estructurada</t>
  </si>
  <si>
    <t>Describir el uso de funciones de control de programa (subrutinas, etiquetas, saltos) y operadores matemáticos.</t>
  </si>
  <si>
    <t>Desarrollar programas de PLC usando funciones de control y operadores matemáticos</t>
  </si>
  <si>
    <t>Entradas analógicas y digitales</t>
  </si>
  <si>
    <t>Definir el concepto de entrada digital.
Definir el concepto de entrada analógica.</t>
  </si>
  <si>
    <t>Seleccionar los dispositivos adecuados para ser utilizados como entradas digitales.
Seleccionar los dispositivos adecuados para ser utilizados como entradas analógicas.</t>
  </si>
  <si>
    <t>Conexión de entradas y salidas</t>
  </si>
  <si>
    <t>Identificar la forma de conexión de acuerdo al tipo y referencia de entradas y salidas del PLC.</t>
  </si>
  <si>
    <t>Realizar la conexión física de las diferentes entradas y salidas del PLC.</t>
  </si>
  <si>
    <t>Sistemas SCADA y HMI</t>
  </si>
  <si>
    <t>Identificar la estructura y componentes de una HMI.
Describir el proceso de programación de una HMI.
Identificar el proceso de configuración de la pantalla táctil HMI.
Explicar las normas referentes a la señalización de sistemas HMI (NORMA ISO 9241).
Identificar los componentes de un sistema SCADA (Supervisión, Control y Adquisición de Datos).</t>
  </si>
  <si>
    <t>Realizar la configuración básica de un HMI y/o dispositivo equivalente</t>
  </si>
  <si>
    <t>Desarrollará un proyecto de aplicación de sistemas automatizados por PLC en el cual integre un proceso de ahorro de energía, que incluya:
- Selección del PLC
- Selección de elementos analógicos y digitales
- Diagrama de conexión.
- Código de programación.
- Propuesta SCADA y HMI del sistema</t>
  </si>
  <si>
    <t>1. Identificar los elementos de programación
2. Comprender el procedimiento para estructurar los elementos básicos de un programa en PLC
3. Comprender el procedimiento para simular, programar y poner en marcha el PLC
4. Analizar necesidades del proceso de las energías renovables mediante PLC, sensores y actuadores
5. Comprender las aplicaciones de sistemas HMI y SCADA
6. Integrar un proyecto de automatización utilizando el PLC</t>
  </si>
  <si>
    <t xml:space="preserve">Aprendizaje basado en proyectos
Ejercicios prácticos
Tareas de investigación
Prácticas de laboratorio  </t>
  </si>
  <si>
    <t>Kit de PLC 
Sensores
Actuadores
Fichas técnicas
Equipo de cómputo
Medios audiovisuales
Norma IEC 61131-3
Software especializado
Pantalla HMI</t>
  </si>
  <si>
    <t>Servo control</t>
  </si>
  <si>
    <t>El alumno implementará sistemas básicos de automatización mediante el uso de servocontroladores para mejorar la productividad en sistemas de energía renovable</t>
  </si>
  <si>
    <t>Estructura de un sistema servocontrolado</t>
  </si>
  <si>
    <t>Describir los elementos que participan en un sistema servo controlado.
Identificar las características y parámetros de un  servomotor de CD, así como sus aplicaciones</t>
  </si>
  <si>
    <t xml:space="preserve">Seleccionar el servocontrolador adecuado a los requerimientos de una aplicación de automatización </t>
  </si>
  <si>
    <t>Programación de un sistema servocontrolado</t>
  </si>
  <si>
    <t>Identificar las etapas de planeación, simulación, programación, conexión y prueba de un sistema servocontrolado</t>
  </si>
  <si>
    <t xml:space="preserve">Desarrollar aplicaciones para PLC que integren un servo control </t>
  </si>
  <si>
    <t>Desarrollará un proyecto de aplicación de sistemas automatizados por PLC en el cual integre un proceso de ahorro de energía, que incluya:
- Selección del PLC
- Selección de elementos analógicos y digitales
- Diagrama de conexión.
- Código de programación.
- Propuesta SCADA y HMI del sistema
- Selección del servo control</t>
  </si>
  <si>
    <t>1. Identificar la estructura de un sistema servo controlado
2. Comprender las funciones de programación de un sistema servo controlado
3. Comprender aplicaciones de sistemas servo controlados en sistemas de energía renovable</t>
  </si>
  <si>
    <t>Proyectos
Rúbrica</t>
  </si>
  <si>
    <t>Aprendizaje basado en proyectos
Ejercicios prácticos
Tareas de investigación</t>
  </si>
  <si>
    <t>Kit de PLC 
Sensores
Actuadores
Fichas técnicas
Equipo de cómputo
Medios audiovisuales
Norma IEC 61131-3
Software especializado
Servo control</t>
  </si>
  <si>
    <t>Guerrero, Vicente; Yuste, Ramón, 2018, Autómatas programables siemens grafcet y guía gemma con tia portal, México, México, Alfaomega</t>
  </si>
  <si>
    <t>Escobar Torrelles, Miguel, 2018, Electricidad y automatismos eléctricos, México, México, Alfaomega</t>
  </si>
  <si>
    <t>Soria Tello, Saturnino, 2016, Prácticas de Automatización, México, México, Alfaomega</t>
  </si>
  <si>
    <t>Alfredo Roca, 2014, Control automático de procesos industriales, México, México, Ediciones Díaz De Santos</t>
  </si>
  <si>
    <t>Mengual, Pilar, 2017, STEP 7 - Una manera fácil de programar PLC de Siemens, México, México, Alfaomega</t>
  </si>
  <si>
    <t>Aquilino Rodríguez Penin, 2011, Sistemas SCADA, México, México, Marcombo</t>
  </si>
  <si>
    <t>CALIDAD DE LA ENERGÍA</t>
  </si>
  <si>
    <t>El alumno determinará los efectos nocivos que producen los disturbios generados por el proveedor y el usuario en los sistemas eléctricos mediante la utilización de estrategias de diagnóstico especializada, con base en normas y estándares aplicables, para minimizar su impacto energético y económico.</t>
  </si>
  <si>
    <t>Disturbios en el sistema eléctrico</t>
  </si>
  <si>
    <t>El alumno determinará los disturbios que se generan en un sistema eléctrico industrial con base en normas y estándares aplicables para evaluar  los efectos que producen en el mismo.</t>
  </si>
  <si>
    <t>Introducción a los problemas de calidad de la energía eléctrica</t>
  </si>
  <si>
    <t>Describir los conceptos de: 
- Transitorios de impulso 
- Transitorios oscilatorios
- Variaciones de voltaje de larga y corta duración
- Desbalanceo en el voltaje 
- Distorsión de la forma de onda
- Variaciones de la frecuencia
Explicar el procedimiento de evaluación de la calidad de la energía eléctrica.
Identificar las normas y estándares nacionales e internacionales aplicables a la calidad de energía eléctrica: IEEE-519, NMX-J-ANCE-549, NOM-001-SEDE, NOM-029-STPS, UNE EN 50160, ANSI C84, ANSI/IEEE C62.41, IEEE 1100, IEC 61000-4-30</t>
  </si>
  <si>
    <t>Interrupciones y depresiones del voltaje en un sistema eléctrico</t>
  </si>
  <si>
    <t>Identificar las fuentes generadoras de depresiones e interrupciones de voltaje.</t>
  </si>
  <si>
    <t>Determinar las fuentes generadores de las depresiones de voltaje.</t>
  </si>
  <si>
    <t>Sobrevoltajes transitorios en un sistema eléctrico</t>
  </si>
  <si>
    <t>Identificar las fuentes de sobrevoltajes transitorios:
- Switcheo de capacitores
- Descargas atmosféricas 
- Ferroresonancia
Identificar los dispositivos de protección contra sobrevoltajes:
- Apartarrayos
- Supresores de picos
- Transformadores de aislamiento.</t>
  </si>
  <si>
    <t>Determinar las fuentes generadoras de sobrevoltajes transitorios</t>
  </si>
  <si>
    <t xml:space="preserve">El alumno elaborará a partir de un caso práctico, un reporte técnico que incluya: 
- Disturbios eléctricos generados en el sistema
- Explicación de sus causas
- Efectos que producen en los componentes del sistema.
- Normas y estándares aplicables. 
</t>
  </si>
  <si>
    <t xml:space="preserve">1. Comprender los conceptos de disturbios eléctricos.
2. Interpretar la normatividad nacional e internacional aplicable en proyectos de calidad de la energía eléctrica.
3. Identificar los disturbios eléctricos.
4.- Comprender las causas de los disturbios eléctricos.
5. Establecer los efectos de los disturbios eléctricos en el sistema eléctrico y en cada uno de los componentes.
</t>
  </si>
  <si>
    <t>Tarea de investigación
Estudio de caso</t>
  </si>
  <si>
    <t xml:space="preserve">Pintarrón
Medios audiovisuales
Equipo de cómputo
Internet
Software de simulación
Normas y estándares aplicables
</t>
  </si>
  <si>
    <t>Armónicos</t>
  </si>
  <si>
    <t>El alumno identificará los índices de distorsión armónica y las fuentes que los producen mediante el análisis de las cargas con base en normas y estándares aplicables para diagnosticar  la afectación que produce en el sistema eléctrico.</t>
  </si>
  <si>
    <t>Fuentes de armónicas</t>
  </si>
  <si>
    <t>Definir las fuentes de armónicas: 
- Cargas lineales.
- Cargas no lineales.</t>
  </si>
  <si>
    <t>Determinar las cargas eléctricas que proporcionan armónicas al sistema eléctrico, con base al censo de cargas, de acuerdo a los parámetros establecidos en normas y estándares.</t>
  </si>
  <si>
    <t>Distorsión armónica</t>
  </si>
  <si>
    <t>Definir los conceptos de:
- Distorsión armónica en voltaje y corriente
- Condiciones no sinusoidales 
- Potencia de distorsión 
Secuencias armónicas de fase (positiva, negativa y cero)</t>
  </si>
  <si>
    <t>Índices de distorsión armónica</t>
  </si>
  <si>
    <t>Definir los  conceptos de: 
- Distorsión armónica total (THD)
- Distorsión de demanda total (TDD)
Distorsión armónica Individual (IHD).</t>
  </si>
  <si>
    <t>Determinar la afectación armónica de un sistema eléctrico, con base a los índices de distorsión armónica total e individual y la normatividad y estándares aplicables.</t>
  </si>
  <si>
    <t>El alumno elaborará, a partir de un estudio de caso, un reporte técnico que incluya: 
- Determinación de las fuentes de generación de las armónicas en el sistema.
- Índices de distorsión armónica de la instalación.
- Comparación de los índices de distorsión armónica contra las normatividades y estándares aplicables.</t>
  </si>
  <si>
    <t>1.- Determinar las fuentes de distorsión armónica. 
2.- Comprender los conceptos de carga lineal y no lineal, armónicos, THD, TDD, amónicos de secuencia cero, positiva y negativa.
3.- Comprender los  conceptos de las distorsiones individual, total y de demanda.
4.- Analizar los índices de distorsión armónica.
5.- Interpretar la normatividad y estándares en distorsión armónica.</t>
  </si>
  <si>
    <t>Tarea de investigación
Práctica de laboratorio
Estudio de caso</t>
  </si>
  <si>
    <t>Pintarrón
Medios audiovisuales
Equipo de cómputo
Internet
Normas y estándares internacionales
Software de simulación</t>
  </si>
  <si>
    <t>. Medición de la calidad de la energía eléctrica</t>
  </si>
  <si>
    <t>El alumno realizará la conexión del analizador de la calidad de la energía eléctrica con base en la normatividad y estándares vigentes para la interpretación de un estudio de la calidad de la energía eléctrica.</t>
  </si>
  <si>
    <t>Conexión del analizador de la calidad de la energía eléctrica</t>
  </si>
  <si>
    <t>Identificar los principios de operación de los instrumentos de medición eléctrica tales como: 
- Analizadores de la calidad de la energía eléctrica 
- Registradores de la calidad de la energía eléctrica
- Medidores de resistencia a tierra.
Identificar la conexión del analizador de la calidad de la energía eléctrica en cargas trifásicas y monofásicas, tableros y transformador.</t>
  </si>
  <si>
    <t xml:space="preserve">Realizar mediciones por medio del analizador de la calidad de la energía eléctrica de:
- Voltaje
- Corriente
- Frecuencia 
- Flickers 
- Armónicos 
- Potencia y energía. </t>
  </si>
  <si>
    <t>Interpretación de las mediciones de la calidad de la energía eléctrica</t>
  </si>
  <si>
    <t>Interpretar las mediciones de calidad de la energía y compararlo contra la normatividad o estándares pertinentes.</t>
  </si>
  <si>
    <t>Realizar un reporte a partir de las mediciones de la calidad de la energía.</t>
  </si>
  <si>
    <t xml:space="preserve">A partir de las mediciones realizadas en un sistema eléctrico (transformador, tablero y carga) el alumno elaborará un reporte técnico que incluya:
- Caracterización de la carga donde se realizó medición.
- Diagrama unifilar donde se indique el punto de acoplamiento común.
- Diagramas de conexión del equipo de medición.
- Gráficas y tablas de mediciones realizadas.
- Interpretación de cada una de las gráficas obtenidas.
- Comparativo entre medidas obtenidas y valores indicados en normas y estándares.
</t>
  </si>
  <si>
    <t>1.- Identificar los principios de operación de los instrumentos de medición.
2.- Realizar las mediciones de las variables involucradas en un estudio de calidad de la energía.
3.- Interpretar las mediciones obtenidas por el analizador de la calidad de la energía eléctrica.
4.- Realiza un informe sobre un estudio de calidad de la energía eléctrica.</t>
  </si>
  <si>
    <t>Multímetro
Analizador de la calidad de la energía
Pintarrón
Medios audiovisuales
Equipo de cómputo
Internet
Software de simulación</t>
  </si>
  <si>
    <t>Métodos de corrección en el índice de distorsión armónica</t>
  </si>
  <si>
    <t>El alumno diseñará reactores y filtros para atenuar el efecto que la distorsión armónica tiene en el sistema eléctrico mediante el análisis de la calidad de la energía eléctrica con base en la normatividad y estándares aplicables.</t>
  </si>
  <si>
    <t>Reactores de línea y rechazo</t>
  </si>
  <si>
    <t>Identificar el funcionamiento de los reactores de línea y de rechazo para el control de armónicos en cargas no lineales y capacitores.</t>
  </si>
  <si>
    <t>Calcular el reactor de línea y de rechazo para una aplicación específica.</t>
  </si>
  <si>
    <t>Filtros</t>
  </si>
  <si>
    <t>Definir los principios para controlar armónicas mediante la conexión de filtros pasivos sintonizados y no sintonizados, activos e híbridos.</t>
  </si>
  <si>
    <t>Calcular el filtro pasivo y filtro activo para una aplicación específica.</t>
  </si>
  <si>
    <t>Conexión de transformadores y transformadores con Factor K</t>
  </si>
  <si>
    <t>Describir  las conexiones de transformadores en zig-zag y el factor K en transformadores especiales.</t>
  </si>
  <si>
    <t>Sobredimensionamiento del conductor neutro</t>
  </si>
  <si>
    <t>Reconocer el concepto de armónicas de tercer orden y su comportamiento en un sistema trifásico.</t>
  </si>
  <si>
    <t>Calcular el neutro de un sistema eléctrico.</t>
  </si>
  <si>
    <t xml:space="preserve">A partir de un estudio de calidad de la energía en armónicos el alumno elaborará un reporte técnico que contenga:
-  THD del sistema
- %HD de cada armónico
- Comparativa de los niveles de TDH y %HD respecto a la normatividad o estándares aplicables. 
- Diseño se reactor y filtros necesarios para la corrección del THD.
- Especificaciones de los componentes seleccionados.
- Diagramas de conexión.
</t>
  </si>
  <si>
    <t xml:space="preserve">1.- Identificar los reactores y filtros pasivos y activos empleados en la atenuación de la distorsión armónica.
2.- Identificar las especificaciones de los transformadores en zig-zag y con diseño de Factor K.
3.- Evaluar el equipo de atenuación de la distorsión armónica.
4.- Calcular el calibre del conductor neutro para evitar el sobrecalentamiento del mismo debido a la presencia de armónicos en el sistema
</t>
  </si>
  <si>
    <t xml:space="preserve">Prácticas en laboratorio
Estudio de caso
Prácticas en campo
</t>
  </si>
  <si>
    <t>Analizador de la calidad de la energía
Pintarrón
Medios audiovisuales
Equipo de cómputo
Internet
Software especializado
Normas y estándares aplicables.</t>
  </si>
  <si>
    <t>Potencia y factor de potencia</t>
  </si>
  <si>
    <t>El alumno calculará la potencia y el factor de potencia de un sistema eléctrico para proponer estrategias que lo corrijan por medio del diseño de bancos de capacitores.</t>
  </si>
  <si>
    <t>Potencia</t>
  </si>
  <si>
    <t xml:space="preserve">Explicar el concepto de potencia eléctrica y factor de potencia usando el diagrama fasorial de V-I así como su representación gráfica por medio del triángulo de potencias.
Describir el comportamiento de la potencia activa, reactiva y aparente en circuitos monofásicos y trifásicos balanceados.
</t>
  </si>
  <si>
    <t>Calcular las potencias aparente, reactiva, activa  y el factor de potencia de un sistema eléctrico.</t>
  </si>
  <si>
    <t>Corrección del FP</t>
  </si>
  <si>
    <t>Describir los distintos métodos de corrección del factor de potencia (gráfico, tabular y analítico)</t>
  </si>
  <si>
    <t>Calcular la corrección de factor de potencia aplicando la técnica de capacitores en paralelo e identifica los beneficios al sistema eléctrico.</t>
  </si>
  <si>
    <t>Bancos de capacitores</t>
  </si>
  <si>
    <t>Explicar el comportamiento del factor de demanda a través de un periodo de tiempo al conectar un banco de capacitores fijo y automático.</t>
  </si>
  <si>
    <t>Calcular el costo de instalación de un banco de capacitores fijo y automático, así como el tiempo de recuperación de la inversión.</t>
  </si>
  <si>
    <t>Resonancia en banco de capacitores</t>
  </si>
  <si>
    <t>Identificar el fenómeno de resonancia generado en los capacitores por la presencia de armónicos en el sistema.</t>
  </si>
  <si>
    <t>Calcular el armónico resonante en un sistema eléctrico con capacitores.</t>
  </si>
  <si>
    <t>A partir de una instalación eléctrica el alumno elaborará un reporte técnico que incluya:
- Cálculo de las potencias activas, reactiva, aparente y FP
- Análisis del factor de potencia respecto a la normatividad aplicable.
-Cálculo de pérdidas en conductores, transformador y recargos.
-Cálculo del banco de capacitores para mejorar el FP dentro de norma.
- Cálculo de bonificación por mejora del FP.
-Cálculo de la tasa de retorno de la inversión.</t>
  </si>
  <si>
    <t xml:space="preserve">1. Identificar el concepto de potencia y factor de potencia eléctrica
2. Analizar los componentes del triángulo de potencia eléctrica
3. Comprender el procedimiento para calcular y corregir el factor de potencia
4. Comparar los beneficios del consumo energético al mejorar el FP
5.- Determinar las características técnicas del banco de capacitores.
6.- Calcular los costos de la energía eléctrica antes y después de modificar el valor de factor de potencia del sistema eléctrico.
7.- Calcular la tasa de retorno de inversión, al modificar el factor de potencia en la instalación eléctrica.
</t>
  </si>
  <si>
    <t>Visitas de campo
Estudio de caso
Prácticas en campo</t>
  </si>
  <si>
    <t>Pintarrón
Medios audiovisuales
Equipo de cómputo
Internet
Software especializado
Normatividad aplicable.</t>
  </si>
  <si>
    <t>Valorar las condiciones de radiación solar y las variables que lo afectan mediante su caracterización físico-térmica, y condiciones climatológicas del entorno para determinar la viabilidad, del sistema</t>
  </si>
  <si>
    <t>Diagnosticar las condiciones físicas y operativas de los elementos que integran el sistema mediante inspección visual, medición de parámetros de operación, calibración y especificaciones del mismo para detectar las necesidades de mantenimiento preventivo y correctivo</t>
  </si>
  <si>
    <t xml:space="preserve">Elabora un diagnóstico de los elementos que integran el sistema y su estado, que contemple:
- Elementos mecánicos, elementos eléctricos y elementos electrónicos propios de cada sistema
- Lista de verificación basada en la memoria técnica y árbol de fallas
- Resultados de mediciones
- Comparación con los parámetros óptimos de operación
- Fallas mecánicas
- Herramientas y equipo de medición empleados
- Bitácora de datos históricos
- Dictamen y propuestas de ajustes
</t>
  </si>
  <si>
    <t>Enríquez Harper, G., 2009, El ABC de la calidad de la energía eléctrica, México, México, LIMUSA</t>
  </si>
  <si>
    <t>S. J. Chapman, 2005, Máquinas Eléctricas., México, México, Mc Graw Hill Madrid.</t>
  </si>
  <si>
    <t>Llamas Terrés, A. R., Acevedo Porras, S., Baez Moreno, J. A., 2004, Armónicas en sistemas eléctricos industriales, México, México, Innovación Editorial Lagares de México</t>
  </si>
  <si>
    <t>IEEE, Vigente, IEEE-519  Recommended Practices and Requirements for Harmonic Control in Electrical Power Systems, USA, USA, IEEE</t>
  </si>
  <si>
    <t>Arrillaga, J Watson, N, 2003, Power System Harmonics, USA, USA, Wiley</t>
  </si>
  <si>
    <t>Fraile Mora Jesús, 2008, Máquinas eléctricas, Madrid, España, Mc Graw Hill.</t>
  </si>
  <si>
    <t>El alumno demostrará la competencia de implementar sistemas fototérmicos y fotovoltaicos con base en los requerimientos de la industria y la sociedad para contribuir a satisfacer con la demanda de energía y disminuir el impacto ambiental</t>
  </si>
  <si>
    <t>Integración de sistemas fototérmicos y fotovoltaicos</t>
  </si>
  <si>
    <t>El alumno integrará sistemas fototérmicos y fotovoltáicos mediante el análisis de su viabilidad y factibilidad, para contribuir a satisfacer las necesidades de energía.</t>
  </si>
  <si>
    <t>Sistemas fototérmicos y fotovoltaicos</t>
  </si>
  <si>
    <t>Reconocer los tipos de sistemas fototérmicos y fotovoltaicos de acuerdo a las especificaciones del fabricante, políticas y normas aplicables, para valorar la factibilidad del sistema.</t>
  </si>
  <si>
    <t>Radiación solar</t>
  </si>
  <si>
    <t>Integrar el diagnóstico de radiación solar mediante la caracterización físico-térmica, y condiciones climatológicas del entorno para determinar la viabilidad, del sistema.</t>
  </si>
  <si>
    <t>Sistema energético solar</t>
  </si>
  <si>
    <t>Justificar la selección de un sistema energético solar tomando en consideración el análisis técnico-económico para satisfacer los requerimientos del cliente.</t>
  </si>
  <si>
    <t>Elaborará un portafolio de evidencias técnico que incluya:
- Listado de sistemas solares disponibles, capacidad de generación, capacidad de almacenamiento energético, vida útil del equipo, materiales de construcción, características, técnicas de la energía generada, elementos que lo integran y estándares aplicables
- Características como: humedad relativa, dureza del agua, temperatura de bulbo seco, temperatura de bulbo húmedo, temperatura de punto de rocío, capacidad calorífica, radiación global, temperatura del fluido de trabajo, volumen, peso, radiación, variables climatológicas anuales, intensidad eléctrica, potencia, carta psicométrica, irradiación (W/m²) e insolación (W-h/m²)
- Evaluación del proyecto con base a variables como: Análisis Beneficio-Costo, Costos de operación, Costo de implementación, Bonos de Carbono y Normatividad vigente</t>
  </si>
  <si>
    <t>1. Recopilar información
2. Describir el caso
3. Justificar la propuesta del proyecto 
4. Estructurar la propuesta del proyecto.
5. Elaborar presentación ejecutiva</t>
  </si>
  <si>
    <t xml:space="preserve">Estudio de caso
Rúbrica
Proyecto 
</t>
  </si>
  <si>
    <t xml:space="preserve">Aprendizaje basado en proyectos
Prácticas de laboratorio
Análisis de casos
Tareas de investigación 
</t>
  </si>
  <si>
    <t xml:space="preserve">Pintarrón
Medios audiovisuales
Internet
Equipos de cómputo
</t>
  </si>
  <si>
    <t>Mantenimiento de los sistemas energéticos fototérmicos y fotovoltaicos</t>
  </si>
  <si>
    <t>El alumno mantendrá sistemas fototérmicos y fotovoltaicos mediante el monitoreo de variables, planes y programas de mantenimiento para conservar la confiabilidad del sistema.</t>
  </si>
  <si>
    <t>Rutinas de mantenimiento</t>
  </si>
  <si>
    <t>Reconocer las condiciones físicas y operativas de los elementos que integran el sistema mediante inspección visual y especificaciones del mismo para detectar las necesidades de mantenimiento.</t>
  </si>
  <si>
    <t>Programa de mantenimiento</t>
  </si>
  <si>
    <t>Presentar el programa de mantenimiento con base en el diagnóstico para administrar las actividades de mantenimiento.</t>
  </si>
  <si>
    <t>Supervisión del sistema</t>
  </si>
  <si>
    <t xml:space="preserve">Integrar el plan de mantenimiento del sistema energético solar de acuerdo a los procedimientos y programas establecidos para garantizar el funcionamiento continuo del sistema energético solar.
</t>
  </si>
  <si>
    <t>Elaborará un reporte que integre:
- Evidencia de integración de los elementos del sistema y su estado, que contemple: elementos mecánicos, elementos eléctricos y elementos electrónicos propios de cada sistema
- Cronograma de actividades con descripción de: mano de obra, materiales, herramientas, equipos de seguridad, verificación del cumplimiento de actividades de mantenimiento
- Costos de operación de mantenimiento</t>
  </si>
  <si>
    <t>1. Reconocer las etapas de planeación del proyecto
2. Comprender el proceso de planeación del proyecto
3. Aplicar la metodología de planeación de proyectos
4. Elaborar un listado de verificación para supervisar las actividades de mantenimiento</t>
  </si>
  <si>
    <t>Estudio de caso
Rúbrica
Proyecto</t>
  </si>
  <si>
    <t>Metodología basada en proyectos
Estudios de caso
Tareas de investigación</t>
  </si>
  <si>
    <t>Pizarrón
Pintarrón
Rota folios 
Cañón</t>
  </si>
  <si>
    <t>Elabora un listado de sistemas solares disponibles, que incluye:
- Capacidad de generación
- Capacidad de almacenamiento energético
- Vida útil del equipo
- Materiales de construcción 
- Características técnicas de la energía generada
- Elementos que lo integran
- Condiciones de operación
- Estándares aplicables
- Instrumentación requerida
* Elabora un listado de variables climatológicas y geográficas
* Elabora una tabla para comparar las ventajas y desventajas de los equipos
* Identifica la aplicación de los sistemas solares</t>
  </si>
  <si>
    <t>Diagnosticar la radiación solar mediante la caracterización físico-térmica, y condiciones climatológicas del entorno para determinar la viabilidad del sistema.</t>
  </si>
  <si>
    <t>Elabora un reporte que contenga las características siguientes:
- Humedad relativa
- Dureza del agua
- Temperatura de bulbo seco 
- Temperatura de bulbo húmedo
- Temperatura de punto de rocío
- Capacidad calorífica
- Radiación global
- Temperatura del fluido de trabajo
- Volumen
- Peso
- Radiación directa
- Radiación UV
- Variables climatológicas anuales
- Condiciones geográficas
- Orientación en base al ecuador
- Diferencia de potencial
- Presión de operación</t>
  </si>
  <si>
    <t>.- Intensidad eléctrica
.- RZ42Potencia
.- Carta psicométrica
.- Irradiancia (W/m²)
.- Insolación (W-h/m²)</t>
  </si>
  <si>
    <t>Elegir el sistema energético solar tomando en consideración el análisis técnico-económico para satisfacer los requerimientos del cliente.</t>
  </si>
  <si>
    <t>Realiza una tabla que contenga:
* Ventajas y desventajas técnicas
   - Cantidades de producción de energía
   - Cantidades de consumo de energía
   - Contaminantes al entorno (atmósfera, suelo, agua)
* Ventajas y desventajas dentro de la economía ambiental
   - Análisis Costo-Beneficio
   - Costos de operación
   - Costo de implementación
   - Bonos de Carbono
* Normatividad vigente
* Resultado del dictamen</t>
  </si>
  <si>
    <t>Realiza:
- Diagramas de instalación
- Programa de actividades
- Ruta crítica
- Procedimientos de instalación
- Análisis de riesgo
- Formatos de supervisión
- Bitácoras de obra
- Estimación de obra
- Listas de verificación de puesta en marcha</t>
  </si>
  <si>
    <t>Elabora un reporte de los elementos que integran el sistema y su estado, que contemple:
* Elementos mecánicos
* Elementos eléctricos
* Elementos electrónicos propios de cada sistema</t>
  </si>
  <si>
    <t>Elabora un reporte de actividades, mano de obra, materiales, herramientas, equipos de seguridad, mediante un cronograma.</t>
  </si>
  <si>
    <t>Supervisar las actividades de mantenimiento del sistema energético solar de acuerdo a los procedimientos y programas establecidos para garantizar el funcionamiento continuo del sistema energético solar.</t>
  </si>
  <si>
    <t>Elabora un reporte que incluya: 
* La verificación del cumplimiento de actividades mantenimiento
* Los costos de operación de mantenimiento</t>
  </si>
  <si>
    <t>STPS, Última Actualización , Ley Federal del Trabajo, México, México, s.e.</t>
  </si>
  <si>
    <t>CONANP, Última Actualización, Ley General de Equilibrio Ecológico y Protección al Ambiente (LGEEPA), México, México, s.e.</t>
  </si>
  <si>
    <t>Aguirre Eduardo, -2017, Seguridad e Higiene ISBN:9786071729453  , México, D.F., México, Trillas</t>
  </si>
  <si>
    <t>Dinko-Tuhtar, -1990, Protección contra el fuego y explosión, México, D.F., México, Paraninfo</t>
  </si>
  <si>
    <t>Grimaldi-Simonds, -2014, Seguridad Industrial ISBN 13: 9789701502051, México, D.F., México, Alfa Omega</t>
  </si>
  <si>
    <t>INGLÉS V</t>
  </si>
  <si>
    <t>El alumno expresará de manera oral y escrita la información relativa a su formación académica y profesional, las condiciones indispensables para llevar a cabo acciones de mejora, así como la interpretación de documentos auténticos para facilitar su inserción en su entorno social y profesional.</t>
  </si>
  <si>
    <t>Condicionales</t>
  </si>
  <si>
    <t>El alumno expresará resultados derivados del cumplimiento de ciertas condiciones para brindar propuestas y soluciones relacionadas con su ámbito profesional.</t>
  </si>
  <si>
    <t>Zero and 1st. Conditional</t>
  </si>
  <si>
    <t xml:space="preserve">Reconocer las estructuras gramaticales del presente simple y del futuro.
Identificar la estructura gramatical y uso del condicional cero en su forma afirmativa, negativa e interrogativa. 
Identificar la estructura gramatical y uso del primer condicional en sus formas afirmativa, negativa e interrogativa. 
</t>
  </si>
  <si>
    <t xml:space="preserve">Relatar un hecho realizable de una situación verdadera, a partir de que se cumpla una condición. 
Relatar un suceso real o posible que puede ocurrir si se cumple una condición. </t>
  </si>
  <si>
    <t>Argumentación asertiva
Sentido estético</t>
  </si>
  <si>
    <t>2nd. Conditional</t>
  </si>
  <si>
    <t xml:space="preserve">Reconocer las estructuras gramaticales del pasado simple y los modales "would", "could", "might".
Identificar la estructura gramatical del segundo condicional en su forma afirmativa, negativa e interrogativa.
Identificar la estructura gramatical y el uso de los verbos "wish" y "hope" en el segundo condicional. </t>
  </si>
  <si>
    <t xml:space="preserve">Relatar un suceso que podría ocurrir si se cumpliese una condición hipotética o imaginaria. 
Expresar un deseo sobre una situación hipotética o imaginaria. </t>
  </si>
  <si>
    <t>A partir de prácticas donde solicite y proporcione información sobre situaciones reales, hipotéticas o imaginarias relacionadas con su área de estudio, integra una carpeta de evidencias obtenidas en base a las siguientes tareas:
"Listening".-
Responde a un ejercicio práctico sobre la información contenida en un audio
"Speaking".-
En presencia del profesor, participa en una simulación donde indique que puede suceder si se cumplen ciertas condiciones
"Reading".-
Contesta un ejercicio escrito a partir de la información contenida en un texto
"Writing".-
Redacta un párrafo de al menos 100 palabras donde a través de un caso hipotético presente acciones que desearía realizar como parte de una mejora continua</t>
  </si>
  <si>
    <t xml:space="preserve">1. Reconocer las estructuras gramaticales del presente simple y futuro
2. Comprender la estructura gramatical y uso del condicional cero en su forma afirmativa, negativa e interrogativa
3. Explicar la estructura gramatical y uso del primer condicional en su forma afirmativa, negativa e interrogativa
4. Reconocer las estructuras gramaticales del pasado simple y los modales "would", "could", "might"
5. Explicar la estructura gramatical del segundo condicional en su forma afirmativa, negativa e interrogativa y el uso de "wish" y "hope"
</t>
  </si>
  <si>
    <t>Lista de cotejo.
Ejercicios prácticos</t>
  </si>
  <si>
    <t>Aprendizaje auxiliado por las tecnologías de la información
Simulación
Técnicas de comprensión de lectura, audio y escritura.</t>
  </si>
  <si>
    <t>Material auténtico impreso, de audio y de video
Discos Compactos, USB
Equipo Multimedia
Pantalla de TV
Computadora
Impresora
Cañón
Listas de verbos regulares e irregulares.
Vocabulario de términos relacionados con su área de estudio</t>
  </si>
  <si>
    <t>Entorno laboral</t>
  </si>
  <si>
    <t>El alumno expresará, de manera oral y escrita, información personal, académica y profesional para su inserción y desarrollo en el entorno laboral.</t>
  </si>
  <si>
    <t>Currículum Vitae</t>
  </si>
  <si>
    <t xml:space="preserve">Identificar los elementos que componen un CV.
- Información personal
- Información académica
- Experiencia Laboral
- Competencias
- Intereses Personales
Explicar la intención del "Resumé" a partir de su estructura y redacción.
</t>
  </si>
  <si>
    <t xml:space="preserve">Elaborar su Currículum Vitae
Elaborar su Resumé
</t>
  </si>
  <si>
    <t>Entrevista</t>
  </si>
  <si>
    <t>Reconocer estructuras gramaticales de los diferentes tiempos previamente vistos en cuatrimestres anteriores.
Identificar las preguntas y respuestas más frecuentes de una entrevista.
Identificar las expresiones para dar una opinion: "In my opinion", "I think", "I believe", "I suppose", "I consider".
Distinguir la función de la terminación "ing" y en "ed" para adjetivos calificativos.
Identificar los requisitos indispensables para presentarse a una entrevista.
- Aseo personal
- Vestimenta
- Expresión corporal
- Seguridad y confianza 
- Puntualidad
- Conocimiento general de la empresa en donde se llevará a cabo la entrevista.</t>
  </si>
  <si>
    <t xml:space="preserve">Participar en una entrevista de trabajo.
Expresar una opinión sobre una idea o tema específico utilizando adjetivos con terminación "ing" y "ed".
</t>
  </si>
  <si>
    <t>A partir de un caso donde se solicite un puesto de trabajo o estadía en una empresa, integra una carpeta de evidencias obtenidas en base a las siguientes tareas:
"Listening".-
Responde a un ejercicio práctico sobre la información contenida en un audio
"Speaking".-
En presencia del profesor, participa en una simulación de entrevista de trabajo, donde tome los roles de entrevistado y de entrevistador, expresando y solicitando la opinión sobre el puesto de trabajo
"Reading".-
Contesta un ejercicio escrito a partir de la información contenida en un texto
"Writing".-
Elabora su CV y su Resumé</t>
  </si>
  <si>
    <t>1. Identificar los elementos que componen un CV
2. Comprender la intención del "Resumé" a partir de su estructura y redacción
3. Reconocer estructuras gramaticales de los diferentes tiempos previamente vistos en cuatrimestres anteriores
 4. Reconocer las preguntas más frecuentes de una entrevista
5. Comprender los requisitos indispensables para presentarse a una entrevista</t>
  </si>
  <si>
    <t>Lista de cotejo
Simulación
Guías de entrevistas personales</t>
  </si>
  <si>
    <t>Discusión en grupo
Lluvia de ideas
Equipos colaborativos
Aprendizaje auxiliado por las tecnologías de la información.
Simulación
Técnicas de comprensión de lectura, audio y escritura</t>
  </si>
  <si>
    <t>Documentos Auténticos
Multimedia
Internet
Material auténtico impreso, de audio y de video
Discos Compactos, USB
Equipo Multimedia
Pantalla de TV
Computadora
Impresora
Cañón
Listas de verbos regulares e irregulares.
Vocabulario de términos relacionados con su área de estudio</t>
  </si>
  <si>
    <t>Interpretación de textos técnicos específicos</t>
  </si>
  <si>
    <t>El alumno describirá el contenido de un documento auténtico para interactuar con su entorno laboral y personal.</t>
  </si>
  <si>
    <t>Estructura de las palabras</t>
  </si>
  <si>
    <t xml:space="preserve">Identificar el concepto de cognados y falsos cognados.
Identificar las formas de sufijos y prefijos.
Identificar los adverbios terminados en mente "ly"
Identificar los verbos seguidos de preposición, "phrasal verbs" </t>
  </si>
  <si>
    <t xml:space="preserve">Comprensión de Documentos </t>
  </si>
  <si>
    <t>Reconocer las estrategias para comprender un documento escrito: "predicting", "skimming", "scanning" e "intensive reading".
Reconocer la importancia de la función de los conectores y los signos de puntuación.</t>
  </si>
  <si>
    <t>Explicar de manera global y detallada la información contenida en documentos.</t>
  </si>
  <si>
    <t>A partir de documentos auténticos, relacionados con su área de estudio, integra una carpeta de evidencias obtenidas en base a las siguientes tareas:
"Speaking".-
En presencia del profesor, presenta un comentario sobre el contenido de dicho documento
 "Reading".-
Contesta un ejercicio escrito a partir de la información contenida en un documento
"Writing".-
Elabora un reporte de al menos 100 palabras donde desarrolle la idea principal y las secundarias de un documento</t>
  </si>
  <si>
    <t>1. Identificar los cognados y falsos cognados
2. Comprender las formas de sufijos y prefijos
3. Identificar los verbos seguidos de preposición "phrasal verbs"
4. Reconocer las estrategias para  comprender un documento escrito 
5. Reconocer la importancia de la función de los conectores y signos de puntuación</t>
  </si>
  <si>
    <t>Lectura asistida
Investigación
Equipos colaborativos 
Aprendizaje auxiliado por las tecnologías de la información
Técnicas de comprensión de lectura y escritura</t>
  </si>
  <si>
    <t>Material auténtico impreso y de video
Discos Compactos, USB
Equipo Multimedia
Pantalla de TV
Computadora
Impresora
Cañón
Listas de verbos seguidos de preposición "phrasal verbs"
Expresiones comunicativas orales informales: "really", "right", "well", "any way", "I know", "you know", "yes, I suppose so", "I mean"
Vocabulario de términos relacionados con su área de estudio</t>
  </si>
  <si>
    <t>Durante una conversación, donde el interlocutor se expresa de forma lenta, clara, y pausada sobre aspectos cotidianos: 
*. Identifica palabras de uso común y similares a la lengua materna
*. Deduce el sentido general de la información
*. Lleva a cabo acciones con base en instrucciones elementales
*. Reacciona adecuadamente de manera no verbal e indica que sigue el hilo de la conversación, números, precios y horas</t>
  </si>
  <si>
    <t>Joan Saslow y Allen Asher, -2011, Top Notch Summit 1, New York, U.S., Pearson Longman</t>
  </si>
  <si>
    <t>Joan Saslow y Allen Asher, -2011, Top Notch Summit 2, New York, U.S., Pearson Longman</t>
  </si>
  <si>
    <t xml:space="preserve">Josephine O’Brien, -2007, English for Business, Boston, U.S,, </t>
  </si>
  <si>
    <t>, , , , , Thomson</t>
  </si>
  <si>
    <t>Miles Craven, -2009, Reading Keys, Skills and strategies for effective reading, Bangkok, Thailand, Macmillan</t>
  </si>
  <si>
    <t>El alumno sustentará proyectos escritos y orales con base en el proceso de la comunicación, la argumentación y los tipos de textos y documentos acorde al Nivel B2 del Marco Común Europeo de Referencia para lograr la comunicación efectiva en un contexto profesional y sociocultural.</t>
  </si>
  <si>
    <t>El proceso de la comunicación</t>
  </si>
  <si>
    <t>El alumno evaluará los elementos, propósitos, barreras y puentes de la comunicación, para proponer estrategias de comunicación efectiva en las organizaciones.</t>
  </si>
  <si>
    <t>Fundamentos del proceso comunicativo</t>
  </si>
  <si>
    <t>Identificar el concepto y la importancia de la comunicación.
Explicar los elementos del proceso comunicativo a partir de los modelos de Harold Lasswell y Manuel Castells:
- Emisor
- Receptor
- Mensaje
- Código
- Canal
- Retroalimentación
- Contexto
- Ruido
Explicar las características de los tipos de barreras y sus puentes en el proceso de la comunicación:
- Semánticas
- Fisiológicas
- Físicas
- Psicológicas
- Técnicas
Describir los propósitos de la comunicación:
- Informar
- Persuadir
- Entretener</t>
  </si>
  <si>
    <t>Determinar los propósitos de la comunicación, sus barreras y sus puentes en una situación dada.
Proponer mejoras al proceso comunicativo.</t>
  </si>
  <si>
    <t>Analítico
Sistemático
Reflexivo
Proactivo
Asertivo
Tolerante
Honesto
Respetuoso
Empático
Congruente</t>
  </si>
  <si>
    <t>Tipos de comunicación humana</t>
  </si>
  <si>
    <t>Explicar las características de los tipos de la comunicación humana:
- Intrapersonal
- Interpersonal
- Grupal
- Colectiva
- Masiva
- Simultánea 
Distinguir la evolución, usos, alcances e impacto de la comunicación humana, asistida a través de la tecnología:
- Redes sociales
- Comunidades virtuales
- Videoconferencias</t>
  </si>
  <si>
    <t>Seleccionar apoyos de la tecnología en función del propósito comunicativo.</t>
  </si>
  <si>
    <t>A partir de un caso práctico de la comunicación humana, realiza un reporte escrito y lo presenta oralmente, considerando lo siguiente:
- Objetivo o propósito de la comunicación
- Esquematizaciones del proceso de la comunicación 
- Las barreras de la comunicación
- Análisis del uso de las herramientas tecnológicas
- Propuesta de mejora del proceso comunicativo y su justificación
- Conclusiones</t>
  </si>
  <si>
    <t>1. Explicar los elementos del proceso comunicativo a partir de los modelos de Lasswell y Castells
2. Explicar las barreras y puentes del proceso de la comunicación humana
3. Identificar los propósitos de la comunicación humana
4. Conocer los tipos de la comunicación humana
5. Analizar la evolución, usos, alcances e impacto de la comunicación humana, asistida a través de la tecnología</t>
  </si>
  <si>
    <t>Caso práctico
Lista de cotejo</t>
  </si>
  <si>
    <t>Trabajo en equipo
Debate
Estudio de casos</t>
  </si>
  <si>
    <t>Equipo multimedia
Pintarrón
Computadora
Internet
Material audiovisual</t>
  </si>
  <si>
    <t>La comunicación efectiva en las organizaciones</t>
  </si>
  <si>
    <t>El alumno realizará proyectos así como su presentación y argumentación de manera oral para contribuir al desarrollo del proceso comunicativo en las organizaciones.</t>
  </si>
  <si>
    <t>Proceso de escritura</t>
  </si>
  <si>
    <t xml:space="preserve">Describir las características y las etapas del proceso de escritura.
Identificar los modelos de referencia bibliográfica APA (Asociación Americana de Psicología).
Recordar los métodos de organización de la información.
</t>
  </si>
  <si>
    <t>Elaborar textos de acuerdo a las etapas del proceso de escritura.
Estructurar citas y referencias de acuerdo al modelo APA.</t>
  </si>
  <si>
    <t>Analítico 
Sistemático
Proactivo
Reflexivo
Veraz
Honesto
Objetivo
Congruente
Elocuente
Consistente</t>
  </si>
  <si>
    <t>Tipos de textos y documentos</t>
  </si>
  <si>
    <t>Explicar las estrategias de lectura:
- Acceso y recuperación de la información
- Interpretación e inferencias
- Técnicas para mejorar la comprensión lectora
- Comprensión global
- Fondo y forma de un texto
Distinguir las características de los géneros y textos literarios:
- Épico (narrativa)
- Lírico (poesía)
- Dramático (dramaturgia)
Diferenciar los tipos de textos y sus aplicaciones: 
- Científicos
- Informativos
Describir las características, tipos y usos de las técnicas de análisis de textos: 
- Síntesis
- Resumen
- Comentario
Explicar los elementos y aplicaciones documentos de acuerdo a su tipo:
- Ejecutivos (carta, oficio, circular, memorándum, currículum vitae)
- Técnicos (manual, informe, bitácora, minuta, instructivo, reporte, proyecto)</t>
  </si>
  <si>
    <t>Redactar síntesis, resúmenes y comentarios de textos en función de su género literario.
Redactar textos y documentos ejecutivos y técnicos de acuerdo a su propósito.</t>
  </si>
  <si>
    <t>Analítico 
Sistemático
Proactivo
Reflexivo
Veraz
Honesto
Congruente
Elocuente
Consistente
Creativo
Propositivo</t>
  </si>
  <si>
    <t>Argumentación</t>
  </si>
  <si>
    <t>Determinar el concepto, propósito y estructura de los argumentos: 
- Premisa o tesis
- Desarrollo
- Conclusión
Explicar los tipos de argumentos:
- Lógicos o deductivos
- Demostrativos o Inductivos
- Persuasivos
Explicar las características y usos de las falacias:
- Ad hominem (dirigido contra el hombre)
- Ad baculum (se apela al bastón)
- Ad verecundiam (por la autoridad)
- Ad populum (dirigido al pueblo)
- Ad ignoratiam (por la ignorancia)
- Post hoc (falsa causa)</t>
  </si>
  <si>
    <t>Defender posturas considerando la estructura argumentativa.
Refutar posturas considerando la estructura argumentativa.</t>
  </si>
  <si>
    <t>Ético
Analítico 
Sistemático
Proactivo
Reflexivo
Veraz
Honesto
Congruente
Elocuente
Consistente
Creativo
Propositivo
Respetuoso
Tolerante</t>
  </si>
  <si>
    <t>Comunicación oral</t>
  </si>
  <si>
    <t>Explicar las etapas de la presentación oral considerando las características del entorno sociocultural y profesional:
- Selección del tema
- Definición del objetivo
- Análisis de la audiencia
- Análisis de la ocasión y el ambiente
- Administración del tiempo
- Recomendaciones generales
- Logística
Explicar las estrategias para hablar en público:
- Cualidades de la voz: volumen, ritmo, timbre, tono, velocidad, intención, dicción y uso de pausas
- Comunicación no verbal: proxémica, paralingüística, kinestésica, icónica e imagen personal
Describir las técnicas de persuasión en una presentación oral:
- Reciprocidad
- Coherencia
- Escasez
- Autoridad
- Simpatía
- Validación social
Describir las estrategias de improvisación:
- Reflexionar antes de contestar (identificar la intención de la situación)
- Parafrasear la pregunta
- Asociar una anécdota al tema en cuestión
- Pensar en una estructura de discurso
Explicar las características, propósitos, tipos y usos de la discusión formal: 
- Discurso
- Conferencia 
- Monólogo
- Entrevista
- Debate
- Foro
- Panel
- Mesa redonda
- Simposio
- Seminario
- Asamblea</t>
  </si>
  <si>
    <t>Estructurar discusiones formales.
Realizar presentaciones orales con discusión formal.
Interactuar persuasivamente con la audiencia en presentaciones orales.</t>
  </si>
  <si>
    <t>Ético
Analítico 
Sistemático
Proactivo
Reflexivo
Veraz
Honesto
Congruente
Elocuente
Consistente
Creativo
Propositivo
Respetuoso
Tolerante
Asertivo
Persuasivo
Empático</t>
  </si>
  <si>
    <t xml:space="preserve">Redacta un proyecto y lo presenta oralmente, con las siguientes características:
A. De redacción:
- Ortografía y gramática sin errores
- Redactado de manera clara y sistemática
- Incluye información de varias fuentes
- Explica ventajas y desventajas
- Evalúa las diferentes ideas y soluciones que se pueden aplicar a un problema
- Presenta conclusiones y recomendaciones
- Incluye referencias bibliográficas con base en el modelo APA
B. De preparación de la presentación oral
- Tema
- Objetivo
- Características de la audiencia, ocasión y ambiente
- Tiempo estimado y organización del tiempo
- Logística
- Recomendaciones generales
C. Orales
- Ofrece descripciones claras sobre el tema
- Emplea lenguaje adecuado
- Domina el tema del proyecto
- Argumenta
- Ofrece discurso fluido y sistemático
- Expone de manera clara puntos de vista propios o de otros
- Improvisa
- Preguntas y respuestas
- Conclusiones
</t>
  </si>
  <si>
    <t>1. Identificar el proceso de escritura y el modelo APA
2. Comparar los tipos de textos y documentos
3. Distinguir el proceso de argumentación
4. Analizar el proceso de comunicación oral y escrita
5. Desarrollar discusiones formales</t>
  </si>
  <si>
    <t>Grupos de discusión
Dramatización
Estudio de casos</t>
  </si>
  <si>
    <t>Equipo multimedia
Pintarrón
Computadora
Internet
Material audiovisual
Uso de auditorio
Uso del micrófono
Uso del podium</t>
  </si>
  <si>
    <t>A partir de una información previamente proporcionada en forma oral o escrita:
- Reacciona de manera no verbal acorde al mensaje enviado
- Expone de forma detallada los planteamientos y las posturas, así como sus ventajas y desventajas
- Sustenta una opinión o propuesta personal
- Elabora una ficha de comentarios con base en los aspectos anteriores</t>
  </si>
  <si>
    <t xml:space="preserve">Realiza una presentación oral de un proyecto técnico, que implique una interacción, con las siguientes características:
- Comunicación no verbal acorde al discurso
- Seguridad y precisión gramatical
- Fluidez
- Claridad
- Improvisación
- Uso del vocabulario pertinente
- Concordancia del tema con el propósito comunicativo
- Autocorrección de los errores
- Convincente
E incluye:
- Objetivos o premisas
- Hipótesis
- Ideas principales y secundarias lógicamente 
 estructuradas
- Temas de su especialidad, abstractos y culturales
- Detalles sobre el asunto tratado
- Argumentos
- Conclusiones y propuestas
</t>
  </si>
  <si>
    <t>Realiza un organizador gráfico de la información sobre temas y problemas contemporáneos y de su área de especialidad, a partir de fuentes de diferente naturaleza, que incluya las siguientes características:
- Justificación de las fuentes consultadas
- Ideas principales y secundarias, y su interrelación
- Identificación de posturas y puntos de vista
- Causas y posibles consecuencias
- Postura personal</t>
  </si>
  <si>
    <t>Redacta un reporte técnico sobre algún aspecto de su área de especialidad que incluya las siguientes características:
- 1500 palabras
- Ideas principales y secundarias lógicamente estructuradas
- Ortografía y puntuación razonablemente correcta
- Detalles sobre el asunto tratado
- Ventajas y desventajas desde un punto de vista concreto
- Argumentos que derivan en una opinión</t>
  </si>
  <si>
    <t>Granger R. , -2009, Los 7 detonadores de la persuasión, México, DF., México., Mc Graw Hill</t>
  </si>
  <si>
    <t>Verderber, R., -1999, ¡Comunícate!, D.F., México, Thomson</t>
  </si>
  <si>
    <t>Baró, T., -2013, La gran guía del lenguaje no verbal. Como aplicarlo en nuestras relaciones para lograr el éxito y la felicidad., Barcelona, España, Paidos</t>
  </si>
  <si>
    <t>Cantún, Flores &amp; Roque., -2006, Comunicación oral y escrita., D. F. , México, Compañía editorial continental.</t>
  </si>
  <si>
    <t>Verderber, R., -2000, Comunicación oral efectiva., D.F, México, Thomson</t>
  </si>
  <si>
    <t>Maldonado, H., -1998, Manual de comunicación oral., D.F., México, Addison Wesley Longman</t>
  </si>
  <si>
    <t>González, C., -1997, La comunicación efectiva. Como lograr una adecuada comunicación en los campos empresarial, social y familiar., D.F., México, Grupo editorial ISEF.</t>
  </si>
  <si>
    <t>Álvarez Edmeé María, -2015, Historia de la literatura hispanoamericana., D.F., México, Porrúa</t>
  </si>
  <si>
    <t>Paz Octavio, -2015, El arco y la lira. Teoría y crítica literaria., D.F., México, Fondo de Cultura Económica.</t>
  </si>
  <si>
    <t>Granados Edner, -2011, Yo, marca registrada., D.F., México , Sin Editorial</t>
  </si>
  <si>
    <t>Caballero Cristián, -1998, Cómo educar la voz hablada y cantada., D.F., México , Edamex</t>
  </si>
  <si>
    <t>Pretrak, G., 2008), Redacción Dinámica, D.F., México, Universidad Iberoamericana Puebla</t>
  </si>
  <si>
    <t>Chávez, F., 2003), Redacción Avanzada. Un enfoque lingüístico, D.F., México, Pearson Educación</t>
  </si>
  <si>
    <t>MATEMÁTICAS PARA INGENIERÍA II</t>
  </si>
  <si>
    <t>Octavo</t>
  </si>
  <si>
    <t>El alumno resolverá ecuaciones diferenciales a través de métodos analíticos, transformadas de Laplace y métodos numéricos para contribuir a la solución de problemas en ingeniería.</t>
  </si>
  <si>
    <t>Ecuaciones diferenciales</t>
  </si>
  <si>
    <t>El alumno resolverá ecuaciones diferenciales para resolver situaciones dinámicas de su entorno.</t>
  </si>
  <si>
    <t>Conceptos de ecuaciones diferenciales</t>
  </si>
  <si>
    <t>Definir los conceptos de ecuaciones diferenciales.
Distinguir las notaciones para representar ecuaciones diferenciales
- dy/dx
- y'
- y ̇
Clasificar una ecuación diferencial de acuerdo a su:
-Tipo: ordinarias y parciales
-Orden
-Grado
-Linealidad
-Tipo de solución
Explicar el proceso de comprobación que una función es la solución de una ecuación diferencial.
Identificar la solución de una ecuación diferencial en software.
Relacionar diversas situaciones reales e industriales con ecuaciones diferenciales.</t>
  </si>
  <si>
    <t>Determinar el orden, grado y linealidad de una ecuación diferencial.
Determinar el tipo de solución de una ecuación diferencial.
Verificar la función como la solución de una ecuación diferencial analíticamente y con software.</t>
  </si>
  <si>
    <t>Analítico
Sistemático
Objetivo
Trabajo colaborativo
Responsable</t>
  </si>
  <si>
    <t>Métodos analíticos de solución a ecuaciones diferenciales de primer orden</t>
  </si>
  <si>
    <t>Identificar tipos de solución de una ecuación diferencial de primer orden:
- Variables separables
- Ecuaciones lineales, homogéneas y no homogéneas
- Ecuaciones exactas
- De Bernoulli
Explicar los métodos de solución de una ecuación diferencial:
- Variables separables
- Ecuaciones lineales, homogéneas y no homogéneas
- Ecuaciones exactas
- De Bernoulli
Explicar el proceso de solución de una ecuación diferencial en software.
Identificar las posibles aplicaciones de una ecuación diferencial en situaciones del entorno.</t>
  </si>
  <si>
    <t>Resolver ecuaciones diferenciales con los métodos analíticos.
Resolver problemas del entorno con ecuaciones diferenciales.
Validar el resultado obtenido de solución de ecuaciones diferenciales con software.</t>
  </si>
  <si>
    <t>Analítico
Proactivo
Sistemático
Trabajo colaborativo
Responsable
Honesto
Ético
Respetuoso
Objetivo</t>
  </si>
  <si>
    <t>Elaborará un reporte a partir de un caso de su entorno profesional en el que incluya:
-Tipo de solución
-Planteamiento del caso
-Selección del método de solución
-Resolución de la ecuación diferencial
-Cálculo de valores importantes de la ecuación diferencial para diferentes momentos
-Validar la solución de la ecuación diferencial en software</t>
  </si>
  <si>
    <t>1. Identificar las ecuaciones diferenciales, sus notaciones y clasificación
2. Comprender el proceso de comprobación de que una función es la solución de una ecuación diferencial
3. Analizar los tipos de solución de una ecuación diferencial de primer orden
4. Comprender el proceso de solución de los métodos de ecuaciones diferenciales
5. Validar resultados de ecuaciones diferenciales con software</t>
  </si>
  <si>
    <t>Estudio de caso.
Trabajo colaborativo
Aprendizaje basado en problemas</t>
  </si>
  <si>
    <t>Internet
Cañón
Pintarrón
Equipo de cómputo
Material impreso
Calculadora científica
Software matemático</t>
  </si>
  <si>
    <t>Transformadas de Laplace</t>
  </si>
  <si>
    <t>El alumno resolverá transformadas de Laplace para dar solución a modelos de sistemas y observar su funcionamiento</t>
  </si>
  <si>
    <t>Definir el concepto y teoremas de valor inicial y final de la transformada de Laplace.
Explicar los métodos de solución de transformadas de Laplace directas e inversas:
-Por fórmula general
-Por fracciones parciales
-Uso de tablas</t>
  </si>
  <si>
    <t>Determinar la solución de la transformada de Laplace de una función con los diferentes métodos.</t>
  </si>
  <si>
    <t>Solución de ecuaciones diferenciales mediante transformadas de Laplace</t>
  </si>
  <si>
    <t>Explicar el proceso de solución de las ecuaciones diferenciales con la transformada de Laplace y su inversa.
Explicar el proceso de solución de las ecuaciones diferenciales con la transformada de Laplace y su inversa a través de un software matemático.
Identificar las posibles aplicaciones de la transformada de Laplace en la solución de ecuaciones diferenciales en situaciones de su entorno.</t>
  </si>
  <si>
    <t>Determinar la solución de la ecuación diferencial con transformadas de Laplace y su inversa.
Resolver problemas de su entorno con transformadas de Laplace.
Validar la solución de la ecuación diferencial con transformadas de Laplace y su inversa en software.</t>
  </si>
  <si>
    <t>Elaborará un reporte a partir de un caso de su entorno profesional, que incluya:
-Transformada de Laplace
-Trasformada inversa de Laplace
-Solución de la ecuación diferencial
-Validación de la solución en software</t>
  </si>
  <si>
    <t>1. Analizar los teoremas de valor inicial y final de la transformada de Laplace
2. Comprender los métodos de fórmula general, fracciones parciales y uso de tablas
3. Comprender el proceso de solución de las ecuaciones diferenciales con la transformada de Laplace y su inversa
4. Relacionar las aplicaciones de la transformada de Laplace con situaciones de su entorno
5. Validar la solución de la ecuación diferencial con transformadas de Laplace y su inversa en software</t>
  </si>
  <si>
    <t>Estudio de caso
Trabajo colaborativo
Aprendizaje basado en proyectos</t>
  </si>
  <si>
    <t>Internet
Cañón
Pintarrón 
Equipo de computo
Material impreso
Calculadora científica
Software</t>
  </si>
  <si>
    <t>Métodos numéricos</t>
  </si>
  <si>
    <t>El alumno resolverá problemas de ecuaciones diferenciales en ingeniería para abarcar situaciones que no pueden resolverse con los métodos analíticos.</t>
  </si>
  <si>
    <t>Introducción a los métodos numéricos</t>
  </si>
  <si>
    <t>Explicar los conceptos de:
- Método numérico
- Aproximación
- Error numérico
- Cifra significativa
- Precisión
- Exactitud
- Incertidumbre
- Sesgo
Clasificar los tipos de errores numéricos:
- Relativo
- Absoluto
- Redondeo
- Truncamiento
Explicar el proceso de cálculo de errores numéricos y su interpretación.</t>
  </si>
  <si>
    <t>Determinar los errores numéricos.
Interpretar resultados de errores de acuerdo a la situación dada.</t>
  </si>
  <si>
    <t>Asertivo
Trabajo colaborativo
Sistemático
Analítico</t>
  </si>
  <si>
    <t>Métodos numéricos de solución para una ecuación diferencial</t>
  </si>
  <si>
    <t>Explicar los métodos numéricos de solución para ecuaciones diferenciales:
- Euler
- Euler mejorado
- Runge Kutta
- Newton-Raphson
- Interpolación
- Derivación
- Integración numérica
Explicar la solución de ecuaciones diferenciales por los métodos numéricos mediante el uso de software. 
Relacionar el uso de los métodos numéricos en otras áreas matemáticas:
- Ecuaciones algebraicas
- Ecuaciones trascendentes
- Sistemas de ecuaciones lineales
- Derivación e integración</t>
  </si>
  <si>
    <t>Seleccionar el método numérico de solución acorde a la ecuación diferencial. 
Solucionar problemas de su entorno con ecuaciones diferenciales por los métodos numéricos.
Validar la solución de ecuaciones diferenciales por los diferentes métodos numéricos con el uso de software.
Determinar raíces de ecuaciones algebraicas y trascendentes con métodos numéricos.
Resolver sistemas de ecuaciones con métodos numéricos.
Resolver derivadas e integrales con métodos numéricos.</t>
  </si>
  <si>
    <t>A partir de tres casos de su entorno profesional integrará un portafolio de evidencias que incluya para cada caso:
- Dos métodos numéricos de solución
- Proceso de solución analítica
- Precisión en el resultado y su interpretación
- Validación en software</t>
  </si>
  <si>
    <t>1. Identificar los conceptos básicos de métodos numéricos
2. Analizar los tipos de errores numéricos
3. Comprender el proceso de cálculo de los métodos numéricos en la solución de ecuaciones diferenciales
4.  Relacionar la aplicación de los métodos numéricos en ecuaciones diferenciales en la solución de problemas de su entorno
5. Validar la solución de ecuaciones diferenciales por los diferentes métodos numéricos con el uso de software</t>
  </si>
  <si>
    <t>Solución de problemas
Análisis de casos
Aprendizaje auxiliado por tecnologías de la información</t>
  </si>
  <si>
    <t>Internet
Cañón
Pintarrón 
Equipo de cómputo
Material impreso
Calculadora científica
Software</t>
  </si>
  <si>
    <t>Steven C. Chapra, -2007, Métodos numéricos para Ingenieros, México, México, McGraw-Hill</t>
  </si>
  <si>
    <t>Erwing Kreyszig, -2009, Matemáticas avanzadas para Ingeniería, México, México, Limosa Wiley</t>
  </si>
  <si>
    <t>Dennis G. Zill, -2009, Ecuaciones diferenciales con aplicaciones de modelado, México, México, CENGAGE Learning</t>
  </si>
  <si>
    <t>Antonio Nieves Hurtado, -2004, Métodos numéricos aplicados a la Ingeniería, México, México, Patria</t>
  </si>
  <si>
    <t>C. Henry Edwards , -2001, Ecuaciones diferenciales elementales con aplicaciones, México, México, Prentice Hall</t>
  </si>
  <si>
    <t>Carmona Jover Isabel, -2011, Ecuaciones diferenciales, México, México, Pearson</t>
  </si>
  <si>
    <t>Espinoza Herrera Ernesto J., -2010, Ecuaciones diferenciales ordinarias. Introducción http:\\canek.azc.uam.mx, México, México, REVERTÉ UAM</t>
  </si>
  <si>
    <t>DISEÑO DE SISTEMAS</t>
  </si>
  <si>
    <t>El alumno modelará sistemas de control y de energías renovables, mediante el cálculo y análisis de las variables involucradas, utilizando función de transferencia y variables de estado a través de software especializado, para su implementación en sistemas de energías renovables.</t>
  </si>
  <si>
    <t>Introducción a los sistemas de control</t>
  </si>
  <si>
    <t>El alumno identificará los sistemas de control y sus elementos para valorar su importancia en sistemas físicos.</t>
  </si>
  <si>
    <t>Definir los conceptos de control, sistema, sistemas de control, y su interrelación y aplicación en el campo de las energías renovables.</t>
  </si>
  <si>
    <t xml:space="preserve">Observador
Organizado
Analítico
Disciplinado
Responsable
Honesto
Comprometido con el medioambiente
Proactivo
Puntual </t>
  </si>
  <si>
    <t>Tipos de control</t>
  </si>
  <si>
    <t>Identificar los tipos de control, sus aplicaciones y características: control de lazo abierto y el control de lazo cerrado.</t>
  </si>
  <si>
    <t xml:space="preserve">Observador
Organizado
Analítico
Disciplinado
Responsable
Honesto
Comprometido con el medioambiente
Proactivo
Puntual
</t>
  </si>
  <si>
    <t>Tipos de sistemas de control</t>
  </si>
  <si>
    <t>Describir los tipos de sistemas de control y sus elementos principales: 
- sistemas lineales
- sistemas lineales  
  invariables en el tiempo
- sistemas lineales variables 
  en el tiempo 
- sistemas no lineales
- aproximación lineal de 
  sistemas no lineales.
Diferenciar los conceptos y ventajas de simplicidad y exactitud y su relación con los sistemas de control.</t>
  </si>
  <si>
    <t>Seleccionar el sistema de control acorde a los requerimientos de una aplicación.</t>
  </si>
  <si>
    <t>Sistemas de control con software especializado</t>
  </si>
  <si>
    <t>Identificar el entorno del software especializado (MATLAB, MAPLE, MATHEMATICAL u otros)</t>
  </si>
  <si>
    <t>Resolver ecuaciones de modelos físicos utilizando software especializado</t>
  </si>
  <si>
    <t xml:space="preserve">Elaborará, a partir de un caso de control de una variable física de un sistema un reporte que incluya:
- Resultados de la medición de variables
- Selección del sistema de control acorde a la aplicación
- Modelo del sistema físico usando software especializado
</t>
  </si>
  <si>
    <t>1. Comprender los conceptos relacionados con los sistemas de control
2. Identificar los tipos de control, sus aplicaciones y características
3. Describir los tipos de sistemas de control y sus elementos principales
4. Comprender los conceptos de simplicidad y exactitud y su relación con los sistemas de control
5. Resolver ecuaciones de modelos físicos utilizando software especializado</t>
  </si>
  <si>
    <t>Estudio de casos 
Rúbrica</t>
  </si>
  <si>
    <t>Tablas de la transformada de Laplace
Manual de prácticas
Medios audiovisuales
Internet
Software especializado
Equipos de laboratorio</t>
  </si>
  <si>
    <t>Funciones de transferencia y diagramas de bloques</t>
  </si>
  <si>
    <t>El alumno integrará diagramas de bloques para su aplicación en el acondicionamiento de señales de sistema de energías renovables.</t>
  </si>
  <si>
    <t>Función de transferencia</t>
  </si>
  <si>
    <t xml:space="preserve">Describir el concepto y procedimiento de cálculo de la Función de transferencia.
Identificar los tipos de Sistemas y sus características: 
- Mecánicos: De traslación y de rotación.
- Eléctricos: De circuito RLC, impedancias complejas.
Explicar los conceptos y procedimientos de cálculo de: 
- función de transferencia   
  de elementos en cascada, - detector de error
- coeficiente de error 
  estático y dinámico
- describir el concepto de   
  estabilidad relativa
- estabilidad absoluta.
- estabilidad de Routh
</t>
  </si>
  <si>
    <t>Determinar la función de transferencia de sistemas físicos.
Implementar la función de transferencia en sistemas de energías renovables.</t>
  </si>
  <si>
    <t>Observador
Organizado
Analítico
Disciplinado
Responsable
Honesto
Comprometido con el medioambiente
Proactivo
Puntual</t>
  </si>
  <si>
    <t>Diagramas de bloques</t>
  </si>
  <si>
    <t>Describir el concepto de Diagrama de bloques.
Identificar las características y aplicaciones de los diagramas de bloques en sistemas de lazo cerrado y abierto.
Explicar el procedimiento para el trazo de diagramas de bloques.
Definir el concepto de perturbación en sistemas de lazo cerrado.
Explicar las técnicas de resolución de diagramas de bloques a través de gráficos de flujo de señal.</t>
  </si>
  <si>
    <t>Realizar diagramas de bloques de sistemas de control.
Reducir diagramas de bloques mediante el método algebraico.</t>
  </si>
  <si>
    <t>Representación en el espacio de estado de sistemas de energías renovables</t>
  </si>
  <si>
    <t>Describir la representación en el espacio de estado de un sistema de energía renovable.</t>
  </si>
  <si>
    <t>Representar mediante graficas el espacio de estado de sistemas eléctricos, mecánicos y de energía renovable</t>
  </si>
  <si>
    <t>Modelado en el espacio de estado</t>
  </si>
  <si>
    <t>Definir el concepto de espacio y variables de estado.</t>
  </si>
  <si>
    <t>Plantear las ecuaciones en el espacio de estado de sistemas eléctricos, mecánicos y de energía renovable.</t>
  </si>
  <si>
    <t xml:space="preserve">Elaborará un reporte a partir de un caso práctico de acondicionamiento de una señal de una variable física de un sistema de energía renovable, que incluya:
- Función de transferencia del sistema
- Diagrama de bloques inicial
- Diagrama de bloques reducido mediante el método algebraico
- Coeficiente de error estático y dinámico
- Ecuaciones en el espacio de  
  estado 
</t>
  </si>
  <si>
    <t xml:space="preserve">1. Identificar las variables del sistema de control
2. Establecer la función de transferencia
3. Construir el diagrama de bloques
4. Determinar los tipos de error y la estabilidad del sistema de control
5. Plantear las ecuaciones en el espacio de estado
</t>
  </si>
  <si>
    <t xml:space="preserve">Aprendizaje basado en proyectos
Prácticas de laboratorio
Análisis de casos
Tareas de investigación
</t>
  </si>
  <si>
    <t>Manual de prácticas
Medios audiovisuales
Internet
Software especializado 
Equipos de laboratorio</t>
  </si>
  <si>
    <t xml:space="preserve">Simulación de sistemas de control </t>
  </si>
  <si>
    <t>El alumno simulará sistemas de control, para predecir su desempeño frente a diferentes condiciones y acorde a los requerimientos de aplicación.</t>
  </si>
  <si>
    <t>Estabilidad de sistemas de control</t>
  </si>
  <si>
    <t>Definir el concepto de estabilidad de los sistemas de control.
Explicar el método de lugar de raíces y su técnica de diagramación.
Describir las reglas generales para construir los lugares de las raíces.
Explicar el principio de cancelación de los polos con G(s) con ceros H(s).
Describir el método de atenuación de redes compensadoras.
Explicar el método de compensación usando LGR.</t>
  </si>
  <si>
    <t>Diagramar el lugar de las raíces.
Compensar sistemas de control usando LGR.</t>
  </si>
  <si>
    <t>Simulación de sistemas de control</t>
  </si>
  <si>
    <t>Simular sistemas de control ante diferentes condiciones.</t>
  </si>
  <si>
    <t xml:space="preserve">Elaborará la simulación de un sistema de control y la documentará en un reporte que contenga:
- Requerimientos del sistema
- Ecuación de transferencia mediante transformada de Laplace
- Diagrama de bloques.
- Cálculo de la estabilidad del sistema
- Coeficiente de error
- Conclusiones
</t>
  </si>
  <si>
    <t xml:space="preserve">1. Comprender el concepto de estabilidad de los sistemas de control
2. Comprender el método de lugar de raíces (LGR), su técnica de diagramación y las reglas para su construcción
3. Identificar el principio de cancelación de los polos con G(s) con ceros H(s)
4. Comprender los métodos de atenuación de redes compensadoras y de compensación usando LGR
5. Simular el comportamiento de un sistema de control ante diferentes condiciones
</t>
  </si>
  <si>
    <t>Manual de prácticas
Medios audiovisuales
Internet
Software de simulación 
Equipos de laboratorio</t>
  </si>
  <si>
    <t xml:space="preserve">Desarrolla el modelado del proyecto propuesto, a través de un simulador, para obtener el comportamiento de las variables a evaluar; contrastando contra la información estadística y optimizar las condiciones de operación del proyecto. </t>
  </si>
  <si>
    <t xml:space="preserve">Elabora reporte de supervisión y control del proyecto energético que contenga:
- Listas de cotejo o tableros de control para la supervisión del cronograma de actividades del proyecto 
- Los indicadores control 
- Sistema de monitoreo de las variables mediante software especializado como PERT CPM
- Evaluación de indicadores de desempeño, arboles de decisión y estudios de factibilidad para la toma de decisiones
</t>
  </si>
  <si>
    <t xml:space="preserve"> R.C.Dorf, R. H. Bishop, -2017, Modern Control Systems, 13th Edition, Austin, USA, Pearson</t>
  </si>
  <si>
    <t>Norman S. Nise, -2015, Control Systems Engineering, New Jersey, USA, Wiley Abridged</t>
  </si>
  <si>
    <t>Paul H. Lewis, Chang Yang, -2011, Sistemas de control en Ingeniería ISBN: 9788483221242, Madrid, España, Prentice Hall</t>
  </si>
  <si>
    <t>Katsuhiko  Ogata, -2010, Ingeniería de control moderna ISBN: 9788483226605, Madrid, España, Prentice Hall</t>
  </si>
  <si>
    <t>Cesar Pérez, -2011, MATLAB A TRAVES DE EJEMPLOS ISBN: 9788492812431, Madrid, España, Prentice Hall</t>
  </si>
  <si>
    <t>Dennis G. Zill, -2007, Ecuaciones diferenciales con aplicaciones de modelado, D.F., México, Thomson</t>
  </si>
  <si>
    <t>Robert L. Borelli Courrthey S. Coleman, -2005, Ecuaciones Diferenciales. Una perspectiva de modelación, Nueva York, E.U., Alfa-Omega</t>
  </si>
  <si>
    <t>M. Braun, -2002, Ecuaciones Diferenciales y sus aplicaciones ISBN: 9789687270586, México D.F., México, Iberoamericana</t>
  </si>
  <si>
    <t>C.C. Rolando &amp; G.R. Rodrigo, s.a., Ecuaciones Diferenciales (curso de introducción), México D.F., México, Trillas</t>
  </si>
  <si>
    <t>AIRE ACONDICIONADO Y REFRIGERACIÓN</t>
  </si>
  <si>
    <t>El alumno evaluará equipos de refrigeración y aire acondicionado mediante la medición de sus condiciones de operación con el uso de instrumentos, la comprensión de los principios de termodinámica y las condiciones ambientales, para contribuir al ahorro energético mediante la implementación de energías renovables.</t>
  </si>
  <si>
    <t>Sistemas de refrigeración</t>
  </si>
  <si>
    <t>El alumno establecerá las condiciones óptimas de operación para un sistema de refrigeración mediante el reconocimiento de funcionamiento de los elementos básicos que comprenden un sistema de refrigeración, tipos de refrigerantes y equipos auxiliares para contribuir al ahorro de energía</t>
  </si>
  <si>
    <t>Tipos de Refrigerantes</t>
  </si>
  <si>
    <t>Identificar los tipos de refrigerantes.
Describir las características de funcionalidad de los refrigerantes según su aplicación: códigos de colores, P T, seguridad e impacto ambiental.</t>
  </si>
  <si>
    <t>Determinar el tipo de aceite qué es compatible con los nuevos refrigerantes.
Seleccionar el tipo de refrigerante según las especificaciones del equipo.</t>
  </si>
  <si>
    <t>Ciclo de refrigeración, Tipos de compresores, Evaporadores, Accesorios de un sistema de refrigeración, Enfriadores de líquido</t>
  </si>
  <si>
    <t>Describir el ciclo de refrigeración:
- mecánica
- absorción
- adsorción  
- Peltier.
Identificar e interpretar el diagrama P-h y COP
Identificar los principales accesorios que usan los distintos tipos de refrigeradores, congeladores y cámaras frigoríficas.
Identificar los distintos tipos de compresores, evaporadores y condensadores y sus características de funcionamiento.</t>
  </si>
  <si>
    <t>Realizar cálculos de COP reales y de Carnot de los diferentes ciclos de refrigeración, dados el tipo de refrigerante y condiciones de operación</t>
  </si>
  <si>
    <t>A partir de un caso real de un sistema de refrigeración y aire acondicionado, elaborará un reporte que incluya:
- Cálculos de transferencia de calor
- Especificación de los tipos de refrigerantes para distintas aplicaciones
- Diagrama con interpretación mostrando la ubicación del circuito de refrigeración mecánica en el diagrama P-h
- Lista de elementos y accesorios que lleva el sistema de refrigeración.</t>
  </si>
  <si>
    <t xml:space="preserve">1. Reconocer los conceptos básicos de termodinámica
2. Integrar cálculos de transferencia de calor
3. Relacionar las características de los refrigerantes con sus aplicaciones
4. Identificar los principales elementos y accesorios  de sistemas de refrigeración </t>
  </si>
  <si>
    <t>Estudio de casos
Rúbrica</t>
  </si>
  <si>
    <t>Medios audiovisuales
Internet
Software de simulación 
Equipos de laboratorio
Sistemas de refrigeración y aire acondicionado</t>
  </si>
  <si>
    <t>Selección de equipo</t>
  </si>
  <si>
    <t>El alumno seleccionará los principales componentes y accesorios para refrigeradores domésticos, cámaras de refrigeración y congelación mediante el cálculo de cargas térmicas, descripción e identificación de sus características, para contribuir al ahorro de energía.</t>
  </si>
  <si>
    <t>Refrigeradores domésticos</t>
  </si>
  <si>
    <t>Describir las características principales de un refrigerador doméstico.
Reconocer el circuito de refrigeración, sus componentes y control de los diferentes tipos de refrigeradores domésticos.</t>
  </si>
  <si>
    <t>Cámaras de refrigeración</t>
  </si>
  <si>
    <t>Identificar las características de las cámaras de refrigeración.</t>
  </si>
  <si>
    <t>Seleccionar los componentes de una cámara de refrigeración y sus accesorios.
Realizar cálculos de cargas térmicas.</t>
  </si>
  <si>
    <t>Cámaras de congelación</t>
  </si>
  <si>
    <t>Describir las características de las cámaras de congelación.</t>
  </si>
  <si>
    <t>Seleccionar los principales componentes de una cámara de congelación y sus accesorios así como el cálculo de las cargas térmicas.</t>
  </si>
  <si>
    <t xml:space="preserve">Simulación de cargas térmicas y fluidos </t>
  </si>
  <si>
    <t xml:space="preserve">Identificar los componentes del software de simulación de sistemas de refrigeración y aire acondicionado </t>
  </si>
  <si>
    <t>Realizar la simulación de sistemas de refrigeración y aire acondicionado empleando software especializado</t>
  </si>
  <si>
    <t>Realizará el diseño de una cámara de refrigeración y/o una de congelación y las documentará en un reporte donde que incluya:
- cálculos de cargas térmicas
- selección de componentes
- accesorios y su justificación.
- simulación del sistema de 
  refrigeración</t>
  </si>
  <si>
    <t>1. Comprender el funcionamiento de los sistemas de refrigeración y congelación
2. Identificar los componentes de los sistemas de refrigeración y congelación
3. Comprender el procedimiento para realizar cálculos de cargas térmicas
4. Relacionar los componentes y accesorios de los sistemas de refrigeración y congelación con los requerimientos de uso y aplicación
5. Simular sistemas de refrigeración y congelación</t>
  </si>
  <si>
    <t>Sistemas de aire acondicionado</t>
  </si>
  <si>
    <t>El alumno diagnosticará las condiciones técnicas de un sistema de aire acondicionado comercial residencial o industrial mediante el uso de la carta de psicrometría, cálculo de cargas térmicas, diseño de ductos y redes de tuberías para su operación.</t>
  </si>
  <si>
    <t xml:space="preserve">Variables de diseño </t>
  </si>
  <si>
    <t>Identificar las características principales del aire y el uso de la carta psicométrica, la cantidad de aire necesario (como calcular el aire que se requiere para una aplicación), las condiciones de comodidad de acuerdo a la ubicación geográfica.</t>
  </si>
  <si>
    <t>Interpretar cartas psicométricas.
Realizar cálculos de aire acondicionado utilizando las cartas psicométrica.</t>
  </si>
  <si>
    <t>Cálculo de cargas térmicas</t>
  </si>
  <si>
    <t xml:space="preserve">Identificar los componentes del software de simulación de cargas térmicas </t>
  </si>
  <si>
    <t xml:space="preserve">Calcular cargas térmicas mediante software de simulación </t>
  </si>
  <si>
    <t>Ductos</t>
  </si>
  <si>
    <t xml:space="preserve">Identificar los tipos de ductos en aire acondicionado.
Identificar los componentes del software para cálculo y simulación de ductos. 
</t>
  </si>
  <si>
    <t>Realizar cálculos del sistema de ductos de aire de un local comercial o una casa.
Simular ductos mediante software.</t>
  </si>
  <si>
    <t xml:space="preserve">Realizará un proyecto de diseño de un sistema de aire acondicionado para un local comercial o una residencia de acuerdo a las condiciones geográficas, el cual contenga:
- Cálculos de cargas térmicas
- Cálculos del sistema de ductos 
- Cálculos de la tubería del refrigerante y líneas de agua helada si es necesario. </t>
  </si>
  <si>
    <t>1. Comprender el uso y aplicación de las cartas psicométricas
2. Comprender el método analítico para calcular una tubería de agua y de refrigeración
3. Comprender el procedimiento para realizar cálculos de tuberías y cargas térmicas
4. Analizar los resultados de los cálculos mediante el software de aplicación.</t>
  </si>
  <si>
    <t xml:space="preserve">Manual J y K de AHAM 
Equipo didáctico de refrigeración
Cartas psicométricas
Medios audiovisuales
Internet
Software de simulación </t>
  </si>
  <si>
    <t>Refrigeración solar</t>
  </si>
  <si>
    <t>El alumno determinará el sistema de aire acondicionado y refrigeración a utilizar mediante la utilización de la fuente de energía renovable para contribuir al desarrollo sustentable.</t>
  </si>
  <si>
    <t>Energización</t>
  </si>
  <si>
    <t>Identificar el tipo de energía alterna (foto-térmica, foto-voltaica, eólica, bioenergía) acoplable al sistema de aire acondicionado o refrigeración.</t>
  </si>
  <si>
    <t>Determinar el ahorro energético debido a la utilización de energías renovable.</t>
  </si>
  <si>
    <t>Identificar los componentes del acoplamiento y funcionamiento del sistema de energía renovable.</t>
  </si>
  <si>
    <t>Realizar el acoplamiento de un sistema de energía alternativa a un sistema de aire acondicionado o refrigeración.</t>
  </si>
  <si>
    <t>Operación</t>
  </si>
  <si>
    <t>Determinar la cantidad de energía renovable utilizada.</t>
  </si>
  <si>
    <t>Determinar el consumo energético del sistema de refrigeración.</t>
  </si>
  <si>
    <t>Implementará un sistema de refrigeración y/o  aire acondicionado que incluya:
- Dimensionamiento de sistema 
  de energía renovable
- Diagrama de acoplamiento del 
  sistema de energía renovable
- Determina la cantidad de  
  energía utilizada
- Determina el ahorro energético
- Manual de operación</t>
  </si>
  <si>
    <t>1. Identificar los tipos de energía renovables
2. Justifica el tipo de energía renovable a utilizar
3. Identifica los componentes del sistema de refrigeración o aire acondicionado
4. Identifica los componentes del sistema de energía renovable
5. Identifica los componentes de acoplamiento
6. Interpreta las cantidades de energía involucradas</t>
  </si>
  <si>
    <t>Proponer alternativas de solución y mejora energética a partir de una investigación de campo y documental para determinar los requerimientos y necesidades energéticas del cliente.
.</t>
  </si>
  <si>
    <t>Jiménez, José C. , -2017, Refrigeración-Aire Acondicionado, México, México, ibukku, LLC</t>
  </si>
  <si>
    <t>Miranda, Ángel; Domenech, Ángels, -2014, ABC del Aire Acondicionado, México, México, Alfaomega, Marcombo</t>
  </si>
  <si>
    <t>Whitman, Bill , -2010, Tecnología de Refrigeración y Aire Acondicionado. Tomo I, México, México, CENGAGE LEARNING</t>
  </si>
  <si>
    <t>Whitman, Bill , -2010, Tecnología de Refrigeración y Aire Acondicionado. Tomo II, México, México, CENGAGE LEARNING</t>
  </si>
  <si>
    <t>Whitman, Bill , -2010, Tecnología de Refrigeración y Aire Acondicionado. Tomo III, México, México, CENGAGE LEARNING</t>
  </si>
  <si>
    <t>Whitman, Bill , -2010, Tecnología de Refrigeración y Aire Acondicionado. Tomo IV, México, México, CENGAGE LEARNING</t>
  </si>
  <si>
    <t>Norman, Cook, -2009, Curso práctico de refrigeración y aire acondicionado, Madrid, España, Antonio Madrid Vicente</t>
  </si>
  <si>
    <t>Althouse. Turnquist. Bracciano, -2004, Modern Refrigeration and Air Conditioning, 18th Edition, USA., USA., The Goodheart-Willcox Co. Inc.</t>
  </si>
  <si>
    <t>Whitman. Johnson. Tomczyck., -2004, Refrigeration &amp; Air Conditioning Technology, 5th Edition, USA, USA, Thomson Delmar Learning</t>
  </si>
  <si>
    <t>INGENIERÍA ECONÓMICA</t>
  </si>
  <si>
    <t>El alumno determinar la factibilidad de un proyecto de energías renovables mediante el uso de herramientas de análisis económico/financiero para la toma de decisiones.</t>
  </si>
  <si>
    <t>Valor del dinero a través del tiempo</t>
  </si>
  <si>
    <t>El alumno analizará el valor del dinero en el tiempo mediante el cálculo de los indicadores de capitalización simple y compuesta para determinar la viabilidad de un proyecto de energías renovables.</t>
  </si>
  <si>
    <t>Anualidades ciertas</t>
  </si>
  <si>
    <t>Definir los conceptos de:
- Anualidad Ordinaria
- Anualidad anticipada
- Anualidad diferida
Perpetuidades.</t>
  </si>
  <si>
    <t>Observador
Organizado
Analítico
Creativo
Innovador 
Disciplinado
Responsable
Honesto
Proactivo
Puntual</t>
  </si>
  <si>
    <t>Capitalización simple</t>
  </si>
  <si>
    <t>Definir los conceptos de:
- Capitalización con interés simple
- tiempo efectivo y tiempo ordinario en capitalización simple
- Descuento simple</t>
  </si>
  <si>
    <t xml:space="preserve">Determinar los siguientes elementos de capitalización simple:
- Capitalización con interés simple
- tiempo efectivo y tiempo ordinario en capitalización simple
- Descuento simple
</t>
  </si>
  <si>
    <t>Capitalización compuesta</t>
  </si>
  <si>
    <t>Definir los conceptos de:
- Interés efectivo
- Interés ordinario
- Periodos de capitalización
- Capitalización compuesta
- Descuento compuesto.</t>
  </si>
  <si>
    <t>Calcular los siguientes elementos de capitalización compuesta
- Interés efectivo
- Interés ordinario
- Periodos de capitalización
- Capitalización compuesta
- Descuento compuesto.</t>
  </si>
  <si>
    <t>A partir de un proyecto de energías renovables, el alumno elaborará un reporte ejecutivo que contenga:
Cálculos de: 
- Interés efectivo
- Interés ordinario
- Periodos de capitalización
- Capitalización compuesta
- Descuento compuesto.</t>
  </si>
  <si>
    <t>1.Definir los conceptos de anualidades
2. Definir los conceptos de capitalización simple.
3. Definir los conceptos de capitalización compuesta.
4. Calcular los elementos de capitalización simple y compuesta.</t>
  </si>
  <si>
    <t>Método de casos
Aprendizaje basado en proyectos
Tareas de investigación</t>
  </si>
  <si>
    <t>Internet
Bibliografía
Medios audivisuales</t>
  </si>
  <si>
    <t>Capital de trabajo</t>
  </si>
  <si>
    <t>El alumno calculará el presupuesto de inversión para un proyecto de energías renovables mediante el análisis del capital de trabajo para determinar su factibilidad.</t>
  </si>
  <si>
    <t>Inversión</t>
  </si>
  <si>
    <t>Definir los conceptos de:
- Pago periódico
- Fondo de ahorro
- Bonos de inversión.</t>
  </si>
  <si>
    <t>Calcular el presupuesto de inversión para proyecto de energías renovables</t>
  </si>
  <si>
    <t>Depreciación de activos</t>
  </si>
  <si>
    <t>Definir los siguientes conceptos
- Depreciación en línea recta
- Depreciación por tiempo de uso
- Vida útil
Valor de rescate</t>
  </si>
  <si>
    <t>Calcular la depreciación mediante el uso de los métodos correspondientes de un bien mueble o inmueble.</t>
  </si>
  <si>
    <t>Amortización</t>
  </si>
  <si>
    <t>Definir los conceptos de:
- Fondo de amortización
- Tiempo de recuperación de la inversión
- Tablas de amortización: capital insoluto y capital amortizado</t>
  </si>
  <si>
    <t>Calcular la amortización de un crédito mediante los métodos que correspondan</t>
  </si>
  <si>
    <t>A partir de un proyecto de energías renovables, el alumno elaborará un reporte ejecutivo que contenga:
Cálculos de los siguientes elementos
- Presupuesto de inversión
- Depreciación
- Amortización</t>
  </si>
  <si>
    <t xml:space="preserve">1. Definir los conceptos de anualidades ciertas
2. Definir los conceptos de inversión
3. Definir los conceptos de depreciación
4. Definir los conceptos de amortización
5. Calcular presupuesto de inversión, depreciación y amortización de un proyecto. </t>
  </si>
  <si>
    <t>Análisis financiero</t>
  </si>
  <si>
    <t>El alumno interpretará los indicadores económicos y financieros de un proyecto de energías renovables que le permita determinar su rentabilidad.</t>
  </si>
  <si>
    <t>Razones financieras</t>
  </si>
  <si>
    <t>Definir las razones financieras
- Liquidez
- Tasa de solvencia o apalancamiento
- Tasa rápida o prueba del ácido</t>
  </si>
  <si>
    <t>Calcular las razones financieras.
- Liquidez
- Tasa de solvencia o apalancamiento
- Tasa rápida o prueba del ácido</t>
  </si>
  <si>
    <t>Evaluación de proyectos</t>
  </si>
  <si>
    <t>Identificar los principales métodos de evaluación y selección de proyectos:
- Tiempo de recuperación
- Tasa Interna de Rendimiento
- Valor Presente Neto
- Índice de Rentabilidad</t>
  </si>
  <si>
    <t>Calcular los siguientes indicadores:
- Tiempo de recuperación
- Tasa Interna de Rendimiento
- Valor Presente Neto
- Índice de Rentabilidad</t>
  </si>
  <si>
    <t>Estructura de Estados Financieros Básicos</t>
  </si>
  <si>
    <t>Identificar el concepto e importancia de los estados financieros:
- Estado de resultados integral
- Estado de variaciones en el capital contable
- Estado de situación financiera
- Estado de flujos de efectivo</t>
  </si>
  <si>
    <t>Describir los elementos del estado de resultados: ingreso, gasto y utilidad o pérdida.
Describir los elementos del estado de variaciones en el capital contable.
Describir los elementos del estado de situación financiera y sus clasificaciones: activo, pasivo, capital contable.
Describir los elementos del estado de flujos de efectivo:
- Flujos de efectivo de operación
- Flujos de efectivo de inversión
- Flujos de efectivo de financiamiento.
Elaborar estados financieros básicos basados en las Normas de Información Financiera (NIF) a partir de saldos contables previamente obtenidos.</t>
  </si>
  <si>
    <t>A partir de un proyecto de energías renovables, el alumno elaborará un reporte ejecutivo que contenga el cálculo de los siguientes indicadores financieros 
- Tiempo de recuperación
- Tasa Interna de Rendimiento
- Valor Presente Neto
- Índice de Rentabilidad
- Liquidez
- Tasa de solvencia o apalancamiento
- Tasa rápida o prueba del ácido
Estados financieros básicos.
- Estados de resultados
- Estados de situación financiera
- Estados de variaciones en el capital contable
- Estados de flujos de efectivo</t>
  </si>
  <si>
    <t>1. Identificar los indicadores económicos y financieros
2. Describir los métodos de cálculo de los indicadores económicos y financieros
3. Calcular los indicadores económicos y financieros de un proyecto de energías renovables.
4. Comprender la estructura y contenido de los estados financieros
5. Interpretar un estado financiero</t>
  </si>
  <si>
    <t>Guajardo, Gerardo, 2014, Contabilidad Financiera, 6a. Edición, Ciudad de México, México, Mc Graw Hill ISBN: 9786071510013</t>
  </si>
  <si>
    <t xml:space="preserve"> IMCP (Instituto Mexicano De Contadores Públicos)  , 2019, Normas de Información Financiera, Ciudad de México, México, IMCP (Instituto Mexicano de Contadores Públicos) 9786078463633 </t>
  </si>
  <si>
    <t>Moreno Fernández, Joaquín, 2014, Contabilidad de la Estructura Financiera de la Empresa, Ciudad de México, México, Editorial Patria 9786074386189</t>
  </si>
  <si>
    <t>Baca Urbina Gabriel, 2015, Ingeniería Económica, Ciudad de México, México, Mcgraw Hill Edducation</t>
  </si>
  <si>
    <t>Alvarado V Victor Manuel , 2017, Ingeniería económica: Nuevo enfoque, Ciudad de México, México, Grupo Editorial Patria</t>
  </si>
  <si>
    <t>INGLÉS VII</t>
  </si>
  <si>
    <t>El alumno intercambiará información de forma diplomática sobre actividades que planea llevar a cabo en un tiempo determinado en el futuro, así como de hábitos y actividades que concluyeron en el pasado para desarrollarse dentro de su entorno laboral.</t>
  </si>
  <si>
    <t>Situaciones diplomáticas</t>
  </si>
  <si>
    <t>El alumno solicitará y proporcionará información de manera formal sobre actividades que se estarán realizando en un momento determinado en el futuro para interactuar en su entorno profesional.</t>
  </si>
  <si>
    <t>Indirect questions</t>
  </si>
  <si>
    <t xml:space="preserve">Explicar la función y estructura de las preguntas indirectas.
Reconocer las formas de preguntas indirectas más utilizadas "Can you tell me…?", "Do you know…?", "I wonder if…?", "Don't you know…?", "Could you tell me…? </t>
  </si>
  <si>
    <t>Solicitar de forma cortés, información o ayuda.</t>
  </si>
  <si>
    <t>Solución de problemas
Creatividad
Trabajo bajo presión
Conciliación
Responsabilidad social</t>
  </si>
  <si>
    <t>Futuro continuo</t>
  </si>
  <si>
    <t>Reconocer la estructura y uso del futuro.
Reconocer la estructura y uso del presente continuo.
Identificar la estructura y función del futuro continuo en sus formas afirmativa, interrogativa y negativa.</t>
  </si>
  <si>
    <t>Solicitar y brindar información sobre ideas y actividades que se estarán realizando en un momento determinado en el futuro.</t>
  </si>
  <si>
    <t>A partir de prácticas donde se solicite y proporcione información de forma cortés y sobre actividades en un tiempo específico en el futuro relacionadas con su área de estudio integrará una carpeta de evidencias obtenidas en base a las siguientes tareas:
"Listening".-
Responde a un ejercicio práctico sobre la información contenida en un audio
"Speaking".-
Elabora un diálogo en presencia del profesor
"Reading".-
Contesta un ejercicio escrito sobre la información contenida en un texto
"Writing"
Redacta un escrito con un mínimo de 200 palabras</t>
  </si>
  <si>
    <t>1. Comprender la función y estructura de las preguntas indirectas
2. Reconocer las expresiones de preguntas indirectas más utilizadas
3. Reconocer la estructura y uso del futuro
4. Comprender la estructura y uso del presente continuo
5. Identificar la estructura y función del futuro continuo en sus formas afirmativa, interrogativa y negativ</t>
  </si>
  <si>
    <t>Lista de cotejo
Ejercicios prácticos
Simulación</t>
  </si>
  <si>
    <t xml:space="preserve">Equipos colaborativos 
Aprendizaje auxiliado por las tecnologías de la información
Juego de roles 
Técnicas de comprensión de lectura, audio y escritura
</t>
  </si>
  <si>
    <t>Material auténtico impreso, de audio y de video
Discos Compactos, USB
Equipo Multimedia
Pantalla de TV
Computadora
Impresora
Cañón
Lista de pronombres indefinidos (every, some, any, no con las terminaciones: -where, one, body, thing)
Vocabulario de términos relacionados con su área de estudio</t>
  </si>
  <si>
    <t>Discutiendo sobre el pasado</t>
  </si>
  <si>
    <t>El alumno intercambiará información sobre situaciones repetitivas que realizó y de actividades que concluyeron en el pasado, previas a otra, para relacionarse con su entorno profesional.</t>
  </si>
  <si>
    <t>Pasado perfecto</t>
  </si>
  <si>
    <t xml:space="preserve">Reconocer la forma en pasado participio de los verbos.
Identificar la estructura y el uso del pasado perfecto en sus formas afirmativa, negativa e interrogativa. 
Identificar las expresiones de tiempo utilizadas en el pasado perfecto: “after, before, as soon as, by the time”.
Distinguir entre las funciones del pasado simple y el pasado perfecto.
</t>
  </si>
  <si>
    <t>Expresar dos ideas o acontecimientos que sucedieron y concluyeron en el pasado una antes de la otra.</t>
  </si>
  <si>
    <t>Would para pasado</t>
  </si>
  <si>
    <t xml:space="preserve">Reconocer la estructura gramatical del auxiliar “would”.
Identificar el uso del auxiliar “would” para expresión de hábitos del pasado.
Discriminar entre el uso del " used to" vs. "would"
</t>
  </si>
  <si>
    <t>Solicitar y brindar información sobre actividades repetidas regularmente en el pasado.</t>
  </si>
  <si>
    <t>A partir de la elaboración de un proyecto de trabajo sobre actividades que ya concluyeron y hábitos pasados, relacionadas con su área de estudio integrará una carpeta de evidencias obtenida en base a las siguientes tareas:
"Listening".-
Responde a un ejercicio práctico sobre la información contenida en un audio
"Speaking".-
En presencia del profesor, participa en un juego de roles
"Reading".-
Contesta un ejercicio escrito sobre la información contenida en un texto
"Writing".-
Elabora un reporte de al menos 200 palabras</t>
  </si>
  <si>
    <t>1. Reconocer la forma pasados participios de los verbos regulares e irregulares
2. Explicar la estructura gramatical del pasado perfecto y las expresiones de tiempo utilizadas
3. Diferenciar las funciones del pasado simple y el pasado perfecto
4. Comprender la estructura gramatical de “lwould”  y su uso para la expresión de hábitos en el pasado
5. Discriminar entre el uso del " used to" vs. "would"</t>
  </si>
  <si>
    <t>Equipos colaborativos
Aprendizaje auxiliado por las tecnologías de la información
Juego de roles
Técnicas de comprensión de lectura, audio y escritura</t>
  </si>
  <si>
    <t>Material auténtico impreso, de audio y de video
Discos Compactos, USB
Equipo Multimedia
Pantalla de TV
Computadora
Impresora
Cañón
Lista de verbos en pasado participio
Vocabulario de términos relacionados con su área de estudio</t>
  </si>
  <si>
    <t>A partir de una información previamente proporcionada ya sea en forma oral o escrita:
- Reacciona de manera no verbal ante el mensaje recibido
- Intercambia y expone ideas proporcionadas en la información previa asumiendo roles con pronunciación, entonación, fluidez, estructura y lenguaje apropiado
- Elabora escritos simples con estructura gramatical y acorde a una situación de comunicación</t>
  </si>
  <si>
    <t xml:space="preserve">Participa de manera espontánea, en conversaciones sobre temas conocidos o de interés personal utilizando vocabulario suficiente para poderse comunicar con seguridad y precisión gramatical razonable, manteniendo una conversación, aunque haya pausas para planear el léxico y la estructura gramatical y solicitando ocasionalmente la repetición de palabras o frases.
Responde a mensajes de forma escrita (e-mails, cartas personales) describiendo experiencias y sensaciones, de manera coherente y cohesiva.
</t>
  </si>
  <si>
    <t>Jack C. Richards , -2009, Interchange 3, New York, U.S., Cambridge</t>
  </si>
  <si>
    <t>El alumno administrará los procesos al interior de la unidad operativa a través de técnicas de planeación, organización y control para el logro de los objetivos organizacionales.</t>
  </si>
  <si>
    <t>Planeación estratégica</t>
  </si>
  <si>
    <t>Conceptos básicos de planeación estratégica</t>
  </si>
  <si>
    <t>Describir los conceptos de:
• Planeación estratégica
• Estrategia
• Táctica
• Misión, visión y valores
• Objetivos, metas y estrategias
• estilos de planeación de Ackoff:
a) reactivista (pasado)
b) inactivista (presente)
c) preactivista (futuro)
d) interactivista (integración)</t>
  </si>
  <si>
    <t>Categorizar la orientación del estilo de planeación que tiene la organización.</t>
  </si>
  <si>
    <t>modelos organizacionales</t>
  </si>
  <si>
    <t>Describir las características de los modelos organizacionales:
• Mercadotecnia
• Producción
• Finanzas
• Recursos humanos
• Cuatro ejes:
a) sociales
b) estratégicos
c) administrativos
d) tecnológicos
• Tres ejes:
a) misión
b) diseño de transformación
c) estructura organizacional</t>
  </si>
  <si>
    <t>Proponer el modelo de organización idóneo a las características y necesidades de la organización.
Determinar las tendencias del entorno que inciden en la organización construyendo el escenario deseable.</t>
  </si>
  <si>
    <t>Análisis del entorno</t>
  </si>
  <si>
    <t>Explicar la incidencia del entorno en la organización: 
• educativo
• cultural
• económico
• político
• social
• ambiental
• tecnológico
Identificar la prospectiva para construir los siguientes escenarios:
• real
• posible (factibles)
• probable (futurables)
• deseable (futurible)</t>
  </si>
  <si>
    <t>A partir de un caso práctico elaborará un reporte que integre: 
• Análisis del modelo organizacional 
• Análisis de las características del entorno
• Plan estratégico que contenga:
• misión
• visión
• valores
• objetivos
• estrategias
• metas
• acciones
• recursos
• responsables
• plazos</t>
  </si>
  <si>
    <t>1. Comprender conceptos asociados a la planeación estratégica
2. Analizar escenarios que incidan en la organización
3. Diseñar plan estratégico</t>
  </si>
  <si>
    <t>Simulación por equipos colaborativos
Análisis de caso
Investigación</t>
  </si>
  <si>
    <t>PC
Material y equipo audio visual
Pintarrón
impresos (casos)</t>
  </si>
  <si>
    <t>Organización del trabajo</t>
  </si>
  <si>
    <t>El alumno diseñará la operación interna del área de trabajo con base en las técnicas y herramientas de planeación y organización, para el logro de los objetivos de cada unidad operativa.</t>
  </si>
  <si>
    <t>Describir las formas de organización del trabajo con base en los tópicos:
• Objetivos tácticos 
• Metas o indicadores de medición 
• Procesos
• Procedimiento
• Programa
• Actividad y tarea
• Recursos que intervienen en los diferentes procesos:
• recurso humano (responsables)
• recurso material (suministros)
• recurso financiero (costos)
• grafico de Gantt</t>
  </si>
  <si>
    <t>Determinar para el área o departamento un programa de trabajo congruente con la planeación estratégica definida por la alta dirección.</t>
  </si>
  <si>
    <t>Estrategias y alternativas</t>
  </si>
  <si>
    <t>Describir el concepto de estrategia y los elementos para su diseño según H.I. Ansoff:
• campo de actividad 
• vector de crecimiento 
• ventajas competitivas
• efecto sinérgico</t>
  </si>
  <si>
    <t>Elaborar estrategias para mejorar:
• procesos
• procedimientos
• programas
• actividades y tareas</t>
  </si>
  <si>
    <t>Elaborará un reporte con base en un caso práctico en el que:
Rediseñe el programa de trabajo para el área o departamento:
• objetivos del programa
• metas asociadas 
• estrategias o alternativas de cumplimiento
Organización del trabajo
• programas particulares
• procedimientos
• actividades
• tareas
Asignación de recursos
• humano
• material
• financiero
• tiempo</t>
  </si>
  <si>
    <t>1. Comprender los elementos que integran la planeación y organización del trabajo
2. Identificar los objetivos de los procesos asociados al área
3. Analizar las estrategias de mejora
4. Integrar estrategias a la secuencia de actividades y los recursos asociados</t>
  </si>
  <si>
    <t>Simulación
Análisis de caso
Investigación</t>
  </si>
  <si>
    <t>PC
Material y equipo audio visual
Pintarrón
Impresos (casos)</t>
  </si>
  <si>
    <t>Análisis y evaluación</t>
  </si>
  <si>
    <t>El alumno evaluará el desempeño de cada unidad operativa a través de técnicas de análisis y evaluación de procesos para mejora de los mismos al interior de cada unidad operativa.</t>
  </si>
  <si>
    <t>FODA</t>
  </si>
  <si>
    <t>Identificar la técnica de análisis FODA y su aplicación en al ámbito laboral:
• fortalezas
• oportunidades
• debilidades
• amenazas</t>
  </si>
  <si>
    <t>Elaborar diagnóstico a través de interpretar los resultados del análisis FODA del área o departamento y hace propuestas de mejoras.</t>
  </si>
  <si>
    <t>Evaluación</t>
  </si>
  <si>
    <t>Identificar la técnica Balanced Scorecard de Ken Blanchard, considerando:
• desempeño del personal y del grupo
• resultados del proceso
• metas financieras
• indicadores de desempeño
• tiempos de cumplimiento
• retroalimentación (feedback)
• supervisión</t>
  </si>
  <si>
    <t>Evaluar los resultados mediante la técnica Balanced Scorecard y hace propuesta de mejora.</t>
  </si>
  <si>
    <t>Elaborará un reporte con base en un caso práctico en el que:
Evalúe la situación actual del área a través del FODA
Balanced Scorecard:
• desempeño del personal y del grupo
• resultados del proceso
• metas financieras
• indicadores de desempeño
• tiempos de cumplimiento
Propuesta de alternativas de mejora</t>
  </si>
  <si>
    <t>1. Comprender las técnicas para el análisis y evaluación del trabajo
2. Analizar los resultados de la evaluación para hacer propuestas de mejora
3. Elaborar propuesta de mejora</t>
  </si>
  <si>
    <t>Equipos colaborativos
Análisis de caso
Investigación</t>
  </si>
  <si>
    <t>PC
Material y equipo audio visual
Rotafolios
Pintarrón
impresos (casos)</t>
  </si>
  <si>
    <t>Coordinar equipos de trabajo a través de definir la planeación y la supervisión para incrementar la competitividad.</t>
  </si>
  <si>
    <t>Elabora plan por equipo de trabajo con las siguientes características:
- objetivos
- metas
- estrategias
- secuencia de actividades
- tiempos de realización y de entrega de resultados
- recursos necesarios, tiempo en que se requieren y costos
- canales y medios de comunicación para nuevos acuerdos y entrega de resultados
- formas de supervisión</t>
  </si>
  <si>
    <t>Evaluar los resultados del equipo de trabajo con técnicas de control bajo un enfoque sistémico para fortalecer su desempeño.</t>
  </si>
  <si>
    <t>Elabora tablero de control de cumplimiento de indicadores que contiene:
- metas cuantitativas (indicadores)
- fechas especificas de cumplimiento
- nombres de los responsables
- análisis de las causas de las desviaciones en el cumplimiento de las metas con enfoque sistémico (cualitativo)
- estrategias o alternativas aplicadas
- resultados obtenidos después de aplicar las alternativas
- retroalimentación al grupo de trabajo</t>
  </si>
  <si>
    <t>Stephen P., De Cenzo A, -1996, Fundamentos de Administración, Conceptos y aplicaciones, Distrito Federal, México, Prentice Hall</t>
  </si>
  <si>
    <t>Stone F,, -1996, Administración, Distrito Federal, México, Prentice Hall</t>
  </si>
  <si>
    <t>OPTATIVA I, SISTEMAS HÍBRIDOS AISLADOS A LA RED</t>
  </si>
  <si>
    <t>Noveno</t>
  </si>
  <si>
    <t>El alumno integrará sistemas híbridos (eólico-solar) aislados mediante el dimensionamiento para generar energía alternativa a la convencional.</t>
  </si>
  <si>
    <t>Introducción de Sistemas híbridos</t>
  </si>
  <si>
    <t>El alumno identificará las características de un sistema híbrido (eólico-solar) aislado, considerando la normatividad vigente.</t>
  </si>
  <si>
    <t>Introducción a los sistemas híbridos (eólico solar)</t>
  </si>
  <si>
    <t>Identificar el concepto de sistemas híbridos.
Identificar las características de los sistemas híbridos (eólico solar), tales como:
• Principio de operación
• Curvas de potencia
• Interfaces de monitoreo (Software)
Identificar el principio de operación de:
• Generador eólico
• Arreglo fotovoltaico
• Unidad de control
• Banco de baterías 
• Inversor
• Software de Monitoreo</t>
  </si>
  <si>
    <t>Normatividad</t>
  </si>
  <si>
    <t>Identificar la normatividad aplicable en un sistema híbrido tales como:
• Cableado
• Ruido
• Instalación</t>
  </si>
  <si>
    <t>Analizar la normatividad aplicable para verificar su operatividad en una instalación de un sistema hibrido.</t>
  </si>
  <si>
    <t>Sistemas de Almacenamiento</t>
  </si>
  <si>
    <t>Identificar las diferentes tecnologías de sistemas de almacenamiento (baterías).</t>
  </si>
  <si>
    <t>Elaborará un reporte con base en un caso práctico de un sistema híbrido, que incluya:
• Principio de operación
• Características de los sistemas híbridos
• El nivel de cumplimiento de la normatividad aplicable en un sistema híbrido (eólico solar)</t>
  </si>
  <si>
    <t>1. Comprender la funcionalidad y características de los sistemas híbridos
2. Elaborar una ficha técnica de un sistema hibrido considerando las características y principios de funcionamiento</t>
  </si>
  <si>
    <t>Lista de cotejo</t>
  </si>
  <si>
    <t>Aprendizaje basado en proyectos
Análisis de casos
Tareas de investigación</t>
  </si>
  <si>
    <t>Medios audiovisuales
Internet
Software de simulación  
Manuales y hojas técnicas</t>
  </si>
  <si>
    <t>Arquitectura y dimensionamiento de sistemas híbridos aislados</t>
  </si>
  <si>
    <t>El alumno diseñará la arquitectura y propondrá el dimensionamiento de un sistema híbrido, para aprovechar al máximo las condiciones del sitio de instalación mediante un software que permita el análisis de conexión en CD y/o CA.</t>
  </si>
  <si>
    <t>Arquitectura de un sistema Híbrido</t>
  </si>
  <si>
    <t>Describir la arquitectura de sistemas híbridos de en:
• Generación de CA
• Generación de CD
• Generación de CA/CD</t>
  </si>
  <si>
    <t>Aplicar la verificación de cada componente utilizado en la arquitectura y el diseño de un sistema híbrido.</t>
  </si>
  <si>
    <t>Requerimientos del sistema</t>
  </si>
  <si>
    <t>Describir las unidades, factores de conversión y variables que afectan la generación de energía.
Reconocer las características de la radiación solar y eólica de la región.
Reconocer los equipos necesarios para la medición de radiación solar y de viento.</t>
  </si>
  <si>
    <t>Determinar la ubicación más adecuada de un sistema híbrido eólico-solar.
Determinar la cantidad de energía que generará el sistema de acuerdo a los mapas de viento y estudios de irradiancia solar.
Especificar la capacidad de los componentes del sistema hibrido tomando en cuenta el diseño propuesto</t>
  </si>
  <si>
    <t>Dimensionamiento del sistema Híbrido</t>
  </si>
  <si>
    <t>Describir el proceso de dimensionamiento en función a la energía disponible por el viento y la radiación solar.
Determinar la energía requerida por el usuario.</t>
  </si>
  <si>
    <t>Realizar dimensionamiento del sistema híbrido</t>
  </si>
  <si>
    <t>Herramientas de Diseño de arquitectura de Sistemas Híbridos</t>
  </si>
  <si>
    <t>Identificar las distintas herramientas de Software para el diseño de sistemas híbridos de energías renovables tales como:
• PSIM
• HOGA
• SAM</t>
  </si>
  <si>
    <t>Elaborar un diseño de arquitectura y dimensionamiento de un sistema híbrido utilizando Software especializado.</t>
  </si>
  <si>
    <t xml:space="preserve">Elaborará una propuesta de un sistema hibrido donde integre sus componentes con base en:
• Aplicación
• Funcionalidad
• Dimensionado
• Simulación
</t>
  </si>
  <si>
    <t>1. Comprender las arquitecturas de un sistema hibrido con base en su aplicación
2. Identificar las funciones y características de los componentes de la arquitectura de un sistema hibrido (eólico fotovoltaico)
3. Comprender el procedimiento para dimensionamiento y simulación
4. Utilizar el dimensionamiento y la simulación en la integración de un sistema hibrido</t>
  </si>
  <si>
    <t>Ejercicios prácticos
Estudio de casos
Tareas
Proyecto
Software de diseño</t>
  </si>
  <si>
    <t>Tomas Perales Benito., -2006, Guía del Instalador de Energías Renovables,, México, México, Limusa Noriega Editores,</t>
  </si>
  <si>
    <t>Jhon Twidell and Tony Weir, -2005, Renewable Energy Resources, New York, USA, Taylor And Francis</t>
  </si>
  <si>
    <t>Rafael Serra Florensa – Helena Couch Roura., -2005, Arquitectura y Energía Natural, México, México, Alfa omega</t>
  </si>
  <si>
    <t>Enriquez Harper, -2014, Instalaciones y sistemas fotovoltaicos, México, Ciudad de México, Limusa ISBN 9786070506734</t>
  </si>
  <si>
    <t>Miguel Moro Vallina, -2018, Instalaciones Solares Fotovoltaicas, México, Ciudad de México, Ediciones Paraninfo, S.A ISBN139788428340113</t>
  </si>
  <si>
    <t xml:space="preserve">John A. Duffie
William A. Beckman (2013) Solar Engineering of Thermal Processes New Jersey USA John Wiley &amp; Sons, Inc.
ISBN-13: 978-0470873663
</t>
  </si>
  <si>
    <t>MODELADO DE SISTEMAS EN ENERGÍAS RENOVABLES</t>
  </si>
  <si>
    <t>El alumno optimizará variables de sistemas de energías renovables mediante software de simulación y cálculo de parámetros, para contribuir a eficientar los procesos energéticos con un enfoque sustentable.</t>
  </si>
  <si>
    <t>Modelado del elemento</t>
  </si>
  <si>
    <t>El alumno realizará el diseño y construcción de modelos de sistemas energéticos, para evaluar su factibilidad técnica.</t>
  </si>
  <si>
    <t>Introducción a la simulación</t>
  </si>
  <si>
    <t>Diseño del modelo conceptual</t>
  </si>
  <si>
    <t>Construcción del modelo conceptual</t>
  </si>
  <si>
    <t>Identificar los criterios de definición de un problema y objetivos en función de las variables del sistema energético.</t>
  </si>
  <si>
    <t>Modelado</t>
  </si>
  <si>
    <t>Construir el modelo de origen del sistema energético a simular y los ensambles de los diferentes materiales o partes de los cuales está formado.</t>
  </si>
  <si>
    <t>Mallado</t>
  </si>
  <si>
    <t>Definir el concepto de mallado y su relación con elemento finito.</t>
  </si>
  <si>
    <t>Evaluación y optimización del modelo</t>
  </si>
  <si>
    <t>Comportamiento estructural</t>
  </si>
  <si>
    <t>Definir los conceptos y aplicaciones en simulación de modelos de:
- Presión
- Presión Hidrostática
- Fuerza
- Cargas
- Soportes
- Deformación
- Esfuerzo
- Von Mises
- Error estructural</t>
  </si>
  <si>
    <t>Definir los conceptos y aplicaciones en simulación de modelos de:
- Sistemas en estado estable
- Temperatura
- Calor
- Conducción
- Convección
- Radiación
- Flujo de calor 
- Aislamientos
- Generación interna de calor
- Error térmico</t>
  </si>
  <si>
    <t>Evalúa el proyecto a través de su presupuesto, mediante un método de simulación para corroborar los dictámenes de factibilidaddel proyecto propuesto.</t>
  </si>
  <si>
    <t>INNOVACIÓN TECNOLÓGICA</t>
  </si>
  <si>
    <t>El alumno identificará los principios, enfoques y técnicas de la innovación tecnológica, el conocimiento científico y tecnológico, en sus dimensiones técnica, social y económica en el ámbito de las energías renovables.</t>
  </si>
  <si>
    <t>Estado de la tecnología</t>
  </si>
  <si>
    <t>El alumno evaluará el estado del arte de la tecnología en el ámbito de las energías renovables para la determinar la viabilidad de proyectos de investigación y desarrollo.</t>
  </si>
  <si>
    <t>Introducción y definiciones del estado del arte</t>
  </si>
  <si>
    <t xml:space="preserve">Identificar los conceptos de investigación básica, investigación aplicada, desarrollo tecnológico. </t>
  </si>
  <si>
    <t xml:space="preserve">Observador
Organizado
Analítico
Innovador
Creativo
Sistemático
Responsable
Honesto
Comprometido con el medio ambiente
Proactivo
Puntual </t>
  </si>
  <si>
    <t>Desarrollo Tecnológico y crecimiento económico</t>
  </si>
  <si>
    <t>Describir que le concepto de crecimiento económico y desarrollo tecnológico, acorde a las normas NMX-GT-001-IMNC.</t>
  </si>
  <si>
    <t>Determinar las diferencias entre crecimiento económico y desarrollo económico.</t>
  </si>
  <si>
    <t>Estudio del estado de la técnica</t>
  </si>
  <si>
    <t>Identificar los pasos para la realización de un estudio del estado de la técnica:
- Diagnóstico del monitoreo tecnológico
- Solicitudes y patentes concedidas
- Artículos de investigación y publicaciones
- Tecnologías disponibles
- Productos y servicios disponibles en el mercado.
- Requisitos legales, regulatorios y éticos</t>
  </si>
  <si>
    <t>Evaluar el estado del arte de las técnicas de un sector tecnológico en el ámbito de las energías renovables.</t>
  </si>
  <si>
    <t>Observador
Organizado
Analítico
Innovador
Creativo
Sistemático
Responsable
Honesto
Comprometido con el medio ambiente
Proactivo
Puntual</t>
  </si>
  <si>
    <t>Elaborará un estudio de estado del arte de una tecnología relacionada con el ámbito de las energías renovables, que incluya: 
- Diagnóstico del monitoreo tecnológico
- Solicitudes y patentes concedidas
-  Artículos de investigación y publicaciones
- Tecnologías disponibles
- Productos y servicios disponibles en el mercado
- Requisitos legales, regulatorios y éticos</t>
  </si>
  <si>
    <t>1. Identificar el concepto del estado de la tecnología como parte de la evaluación del estado del arte
2. Comprender el concepto de desarrollo tecnológico
3. Interpretar los diferentes tipos de proyectos de investigación y desarrollo tecnológico
4. Desarrollar un estudio del estado de la técnica a partir de un caso de estudio</t>
  </si>
  <si>
    <t>Proyecto
Lista de verificación</t>
  </si>
  <si>
    <t>Medios audiovisuales
Internet</t>
  </si>
  <si>
    <t>Innovación tecnológica</t>
  </si>
  <si>
    <t>El alumno identificará los principios sobre la innovación tecnológica y el desarrollo científico y tecnológico, en sus diversas dimensiones técnica, social y económica en el ámbito de las energías renovables.</t>
  </si>
  <si>
    <t>Introducción al concepto de innovación tecnológica</t>
  </si>
  <si>
    <t>Identificar las diferentes corrientes de interpretación del campo de estudio sobre la innovación:
Enfoques economista.
Enfoque socio-técnico
Enfoque centrado en la investigación y desarrollo (I &amp; D)
Enfoques y modelos derivados de la administración de la tecnología.</t>
  </si>
  <si>
    <t>Dimensiones de la innovación tecnológica</t>
  </si>
  <si>
    <t xml:space="preserve">Identificar los aspectos socioculturales del fenómeno de innovación tecnológica.
Los distintos enfoques de la relación tecnología cultura sociedad.
</t>
  </si>
  <si>
    <t>Clasificación y medición de la innovación</t>
  </si>
  <si>
    <t xml:space="preserve">Identificar los tipos de innovación (modelo Deloitte, innovación disruptiva, frugal, inversa) 
Identificar los indicadores de la innovación (The Global Innovation Index, Índice Mexicano de Innovación del Observatorio Mexicano de Innovación) </t>
  </si>
  <si>
    <t>Administración de la innovación tecnológica</t>
  </si>
  <si>
    <t>Identificar los enfoques de la administración de la innovación tecnológica.
Identificar los conceptos de adquisición,  transferencia, asimilación y auditoria tecnológica.
Identificar los conceptos de propiedad intelectual, negociación de contratos para nuevos productos, nuevos procesos, nuevos servicios, mejoras, invenciones tecnológicas, patentes.</t>
  </si>
  <si>
    <t>Determinar los pasos para realizar el registro de la propiedad intelectual, negociación de contratos para nuevos productos, nuevos procesos, nuevos servicios, mejoras, invenciones tecnológicas, patentes.</t>
  </si>
  <si>
    <t>La innovación tecnológica en los sistemas de energías renovables</t>
  </si>
  <si>
    <t>Identificar las tecnologías innovadoras desarrolladas en México y en el mundo en el ámbito de las energías renovables.</t>
  </si>
  <si>
    <t>Elabora un informe que contenga:
- Conceptualización de la innovación e innovación tecnológica
- Dimensiones de la innovación tecnológica
- Clasificación de la innovación tecnológica
- Índice de innovación tecnológica en México
- Listado de pasos para realizar el registro de la propiedad intelectual, negociación de contratos para nuevos productos, nuevos procesos, nuevos servicios, mejoras, invenciones tecnológicas, patentes.
- Listado de las tecnologías innovadoras desarrolladas en México y en el mundo en el ámbito de las energías renovables</t>
  </si>
  <si>
    <t>1.- Identifica los diferentes conceptos de innovación
2.- Identifica las dimensiones de la innovación tecnológica
3.- Identifica los tipos de innovación tecnológica
4.- Identifica la medición e índices de la innovación tecnológica
5.- Identificar los conceptos de propiedad intelectual, negociación de contratos para nuevos productos, nuevos procesos, nuevos servicios, mejoras, invenciones tecnológicas, patentes.
6.- Identificar las tecnologías innovadoras desarrolladas en México y en el mundo en el ámbito de las energías renovables.</t>
  </si>
  <si>
    <t>Proyectos
Listas de cotejo
Rúbrica</t>
  </si>
  <si>
    <t>Manual de prácticas
Medios audiovisuales
Internet
Software especializado
Equipos de laboratorio</t>
  </si>
  <si>
    <t>Evalúa los resultados obtenidos respecto a los esperados, controla que el proyecto marche de acuerdo al programa y que se logren los objetivos de calidad (en base al diseño), tiempo (programa) y costo (presupuesto).</t>
  </si>
  <si>
    <t>lnstituto Mexicano de Normalización y  Certificación A. C, Vigente, NMX-GT -002-IMNC. Gestión de Ia Tecnologla- Proyectos tecnológicos- Requisitos, CDMX, México, lnstituto Mexicano de Normalización y  Certificación A. C</t>
  </si>
  <si>
    <t>Abortes, J. Soria, M.,, 1999, Innovación, propiedad intelectual y estrategias tecnológicas, , CDMX, México, Porrúa-UAMX</t>
  </si>
  <si>
    <t>Observatorio Mexicano de Innovación, 2017, Informe de Tendencias Tecnológicas de Sectores Prioritarios en México, CDMX, México, Secretaria de economía</t>
  </si>
  <si>
    <t>Agosin, Manuel R.; Atal, Juan Pablo Blyde, Juan S. et. al., 2010, La Era de la Productividad, New York, USA, Banco Interamericano de Desarrollo</t>
  </si>
  <si>
    <t>Soummitra Dutta, Bruno Lanvin and Sacha Wunsch-Vincent, 2017, The global Innovation Index, New York, USA, Cornell, SC Johnson College Business</t>
  </si>
  <si>
    <t>Roberto Carballo, 2016, Innovación y gestión del conocimieto, CDMX, México, Ediciones Diaz de Santos</t>
  </si>
  <si>
    <t>Mario Fernández Font, 1997, Innovación tecnológica y competitividad, CDMX, México, Fundación Friedrich Ebert</t>
  </si>
  <si>
    <t>DISEÑO DE PROYECTOS DE ENERGÍA SOLAR</t>
  </si>
  <si>
    <t>El alumno diseñará sistemas de energía solar basados en la caracterización del sitio para determinar la factibilidad y su implementación.</t>
  </si>
  <si>
    <t>Caracterización de recursos solares</t>
  </si>
  <si>
    <t>El alumno evaluará el recurso energético disponible en un sitio  para determinar las condiciones de implementación del sistema solar  mediante software especializado.</t>
  </si>
  <si>
    <t>Caracterización de las variables de sistemas de energía solar</t>
  </si>
  <si>
    <t xml:space="preserve">reconocer las principales variables involucradas en el diseño de sistemas de energía solar:
- Latitud
- Altitud
- Longitud
- Trayectoria Solar
- Ventana solar
- Estudio de Sombras
- Orientación del sistema 
- Radiación solar
- Irradiancia
- Irradiación solar
- Insolación
- Hora solar pico
- Radiación global promedio </t>
  </si>
  <si>
    <t>Determinar las variables que afectan la eficiencia de los sistemas de energía solar:
- Latitud
- Altitud
- Longitud
- Trayectoria Solar
- Ventana solar
- Estudio de Sombras
- Orientación del sistema 
- Radiación solar
- Irradiancia
- Irradiación solar
- Insolación
- Hora solar pico
- Radiación global promedio</t>
  </si>
  <si>
    <t xml:space="preserve"> Reconocer el principio de operación de los instrumentos de medición de variables solares:
- Piranómetros
- Albedómetro
- Perihelíometro
- Heliógrafo
- Estación meteorológica</t>
  </si>
  <si>
    <t xml:space="preserve"> Realizar mediciones utilizando los instrumentos de medición de variables solares:
- Piranómetros
- Albedómetro
- Perihelíometro
- Heliógrafo
- Estación meteorológica</t>
  </si>
  <si>
    <t>Software de energía solar</t>
  </si>
  <si>
    <t>Explicar los comandos y principio de operación del software de energía solar.</t>
  </si>
  <si>
    <t xml:space="preserve">Calcular la energía solar disponible mediante el uso de un software especializado </t>
  </si>
  <si>
    <t>Elaborará un reporte de la caracterización del lugar que contenga:
- Bases de datos de mediciones solares
- Mediciones realizadas con equipos y dispositivos alternos.
- Resultado de mediciones (radiación y temperatura en función del tiempo)
- Incidencia de la radiación solar sobre una superficie
- Gráficas (radiación y temperatura en función del tiempo)
- Interpretación de las mediciones y gráficas.
- La lista de las propiedades de los materiales utilizados para la generación de energía solar.
-    Conclusiones</t>
  </si>
  <si>
    <t>1. Analizar los parámetros de sistemas de energía solar
2. Comprender el procedimiento de medición de la energía disponible de un sitio para sistemas de energía solar.
3. Comprender los parámetros de operación del software especializado.
4. Interpretar las mediciones de energía.
5. Evaluar la energía disponible en el sitio</t>
  </si>
  <si>
    <t>Equipo de cómputo
Medios audiovisuales
Pintarrón
Equipo de medición
Internet
Software especializado en energía solar</t>
  </si>
  <si>
    <t xml:space="preserve">Sistemas Fototérmicos </t>
  </si>
  <si>
    <t xml:space="preserve">El alumno diseñará sistemas Fototérmicos mediante el análisis de los parámetros y requerimientos energéticos y geográficos  para aplicaciones en sector residencial, comercial e industrial </t>
  </si>
  <si>
    <t xml:space="preserve">Clasificar los sistemas fototérmicos  pasivos y activos. </t>
  </si>
  <si>
    <t>Describir los componentes de un colector solar y sus características en: 
- Captadores de radiación solar externos (cpc, espejos planos, aletas parabolicas) 
- Elementos aislantes (poliuretano, fibra de vidrio)
-Conductos para fluidos en arreglos de colectores (tuberia de cobre, pvc, cpvc, vidrio)
-Gabinetes
- Arreglo en contenedores, juntas y selladores.</t>
  </si>
  <si>
    <t>Condiciones para la instalación</t>
  </si>
  <si>
    <t>Describir los requerimientos de mantenimiento correctivo y preventivo de un sistema termosolar tales como: 
- Limpieza de vidrios y espejos.
- Medición de la cantidad de incrustaciones en tuberías, 
- Revisión de acoplamientos
- Detección de fugas
- Elementos de seguridad.</t>
  </si>
  <si>
    <t>A partir de una necesidad energética residencial, comercial o industrial, elaborará un proyecto termosolar que incluya:
- Mediciones de parámetros del sitio de instalación 
- Necesidades energéticas del usuario
- Tipo del sistema 
- Dimensionamiento del sistema
- Diagrama del sistema 
- Procedimiento de puesta en marcha
- Puntos de pruebas 
- Manual de mantenimiento preventivo y correctivo</t>
  </si>
  <si>
    <t>1.Identificar los parámetros del sitio de instalación 
2.Identificar las necesidades energéticas del usuario 
3. Seleccionar el tipo de sistema termosolar residencial, comercial o industrial
4.Diseñar el sistema termosolar
3. Integrar un manual de mantenimiento para el sistema</t>
  </si>
  <si>
    <t>Equipos colaborativos
Aprendizaje basado en proyectos
Prácticas de laboratorio
Análisis de casos</t>
  </si>
  <si>
    <t xml:space="preserve">Medios audiovisuales
Software especializado 
Internet
Equipo de cómputo
Equipo de laboratorio:
-Flujometro( o a 100lts/hora)
-Termómetro infrarrojo
- Cámara termografica
- Solarímetro
- GPS
- Manómetro </t>
  </si>
  <si>
    <t>Sistemas Fotovoltaicos</t>
  </si>
  <si>
    <t>El alumno determinará la factibilidad de un sistema Fotovoltaico  para integrar la propuesta de implementación mediante Software especializado.</t>
  </si>
  <si>
    <t xml:space="preserve">Reconocer los factores relacionados con la generación de energía solar-fotovoltaica: 
- radiación solar disponible (watts/m2)
- variables climatológicas  
- estudio de sombras 
- dispositivos interconectados en función de la carga (voltaje, corriente y potencia)
- datos estadísticos de la región </t>
  </si>
  <si>
    <t xml:space="preserve">Reconocer el impacto de las variables climatológicas en un sistema fotovoltaico dado.
Modelar un sistema Fotovoltaico mediante Software especializado.
</t>
  </si>
  <si>
    <t xml:space="preserve">Modelar un estudio técnico de un sistema Fotovoltaico que incluya:
- Evaluación de sitio
- Modelado del sistema
- Simulación de sistema
- Propuesta del sistema.
</t>
  </si>
  <si>
    <t>1. Reconocer los parámetros de selección del dimensionamiento de un sistema 
2. Reconocer los parámatelos que integran el factor de planta de sistemas fotovoltaicos
4. Simular el sistema mediante software especializado. 
5. Dictaminar la factibilidad de sistemas de un sistema fotovoltaico</t>
  </si>
  <si>
    <t>Estudio de casos 
Equipos colaborativos 
Aprendizaje basado en proyecto</t>
  </si>
  <si>
    <t>Equipo de cómputo
Medios audiovisuales
Equipo de medición
Internet
Software especializado.</t>
  </si>
  <si>
    <t>Seleccionar sistemas energéticos solares de acuerdo especificaciones del fabricante, políticas y estándares de competencia aplicables y análisis técnico-económico para satisfacer las necesidades energéticas del cliente.</t>
  </si>
  <si>
    <t>Elabora una memoria técnica de sistemas de energía solar disponibles, a partir de requerimientos preestablecidos que incluye:
- Capacidad de generación
- Capacidad de almacenamiento energético
- Vida útil del equipo
- Materiales de construcción
-Características Técnicas de la energía generada
- Elementos que lo integran
- Condiciones de operación
- Estándares aplicables
- Instrumentación requerida
- Listado de variables climatológicas y geográficas
- Contaminantes al entorno (atmósfera, suelo, agua)
- Análisis Beneficio-Costo (bonos de carbono, costos de operación, costo de implementación)
- Juicio de valor que contenga las ventajas y desventajas de los equipos seleccionados</t>
  </si>
  <si>
    <t>Diseñar sistemas energéticos solares de acuerdo a lo establecido en la memoria técnica, para su implementación.</t>
  </si>
  <si>
    <t>S.R. Wenham M.A. Green M.E. Watt R. Corkish, -2012, Applied photovoltaics Third edition, London, UK, Earthscan</t>
  </si>
  <si>
    <t>DISEÑO DE PROYECTOS DE ENERGÍA EOLICA</t>
  </si>
  <si>
    <t>El alumno diseñará proyectos de energía eólica, basados en la evaluación del sitio y modelo del sistema para determinar su factibilidad.</t>
  </si>
  <si>
    <t>Evaluación del sitio</t>
  </si>
  <si>
    <t>El alumno evaluará el recurso energético disponible en un sitio para determinar las condiciones de implementación del sistema eólico.</t>
  </si>
  <si>
    <t>Recursos y Parámetros del Sitio</t>
  </si>
  <si>
    <t>Identificar los conceptos de:
- Velocidad y dirección del    
  viento
Variaciones del viento: 
- Turbulencia, Intensidad     
  de turbulencia del viento
- Temperatura
- Presión atmosférica
- Efectos del terreno
- Terrenos planos
- Terrenos complejos</t>
  </si>
  <si>
    <t xml:space="preserve">Determinar los recursos de las variables involucradas en los parámetros del sitio:
- Velocidad y dirección del    
  viento
Variaciones del viento: 
- Turbulencia, Intensidad     
  de turbulencia del viento
- Temperatura
- Presión atmosférica
- Efectos del terreno
- Terrenos planos
- Terrenos complejos </t>
  </si>
  <si>
    <t>Estimación y Caracterización del recurso eólico</t>
  </si>
  <si>
    <t xml:space="preserve">Identificar la energía y potencia disponible y aprovechable del viento.
Identificar el límite de Betz
Identificar los elementos de
Caracterización del recurso
eólico
</t>
  </si>
  <si>
    <t>Determinar la velocidad y dirección dominante del viento
Caracterizar el recurso eólico mediante la medición, captación y tratamiento de datos estadísticos 
Calcular la energía, potencia disponible y aprovechable del viento (watts) mediante el límite de Betz</t>
  </si>
  <si>
    <t>Evaluación del recurso eólico</t>
  </si>
  <si>
    <t xml:space="preserve">Identificar el procedimiento para el tratamiento de datos eólicos:
Histogramas
- Rosa de los vientos
- Distribución de Weibull
- Distribución de Raleigh
</t>
  </si>
  <si>
    <t>Graficar e Interpretar la frecuencia, velocidad, energía y potencia mediante la el tratamiento de los datos eólicos
Graficar e interpretar la rosa de los vientos
Interpretar la probabilidad frecuencia de velocidad del viento con funciones de Distribución de Weibull y Raleigh</t>
  </si>
  <si>
    <t>Software de simulación de evaluación</t>
  </si>
  <si>
    <t>Identificar los comandos y el principio de operación del software de simulación de evaluación</t>
  </si>
  <si>
    <t>Evaluar la energía disponible y aprovechable del sitio mediante el software de simulación de evaluación generando datos descriptivos y de inferencia</t>
  </si>
  <si>
    <t>Elaborará un proyecto de evaluación del recurso eólico de un sitio a partir de mediciones existentes de datos que contenga:  
- Descripción de los recursos, 
  parámetros y las  
  características del sitio
- Energía disponible y 
  aprovechable del viento en el 
  sitio
- Histogramas
- Rosa de los vientos
- Distribución de Weibull
- Distribución de Raleigh
- Evaluar la energía disponible y aprovechable del sitio mediante el software de simulación</t>
  </si>
  <si>
    <t>1. Identificar los parámetros de sistemas de eólicos
2. Comprender el procedimiento de medición de los parámetros de sistemas eólicos
3. Comprender el procedimiento para el tratamiento de datos eólicos
4. Comprender los parámetros de operación del software de evaluación
5. Interpretar las mediciones de energía
6. Evaluar la energía disponible y aprovechable en el sitio</t>
  </si>
  <si>
    <t>Estudio de casos
Equipos colaborativos
Aprendizaje basado en proyectos</t>
  </si>
  <si>
    <t>Software especializado
Estación Meteorológica
Internet
Medios audiovisuales</t>
  </si>
  <si>
    <t>Modelado del sistema eólico</t>
  </si>
  <si>
    <t>El alumno construirá el modelo de simulación del sistema eólico mediante un software especializado para estimar la cantidad de energía renovable disponible y aprovechable convertida a energía eléctrica.</t>
  </si>
  <si>
    <t>Modelado de sistemas eólicos</t>
  </si>
  <si>
    <t xml:space="preserve">Identificar los parámetros eléctricos y mecánicos del modelo de un sistema eólico en función a la energía disponible y aprovechable en el sitio:
- Potencia y   
  características del rotor
- Características de la  
  caja de transmisión
- Características del 
  generador eléctrico
- Características de la 
  Electrónica de control y 
  de potencia
- </t>
  </si>
  <si>
    <t>Determinar los parámetros del sistema eólico en función a las características del sitio y requerimientos de la aplicación.</t>
  </si>
  <si>
    <t>Modelado del sistema eólico en simulación</t>
  </si>
  <si>
    <t>Relacionar los parámetros del sistema eólico con los elementos del software de simulación.</t>
  </si>
  <si>
    <t>Diagramar el sistema eólico en base al modelado del mismo.
Evaluar los parámetros eléctricos del sistema eólico en el software de simulación, tales como:
- Cantidad de energía eléctrica generada
- Límites de operación
- Especificaciones nominales de trabajo</t>
  </si>
  <si>
    <t>Integrará al proyecto una simulación a partir de un caso de modelado de un sistema eólico que contenga:
- Diagrama eléctrico
- Cantidad de energía eléctrica 
   generada
- Límites de operación
- Especificaciones nominales de 
  Trabajo
- Parámetros eléctricos del     
  sistema eólico en el software 
  de simulación</t>
  </si>
  <si>
    <t>1. Identificar los parámetros del modelado en sistemas eólicos
2. Comprender los elementos del modelado en simulación de sistemas eólicos
3. Identificar el principio de operación del software de simulación
4. Modelar el sistema eólico
5. Evaluar los parámetros eléctricos del sistema eólico en el software de simulación</t>
  </si>
  <si>
    <t xml:space="preserve">Casos prácticos
Lista de verificación
</t>
  </si>
  <si>
    <t xml:space="preserve">Estudio de casos
Simulación
Aprendizaje auxiliado por nuevas tecnologías
</t>
  </si>
  <si>
    <t>Software de simulación 
Internet
Computadora
Medios audiovisuales</t>
  </si>
  <si>
    <t>Factibilidad de los sistemas eólicos</t>
  </si>
  <si>
    <t>El alumno determinará la factibilidad de un sistema eólico para integrar la propuesta de implementación.</t>
  </si>
  <si>
    <t>Factor de planta</t>
  </si>
  <si>
    <t>Identificar los elementos que integran el factor de planta del sistema eólico: energía anual estimada en la evaluación del sitio y el modelo de simulación.</t>
  </si>
  <si>
    <t>Evaluar el factor de planta del sistema eólico.
Estimar la energía anual del sistema eólico en base a la evaluación del sitio.</t>
  </si>
  <si>
    <t>Costos de Inversión</t>
  </si>
  <si>
    <t>Identificar los parámetros del sistema eólico que determinan el costo y su impacto en el mismo.
- Evaluación del sitio
- Etapa de modelado
- Equipos
- Mantenimiento
- Instalación y Montaje</t>
  </si>
  <si>
    <t>Determinar la factibilidad del sistema en base al factor de planta, la energía anual producida y los costos del sistema.</t>
  </si>
  <si>
    <t>Integrará al proyecto un estudio técnico de ingeniería con base en un caso de evaluación de factibilidad de sistemas eólicos que contenga:
- Evaluación del sitio
- Modelado
- Simulación
- Factor de planta
- Costos
- Factibilidad</t>
  </si>
  <si>
    <t>1. Identificar los parámetros del dimensionamiento de un sistema eólico
2. Comprender los parámetros que integran el factor de planta de sistemas eólicos
3. Comprender el procedimiento para calcular los costos de sistemas eólicos
4. Dictaminar la factibilidad de sistemas eólicos</t>
  </si>
  <si>
    <t>Estudio de casos
Equipos colaborativos
Aprendizaje basado en proyecto</t>
  </si>
  <si>
    <t>Softwares especializados  
Internet
Medios audiovisuales</t>
  </si>
  <si>
    <t>Proponer alternativas de solución y mejora energética partir de una investigación de campo y documental para determinar los requerimientos y necesidades energéticas del cliente.</t>
  </si>
  <si>
    <t>Determinarla factibilidad económica del diseño mediante un análisis costo - beneficio para su implementación.</t>
  </si>
  <si>
    <t>J.F. Manwell, J.G. Mcgoman y A.L. Rogers, -2010, Wind Energy Explained, Theory, Design and Application, Amherst, USA, John Wiley and Sons Ltd</t>
  </si>
  <si>
    <t>Erich Hau, -2006, Wind turbines, fundamentals, Technologies, Application, Economics, Berlin, Germany, Springer</t>
  </si>
  <si>
    <t>Martin O.L. Hansen, -2008, Aerodynamics of Wind Turbines, London, UK, Earthscan</t>
  </si>
  <si>
    <t>David A. Spera, -2009, Wind Turbine Technology, Fundamental Concepts of Wind Turbine Engineering, New York, USA, ASME, Press</t>
  </si>
  <si>
    <t>S.M. Muyeen, -2010, Wind Power, Abu Dhabi, United Arab Emirates, Intech</t>
  </si>
  <si>
    <t>Vaughn Nelson, -2014, Wind Energy Renewable Energy and the Enviroment , Boca Raton, USA, CRC Press</t>
  </si>
  <si>
    <t>Manuel Villarubia López, -2014, Ingeniería de la Energía Eólica , Barcelona, España, Marcombo</t>
  </si>
  <si>
    <t>D.P.Kothari, S.Umashankar, -2014, Wind energy systems and applications, Oxford, UK, Alpha science</t>
  </si>
  <si>
    <t>Antonio Creus Solé, -2014, Energías Renovables, Bogotá, Colombia, Ediciones de la U</t>
  </si>
  <si>
    <t>Juan Carlos Vega de Kuyper, Santiago Ramírez Morales, -2014, Fuentes de Energías Renovables y no renovables, Aplicaciones, Ciudad de México, México, Alfaomega</t>
  </si>
  <si>
    <t>INGLÉS VIII</t>
  </si>
  <si>
    <t>El alumno intercambiará información a través de la redacción e interpretación de descripciones de lugares, personas, ideas y procesos, así como de correspondencias formales e informales para fortalecer su desempeño en su entorno laboral.</t>
  </si>
  <si>
    <t>La descripción</t>
  </si>
  <si>
    <t>El alumno describirá personas, lugares y procesos empleando las partes gramaticales que le permiten brindar precisión, secuencia, contraste y coherencia a su relato para facilitar el desempeño en su vida laboral.</t>
  </si>
  <si>
    <t>Descripción de una idea, persona o lugar</t>
  </si>
  <si>
    <t>Identificar los momentos de la composición: presentación o introducción, desarrollo y conclusión.
Identificar los adjetivos calificativos que describen la apariencia física, forma de vestir y personalidad.
Identificar las preposiciones de lugar: "below", "above", "to the right", "to the left", "underneath", "around", "on top of", "on the bottom of".
Identificar la función de los intensificadores "enough" y "too".
Identificar los conectores: "with", "as well as", "nevertheless", "altough", "however", "besides", "so", "so that".
Identificar las "relative clauses" que incluyen los pronombres relativos "which", "where”, "who" y "that".</t>
  </si>
  <si>
    <t>Describir personas, lugares e ideas de forma detallada.
Interpretar descripciones de personas, lugares e ideas.</t>
  </si>
  <si>
    <t>Correspondencia formal</t>
  </si>
  <si>
    <t>Reconocer los conectores.
Identificar la estructura y elementos de las cartas formales.
Identificar las formas y expresiones de cortesía al saludar y despedirse en una carta formal.
Reconocer los signos de puntuación.</t>
  </si>
  <si>
    <t>Redactar escritos formales.
Interpretar escritos formales.</t>
  </si>
  <si>
    <t xml:space="preserve">A partir de prácticas donde se solicite y proporcione información sobre la descripción de un lugar, persona y proceso relacionadas con su área de estudio integrará una carpeta de evidencias obtenidas con base a las siguientes tareas:
"Listening".-
Responde a un ejercicio práctico sobre la información contenida en un audio
"Speaking".-
Elabora un diálogo en presencia del profesor
"Reading".-
Contesta un ejercicio escrito sobre la información contenida en un texto
"Writing"
Redacta un escrito de al menos 200 palabras
</t>
  </si>
  <si>
    <t>1. Identificar los momentos de la composición
2. Identificar los adjetivos calificativos que describen la apariencia física, forma de vestir y personalidad y las preposiciones de lugar
3. Comprender la función de los intensificadores "enough" y "too"
4. Identificar los conectores y las "relative clauses"</t>
  </si>
  <si>
    <t>Material auténtico impreso, de audio y de video
Discos Compactos, USB
Equipo Multimedia
Pantalla de TV
Computadora
Impresora
Cañón
Vocabulario de términos relacionados con su área de estudio</t>
  </si>
  <si>
    <t>Correspondencia</t>
  </si>
  <si>
    <t>El alumno intercambiará información a través de correspondencias formales e informales para relacionarse en su entorno profesional.</t>
  </si>
  <si>
    <t>Correspondencia Informal</t>
  </si>
  <si>
    <t>Identificar los tipos de escritos informales y sus características: correos, mensajes y recados.
Reconocer los conectores
Identificar las partes de una carta informal: saludo, texto y cierre o despedida.
Identificar frases idiomáticas relacionadas con la correspondencia informal.</t>
  </si>
  <si>
    <t>Redactar escritos informales.
Interpretar escritos informales.</t>
  </si>
  <si>
    <t>A partir de la elaboración de un proyecto donde se requiera redactar e interpretar escritos formales e informales relacionados con su área profesional integrará una carpeta de evidencias obtenida con base a las siguientes tareas:
"Listening".-
Responde a un ejercicio práctico sobre la información contenida en un audio
"Speaking".-
En presencia del profesor, participa en un diálogo
"Reading".-
Contesta un ejercicio escrito sobre la información contenida en un texto
"Writing".-
Elabora escritos de al menos 100 palabras para correspondencia informal y de 200 para correspondencia formal</t>
  </si>
  <si>
    <t>1. Identificar los tipos de escritos informales y sus características
2. Comprender frases idiomáticas relacionadas con la correspondencia informal
3. Identificar la estructura y elementos de las cartas formales
4. Explicar las formas y expresiones de cortesía al saludar y despedirse en una carta formal
5. Reconocer el uso y función los signos de puntuación</t>
  </si>
  <si>
    <t>Dorothy E Zemach, Lisa A Rumisek, -2009, Academic Writing, Bangkok, Thailand, Macmillan</t>
  </si>
  <si>
    <t>Ken Wilson, -2011, Smart Choice 3, New York, U.S., Oxford</t>
  </si>
  <si>
    <t>Reconocer el impacto de las variables climatológicas en un sistema fotovoltaico dado.
Modelar un sistema Fotovoltaico mediante Software especializado.</t>
  </si>
  <si>
    <t>Modelar un estudio técnico de un sistema Fotovoltaico que incluya:
- Evaluación de sitio
- Modelado del sistema
- Simulación de sistema
- Propuesta del sistema.</t>
  </si>
  <si>
    <t>O</t>
  </si>
  <si>
    <t>R</t>
  </si>
  <si>
    <t>G</t>
  </si>
  <si>
    <t>N</t>
  </si>
  <si>
    <t>A</t>
  </si>
  <si>
    <t>L</t>
  </si>
  <si>
    <t>E</t>
  </si>
  <si>
    <t>S</t>
  </si>
  <si>
    <t>T</t>
  </si>
  <si>
    <t>D</t>
  </si>
  <si>
    <t>C</t>
  </si>
  <si>
    <t>U</t>
  </si>
  <si>
    <t>M</t>
  </si>
  <si>
    <t>Nombre MATERIA</t>
  </si>
  <si>
    <t>Horas por semana cuatrimestre</t>
  </si>
  <si>
    <t>Tema 10</t>
  </si>
  <si>
    <t xml:space="preserve">Saber Hacer </t>
  </si>
  <si>
    <t>La documentación original con firmas se encuentra en el área de Planeación, Programación, Evaluación y Gestión de Calidad.</t>
  </si>
  <si>
    <t>Introducción a los conceptos y ecuaciones en simulaciones</t>
  </si>
  <si>
    <t>El alumno realizará simulaciones básicas de procesos energéticos, para su integración en sistemas de energía renovable.</t>
  </si>
  <si>
    <t>Describir la historia de la simulación y los tipos de software que se emplean.
Identificar las ventajas y desventajas de la simulación en procesos con energía renovable.
Explicar el proceso de construcción de un modelo de simulación con: clasificación de variables y propiedades físico-químicas
Identificar los tipos, denominaciones comerciales y características del software de simulación.</t>
  </si>
  <si>
    <t xml:space="preserve">Responsable
Ordenado
Honesto
Tenaz
Emprendedor
Liderazgo
</t>
  </si>
  <si>
    <t>Ecuaciones en modelos de simulación</t>
  </si>
  <si>
    <t>Reconocer las ecuaciones de balance de energía, ecuación de continuidad y cantidad de movimiento, así como sus parámetros relevantes: presión, volumen, temperatura y cantidad de masa.</t>
  </si>
  <si>
    <t>Calcular el comportamiento de un sistema de energía renovable.</t>
  </si>
  <si>
    <t>Sin contenido</t>
  </si>
  <si>
    <t>A partir de un caso práctico de un proceso energético renovable elaborará un reporte que contenga:
- Mapa mental de la evolución de simuladores energéticos
- Diagrama que ilustre las variables de entrada y salida de un sistema de energía renovable
- Gráficas del comportamiento de la presión, volumen temperatura y masa al variar las entradas y salidas del sistema de energía renovable</t>
  </si>
  <si>
    <t xml:space="preserve">1. Identificar los tipos de software de simulación
2. Relacionar las propiedades físico-químicas que intervienes en la simulación
3. Comprender el efecto de las variaciones físico-químicas en las entradas y salidas
4. Realizar una propuesta de la optimización el sistema en función del comportamiento ideal del sistema de energía renovable
</t>
  </si>
  <si>
    <t xml:space="preserve">Estudio de caso
Lista de cotejo
</t>
  </si>
  <si>
    <t xml:space="preserve">Equipos colaborativos 
Solución de problemas
Prácticas en laboratorio
</t>
  </si>
  <si>
    <t xml:space="preserve">Pizarrón
Pintarrón
Rota folios 
Cañón
PC con software relacionado a la asignatura 
Internet
Instrumentos de medición
Equipo de laboratorio
</t>
  </si>
  <si>
    <t xml:space="preserve">Explicar el diseño conceptual.
Definir los factores experimentales relacionados con dimensiones de la geometría.
Identificar los elementos iniciales a la simulación: problema, objetivos, recolección y análisis de datos en sistemas de energía renovable.
</t>
  </si>
  <si>
    <t>Bosquejar sistemas de energías renovables.</t>
  </si>
  <si>
    <t xml:space="preserve">Medir las variables del sistema energético: presión, volumen, temperatura, masa, corriente, voltaje, potencia.
Evaluar las variables del sistema energético mediante el software del elemento finito.
Construir modelos de sistemas energéticos.
</t>
  </si>
  <si>
    <t>Explicar el procedimiento de modelado de piezas en un software.
Explicar los procedimientos de extrucción de una superficie, utilizando un patrón de línea y revolución de una superficie considerando ejes.
Definir los conceptos y procedimientos de ensambles: creación de nuevos planos, orificios, redondeos y patrones de repetición.</t>
  </si>
  <si>
    <t xml:space="preserve">Responsable
Ordenado
Honesto
Tenaz
Emprendedor
Liderazgo
Analítico
Trabajo en equipo
Proactivo
</t>
  </si>
  <si>
    <t>Determinar las unidades válidas para el mallado del modelo (Solid Works, ANSYS, Inventor) en función de las variables de entrada y salida.
Asignar las propiedades físico - químicas de los materiales y fluidos involucrados en el modelo.
Generar el mallado del modelo considerando tres nodos como mínimo en la superficie.</t>
  </si>
  <si>
    <t>Elaborará, a partir de un caso práctico un modelo que incluya:
- Variables sujetas a análisis del problema
- Esquema de mediciones del modelo: longitud, masa, tiempo, intensidad de corriente, temperatura, cantidad de sustancia e intensidad luminosa
- Parámetros: malla,  materiales, cargas, restricciones, fluidos</t>
  </si>
  <si>
    <t>1. Comprender el concepto modelo de un problema de optimización de energía renovable
2.-Identificar las herramientas de construcción de modelos y mallados
3. Comprender el procedimiento de ensamble de materiales y fluidos
4. Determinar el tamaño y tipo de malla óptimo para el modelo construido
5. Modelar sistemas de energía renovables</t>
  </si>
  <si>
    <t>Casos prácticos
Lista de cotejo</t>
  </si>
  <si>
    <t xml:space="preserve">Práctica demostrativa
Análisis de casos
Tareas de investigación </t>
  </si>
  <si>
    <t>PC con software relacionado a la asignatura
Cañón
Pintarrón
Equipo de medición
Internet</t>
  </si>
  <si>
    <t>El alumno evaluará los efectos de cargas estructurales, térmicas e hidrostáticas para la optimización de modelos de energías renovables.</t>
  </si>
  <si>
    <t>Simular la aplicación de cargas estructurales sobre los modelos de sistemas de energías renovables.
Determinar las cargas máximas que soporta así como la superficie donde iniciará la falla.</t>
  </si>
  <si>
    <t>Transferencia de calor</t>
  </si>
  <si>
    <t>Simular la aplicación de cargas térmicas sobre el modelo.
Determinar las cargas térmicas máximas que soporta así como la superficie donde iniciará la falla.</t>
  </si>
  <si>
    <t>Mecánica de fluidos</t>
  </si>
  <si>
    <t>Definir los conceptos y aplicaciones en simulación de modelos de:
- Presión absoluta
- Velocidad
- Flujo Másico
- Distribución de puntos, líneas, superficies, volúmenes, streamlines, contornos, vectores de la variable de análisis.</t>
  </si>
  <si>
    <t>Simular la aplicación de flujos sobre el modelo.
Determinar el comportamiento del sistema y los parámetros a optimizar.</t>
  </si>
  <si>
    <t>Elaborará un proyecto de optimización del funcionamiento del modelo y lo documentará en un reporte que incluya:
- Valores de las variables de entrada
- Valores de las variables de salida
- Gráficos del comportamiento del modelo en función de las variables objetivo
- Justificación del cambio del modelo para su optimización
- Valor del incremento de la variable optimizada del sistema</t>
  </si>
  <si>
    <t>1. Identificar las características, tipos y cantidades de operación de los componentes del modelo
2.-Evaluar los tipos cargas que intervienen en el modelo
3. Simular los componentes del modelo y su variación en función de las cargas
4. Optimizar el modelo mediante los resultados de la simulación</t>
  </si>
  <si>
    <t>Equipos colaborativos   
Solución de problemas
Aprendizaje basado en proyectos</t>
  </si>
  <si>
    <t>Pizarrón
Pintarrón
Rotafolios 
Cañón 
PC con software relacionado a la asignatura  
Internet
Instrumentos de medición
Equipo de laboratorio</t>
  </si>
  <si>
    <t>Y. Nakasone, T. A. Stolarski, s. Yoshimoto, -2006, Engineering analysis with ANSYS software, New York, USA, Elsevier</t>
  </si>
  <si>
    <t>Carlos Rubio González, Víctor Romero Muño, -2010, Método del elemento finito: fundamentos y aplicaciones con ansys, España, España, Universidad de Sevilla</t>
  </si>
  <si>
    <t>Andrés Sáez Pérez, Pilar Ariza Moreno, -1999, Método de los elementos finitos. Introducción a ansys, España, España, Universidad de Sevilla</t>
  </si>
  <si>
    <t>Lawrence, Kent l., -2007, ANSYS workbench tutorial release 11, Estados Unidos, Estados Unidos, Schroff Development</t>
  </si>
  <si>
    <t>Sayadi, Alireza, -2011, Understanding and using ANSYS, Reino Unido, Inglaterra, John Wiley &amp; Sons</t>
  </si>
  <si>
    <t>Alawadhi, Esam M., -2009, Finite element simulations using ANSYS, Estados Unidos, Estados Unidos, CRC Press</t>
  </si>
  <si>
    <t>Moaveni, Saeed, -2008, Finite element analysis: theory and application with ANSYS, Estados Unidos, Estados Unidos, Pearson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</si>
</sst>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font>
      <sz val="11"/>
      <color theme="1"/>
      <name val="Calibri"/>
      <scheme val="minor"/>
    </font>
    <font>
      <sz val="11"/>
      <color theme="0"/>
      <name val="Calibri"/>
      <family val="2"/>
    </font>
    <font>
      <sz val="16"/>
      <color theme="1"/>
      <name val="Calibri"/>
      <family val="2"/>
    </font>
    <font>
      <sz val="10"/>
      <color theme="1"/>
      <name val="Calibri"/>
      <family val="2"/>
    </font>
    <font>
      <b/>
      <sz val="11"/>
      <color theme="1"/>
      <name val="Calibri"/>
      <family val="2"/>
    </font>
    <font>
      <sz val="11"/>
      <name val="Calibri"/>
      <family val="2"/>
    </font>
    <font>
      <sz val="11"/>
      <color theme="1"/>
      <name val="Calibri"/>
      <family val="2"/>
    </font>
    <font>
      <sz val="14"/>
      <color theme="1"/>
      <name val="Calibri"/>
      <family val="2"/>
    </font>
    <font>
      <sz val="12"/>
      <color theme="1"/>
      <name val="Calibri"/>
      <family val="2"/>
    </font>
    <font>
      <sz val="8"/>
      <color theme="1"/>
      <name val="Calibri"/>
      <family val="2"/>
    </font>
    <font>
      <sz val="9"/>
      <color theme="1"/>
      <name val="Calibri"/>
      <family val="2"/>
    </font>
    <font>
      <b/>
      <sz val="9"/>
      <color theme="1"/>
      <name val="Calibri"/>
      <family val="2"/>
    </font>
    <font>
      <b/>
      <sz val="8"/>
      <color theme="1"/>
      <name val="Calibri"/>
      <family val="2"/>
    </font>
    <font>
      <b/>
      <sz val="8"/>
      <color rgb="FFD8D8D8"/>
      <name val="Calibri"/>
      <family val="2"/>
    </font>
    <font>
      <b/>
      <sz val="16"/>
      <color theme="1"/>
      <name val="Calibri"/>
      <family val="2"/>
    </font>
    <font>
      <sz val="11"/>
      <color rgb="FFFF0000"/>
      <name val="Calibri"/>
      <family val="2"/>
    </font>
    <font>
      <b/>
      <sz val="14"/>
      <color theme="1"/>
      <name val="Calibri"/>
      <family val="2"/>
    </font>
    <font>
      <sz val="8"/>
      <color theme="1"/>
      <name val="Webdings"/>
      <family val="1"/>
      <charset val="2"/>
    </font>
    <font>
      <sz val="11"/>
      <name val="Calibri"/>
      <family val="2"/>
      <scheme val="minor"/>
    </font>
    <font>
      <sz val="11"/>
      <color rgb="FF9D9D9D"/>
      <name val="Calibri"/>
      <family val="2"/>
    </font>
    <font>
      <sz val="11"/>
      <color rgb="FF9D9D9D"/>
      <name val="Calibri"/>
      <family val="2"/>
      <scheme val="minor"/>
    </font>
    <font>
      <sz val="10"/>
      <color rgb="FF9D9D9D"/>
      <name val="Calibri"/>
      <family val="2"/>
    </font>
    <font>
      <sz val="16"/>
      <color theme="0"/>
      <name val="Calibri"/>
      <family val="2"/>
    </font>
    <font>
      <sz val="10"/>
      <color theme="0"/>
      <name val="Calibri"/>
      <family val="2"/>
    </font>
    <font>
      <sz val="9"/>
      <name val="Calibri"/>
      <family val="2"/>
    </font>
    <font>
      <sz val="11"/>
      <color theme="0"/>
      <name val="Calibri"/>
      <family val="2"/>
      <scheme val="minor"/>
    </font>
    <font>
      <sz val="8"/>
      <name val="Calibri"/>
      <family val="2"/>
    </font>
    <font>
      <b/>
      <sz val="9"/>
      <color theme="0"/>
      <name val="Calibri"/>
      <family val="2"/>
    </font>
    <font>
      <sz val="9"/>
      <color theme="0"/>
      <name val="Calibri"/>
      <family val="2"/>
    </font>
    <font>
      <sz val="9"/>
      <color theme="0"/>
      <name val="Arial"/>
      <family val="2"/>
    </font>
    <font>
      <b/>
      <sz val="12"/>
      <color theme="0"/>
      <name val="Arial"/>
      <family val="2"/>
    </font>
    <font>
      <sz val="12"/>
      <color theme="0"/>
      <name val="Arial"/>
      <family val="2"/>
    </font>
    <font>
      <i/>
      <sz val="12"/>
      <color theme="0"/>
      <name val="Arial"/>
      <family val="2"/>
    </font>
    <font>
      <sz val="10"/>
      <name val="Calibri"/>
      <family val="2"/>
    </font>
    <font>
      <sz val="11"/>
      <name val="Arimo"/>
    </font>
  </fonts>
  <fills count="9">
    <fill>
      <patternFill patternType="none"/>
    </fill>
    <fill>
      <patternFill patternType="gray125"/>
    </fill>
    <fill>
      <patternFill patternType="solid">
        <fgColor theme="0"/>
        <bgColor theme="0"/>
      </patternFill>
    </fill>
    <fill>
      <patternFill patternType="solid">
        <fgColor rgb="FFC6D9F0"/>
        <bgColor rgb="FFC6D9F0"/>
      </patternFill>
    </fill>
    <fill>
      <patternFill patternType="solid">
        <fgColor rgb="FFD8D8D8"/>
        <bgColor rgb="FFD8D8D8"/>
      </patternFill>
    </fill>
    <fill>
      <patternFill patternType="solid">
        <fgColor rgb="FFBFBFBF"/>
        <bgColor rgb="FFBFBFBF"/>
      </patternFill>
    </fill>
    <fill>
      <patternFill patternType="solid">
        <fgColor rgb="FFDBE5F1"/>
        <bgColor rgb="FFDBE5F1"/>
      </patternFill>
    </fill>
    <fill>
      <patternFill patternType="solid">
        <fgColor rgb="FFF2F2F2"/>
        <bgColor rgb="FFF2F2F2"/>
      </patternFill>
    </fill>
    <fill>
      <patternFill patternType="solid">
        <fgColor theme="1"/>
        <bgColor indexed="64"/>
      </patternFill>
    </fill>
  </fills>
  <borders count="31">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152">
    <xf numFmtId="0" fontId="0" fillId="0" borderId="0" xfId="0" applyFont="1" applyAlignment="1"/>
    <xf numFmtId="0" fontId="1" fillId="2" borderId="1" xfId="0" applyFont="1" applyFill="1" applyBorder="1"/>
    <xf numFmtId="0" fontId="2" fillId="0" borderId="0" xfId="0" applyFont="1" applyAlignment="1">
      <alignment vertical="center"/>
    </xf>
    <xf numFmtId="0" fontId="2" fillId="0" borderId="2" xfId="0" applyFont="1" applyBorder="1" applyAlignment="1">
      <alignment vertical="center"/>
    </xf>
    <xf numFmtId="0" fontId="3" fillId="0" borderId="0" xfId="0" applyFont="1"/>
    <xf numFmtId="0" fontId="4" fillId="4" borderId="6" xfId="0" applyFont="1" applyFill="1" applyBorder="1" applyAlignment="1">
      <alignment horizontal="center"/>
    </xf>
    <xf numFmtId="0" fontId="4" fillId="0" borderId="7" xfId="0" applyFont="1" applyBorder="1" applyAlignment="1">
      <alignment horizontal="center"/>
    </xf>
    <xf numFmtId="0" fontId="6" fillId="4" borderId="16" xfId="0" applyFont="1" applyFill="1" applyBorder="1"/>
    <xf numFmtId="0" fontId="6" fillId="4" borderId="17" xfId="0" applyFont="1" applyFill="1" applyBorder="1"/>
    <xf numFmtId="0" fontId="6" fillId="0" borderId="18" xfId="0" applyFont="1" applyBorder="1" applyAlignment="1">
      <alignment horizontal="center"/>
    </xf>
    <xf numFmtId="0" fontId="6" fillId="0" borderId="14" xfId="0" applyFont="1" applyBorder="1" applyAlignment="1">
      <alignment horizontal="center"/>
    </xf>
    <xf numFmtId="0" fontId="6" fillId="0" borderId="18" xfId="0" applyFont="1" applyBorder="1" applyAlignment="1">
      <alignment horizontal="center" vertical="center" wrapText="1"/>
    </xf>
    <xf numFmtId="0" fontId="10" fillId="2" borderId="1" xfId="0" applyFont="1" applyFill="1" applyBorder="1" applyAlignment="1">
      <alignment vertical="top"/>
    </xf>
    <xf numFmtId="0" fontId="11" fillId="5" borderId="20" xfId="0" applyFont="1" applyFill="1" applyBorder="1" applyAlignment="1">
      <alignment horizontal="center"/>
    </xf>
    <xf numFmtId="0" fontId="12" fillId="5" borderId="21" xfId="0" applyFont="1" applyFill="1" applyBorder="1" applyAlignment="1">
      <alignment horizontal="center"/>
    </xf>
    <xf numFmtId="0" fontId="11" fillId="5" borderId="22" xfId="0" applyFont="1" applyFill="1" applyBorder="1" applyAlignment="1">
      <alignment horizontal="center"/>
    </xf>
    <xf numFmtId="0" fontId="12" fillId="5" borderId="23" xfId="0" applyFont="1" applyFill="1" applyBorder="1" applyAlignment="1">
      <alignment horizontal="center"/>
    </xf>
    <xf numFmtId="0" fontId="6" fillId="0" borderId="0" xfId="0" applyFont="1"/>
    <xf numFmtId="0" fontId="10" fillId="0" borderId="24" xfId="0" applyFont="1" applyBorder="1" applyAlignment="1" applyProtection="1">
      <alignment vertical="center" wrapText="1"/>
      <protection locked="0"/>
    </xf>
    <xf numFmtId="0" fontId="15" fillId="0" borderId="21" xfId="0" applyFont="1" applyBorder="1" applyProtection="1">
      <protection locked="0"/>
    </xf>
    <xf numFmtId="0" fontId="6" fillId="0" borderId="0" xfId="0" applyFont="1" applyProtection="1"/>
    <xf numFmtId="0" fontId="0" fillId="0" borderId="0" xfId="0" applyFont="1" applyAlignment="1"/>
    <xf numFmtId="0" fontId="19" fillId="0" borderId="0" xfId="0" applyFont="1"/>
    <xf numFmtId="0" fontId="20" fillId="0" borderId="0" xfId="0" applyFont="1" applyAlignment="1"/>
    <xf numFmtId="0" fontId="21" fillId="0" borderId="0" xfId="0" applyFont="1" applyAlignment="1">
      <alignment horizontal="left" vertical="center"/>
    </xf>
    <xf numFmtId="0" fontId="19" fillId="0" borderId="0" xfId="0" applyFont="1" applyAlignment="1">
      <alignment horizontal="left" vertical="center"/>
    </xf>
    <xf numFmtId="0" fontId="19" fillId="0" borderId="0" xfId="0" applyFont="1" applyAlignment="1">
      <alignment wrapText="1"/>
    </xf>
    <xf numFmtId="0" fontId="22" fillId="0" borderId="2" xfId="0" applyFont="1" applyBorder="1" applyAlignment="1" applyProtection="1">
      <alignment vertical="center"/>
      <protection hidden="1"/>
    </xf>
    <xf numFmtId="0" fontId="1" fillId="0" borderId="0" xfId="0" applyFont="1" applyProtection="1">
      <protection hidden="1"/>
    </xf>
    <xf numFmtId="0" fontId="23" fillId="0" borderId="0" xfId="0" applyFont="1" applyProtection="1">
      <protection hidden="1"/>
    </xf>
    <xf numFmtId="0" fontId="27" fillId="0" borderId="1" xfId="0" applyFont="1" applyFill="1" applyBorder="1" applyAlignment="1" applyProtection="1">
      <alignment horizontal="center" vertical="center" wrapText="1"/>
      <protection locked="0"/>
    </xf>
    <xf numFmtId="0" fontId="27" fillId="0" borderId="1" xfId="0" applyFont="1" applyFill="1" applyBorder="1" applyAlignment="1" applyProtection="1">
      <alignment horizontal="center" vertical="top" wrapText="1"/>
      <protection locked="0"/>
    </xf>
    <xf numFmtId="0" fontId="27" fillId="0" borderId="1" xfId="0" applyFont="1" applyFill="1" applyBorder="1" applyAlignment="1" applyProtection="1">
      <alignment horizontal="center" vertical="center" wrapText="1"/>
      <protection hidden="1"/>
    </xf>
    <xf numFmtId="0" fontId="28" fillId="0" borderId="1" xfId="0" applyFont="1" applyFill="1" applyBorder="1" applyAlignment="1" applyProtection="1">
      <alignment horizontal="center" vertical="center" wrapText="1"/>
      <protection hidden="1"/>
    </xf>
    <xf numFmtId="0" fontId="25" fillId="0" borderId="1" xfId="0" applyFont="1" applyFill="1" applyBorder="1" applyAlignment="1" applyProtection="1">
      <protection hidden="1"/>
    </xf>
    <xf numFmtId="0" fontId="28" fillId="0" borderId="1" xfId="0" applyFont="1" applyFill="1" applyBorder="1" applyAlignment="1" applyProtection="1">
      <alignment horizontal="center" vertical="center"/>
      <protection hidden="1"/>
    </xf>
    <xf numFmtId="0" fontId="29" fillId="0" borderId="1" xfId="0" applyFont="1" applyFill="1" applyBorder="1" applyAlignment="1" applyProtection="1">
      <alignment horizontal="center" vertical="center"/>
      <protection hidden="1"/>
    </xf>
    <xf numFmtId="0" fontId="30" fillId="0" borderId="1" xfId="0" applyFont="1" applyFill="1" applyBorder="1" applyAlignment="1" applyProtection="1">
      <alignment horizontal="center" vertical="center" wrapText="1"/>
      <protection hidden="1"/>
    </xf>
    <xf numFmtId="0" fontId="31" fillId="0" borderId="1" xfId="0" applyFont="1" applyFill="1" applyBorder="1" applyAlignment="1" applyProtection="1">
      <alignment vertical="center" wrapText="1"/>
      <protection hidden="1"/>
    </xf>
    <xf numFmtId="0" fontId="32" fillId="0" borderId="1" xfId="0" applyFont="1" applyFill="1" applyBorder="1" applyAlignment="1" applyProtection="1">
      <alignment vertical="center" wrapText="1"/>
      <protection hidden="1"/>
    </xf>
    <xf numFmtId="0" fontId="31" fillId="0" borderId="1" xfId="0" applyFont="1" applyFill="1" applyBorder="1" applyAlignment="1" applyProtection="1">
      <alignment horizontal="center" vertical="center" wrapText="1"/>
      <protection hidden="1"/>
    </xf>
    <xf numFmtId="0" fontId="28" fillId="0" borderId="1" xfId="0" quotePrefix="1" applyFont="1" applyFill="1" applyBorder="1" applyAlignment="1" applyProtection="1">
      <alignment horizontal="center" vertical="center" wrapText="1"/>
      <protection hidden="1"/>
    </xf>
    <xf numFmtId="0" fontId="29" fillId="0" borderId="1" xfId="0" applyFont="1" applyFill="1" applyBorder="1" applyAlignment="1" applyProtection="1">
      <alignment horizontal="center" vertical="center" wrapText="1"/>
      <protection hidden="1"/>
    </xf>
    <xf numFmtId="0" fontId="25" fillId="0" borderId="1" xfId="0" applyFont="1" applyFill="1" applyBorder="1" applyAlignment="1" applyProtection="1">
      <alignment wrapText="1"/>
      <protection hidden="1"/>
    </xf>
    <xf numFmtId="0" fontId="25" fillId="0" borderId="1" xfId="0" applyFont="1" applyFill="1" applyBorder="1" applyAlignment="1" applyProtection="1">
      <alignment vertical="center"/>
      <protection hidden="1"/>
    </xf>
    <xf numFmtId="0" fontId="27" fillId="0" borderId="1" xfId="0" applyFont="1" applyFill="1" applyBorder="1" applyAlignment="1" applyProtection="1">
      <alignment horizontal="center" vertical="center"/>
      <protection hidden="1"/>
    </xf>
    <xf numFmtId="0" fontId="31" fillId="0" borderId="1"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0" xfId="0" applyFont="1" applyAlignment="1" applyProtection="1">
      <protection hidden="1"/>
    </xf>
    <xf numFmtId="0" fontId="28" fillId="0" borderId="0" xfId="0" applyFont="1" applyAlignment="1" applyProtection="1">
      <alignment horizontal="center" vertical="center" wrapText="1"/>
      <protection hidden="1"/>
    </xf>
    <xf numFmtId="0" fontId="19" fillId="0" borderId="0" xfId="0" applyFont="1" applyProtection="1">
      <protection hidden="1"/>
    </xf>
    <xf numFmtId="0" fontId="20" fillId="0" borderId="0" xfId="0" applyFont="1" applyAlignment="1" applyProtection="1">
      <protection hidden="1"/>
    </xf>
    <xf numFmtId="0" fontId="0" fillId="0" borderId="0" xfId="0" applyFont="1" applyAlignment="1" applyProtection="1">
      <protection hidden="1"/>
    </xf>
    <xf numFmtId="0" fontId="21" fillId="0" borderId="0" xfId="0" applyFont="1" applyAlignment="1" applyProtection="1">
      <alignment horizontal="left" vertical="center"/>
      <protection hidden="1"/>
    </xf>
    <xf numFmtId="0" fontId="19" fillId="0" borderId="0" xfId="0" applyFont="1" applyAlignment="1" applyProtection="1">
      <alignment horizontal="left" vertical="center"/>
      <protection hidden="1"/>
    </xf>
    <xf numFmtId="0" fontId="19" fillId="0" borderId="0" xfId="0" applyFont="1" applyAlignment="1" applyProtection="1">
      <alignment wrapText="1"/>
      <protection hidden="1"/>
    </xf>
    <xf numFmtId="0" fontId="15" fillId="0" borderId="0" xfId="0" applyFont="1" applyProtection="1">
      <protection hidden="1"/>
    </xf>
    <xf numFmtId="0" fontId="6" fillId="0" borderId="0" xfId="0" applyFont="1" applyProtection="1">
      <protection hidden="1"/>
    </xf>
    <xf numFmtId="0" fontId="6" fillId="0" borderId="0" xfId="0" applyFont="1" applyAlignment="1" applyProtection="1">
      <alignment horizontal="left" vertical="center"/>
      <protection hidden="1"/>
    </xf>
    <xf numFmtId="0" fontId="15" fillId="0" borderId="0" xfId="0" applyFont="1" applyAlignment="1" applyProtection="1">
      <alignment horizontal="left" vertical="center"/>
      <protection hidden="1"/>
    </xf>
    <xf numFmtId="0" fontId="6" fillId="0" borderId="0" xfId="0" applyFont="1" applyAlignment="1" applyProtection="1">
      <alignment wrapText="1"/>
      <protection hidden="1"/>
    </xf>
    <xf numFmtId="0" fontId="15" fillId="0" borderId="0" xfId="0" applyFont="1" applyAlignment="1" applyProtection="1">
      <alignment wrapText="1"/>
      <protection hidden="1"/>
    </xf>
    <xf numFmtId="0" fontId="20" fillId="8" borderId="0" xfId="0" applyFont="1" applyFill="1" applyAlignment="1" applyProtection="1">
      <protection hidden="1"/>
    </xf>
    <xf numFmtId="0" fontId="18" fillId="8" borderId="0" xfId="0" applyFont="1" applyFill="1" applyAlignment="1" applyProtection="1">
      <protection hidden="1"/>
    </xf>
    <xf numFmtId="0" fontId="0" fillId="8" borderId="0" xfId="0" applyFont="1" applyFill="1" applyAlignment="1" applyProtection="1">
      <protection hidden="1"/>
    </xf>
    <xf numFmtId="0" fontId="12" fillId="0" borderId="3" xfId="0" applyFont="1" applyBorder="1" applyAlignment="1" applyProtection="1">
      <alignment horizontal="center" vertical="center" wrapText="1"/>
      <protection locked="0"/>
    </xf>
    <xf numFmtId="0" fontId="5" fillId="0" borderId="5" xfId="0" applyFont="1" applyBorder="1" applyProtection="1">
      <protection locked="0"/>
    </xf>
    <xf numFmtId="0" fontId="13" fillId="0" borderId="3" xfId="0" applyFont="1" applyBorder="1" applyAlignment="1" applyProtection="1">
      <alignment horizontal="center" vertical="center" wrapText="1"/>
      <protection locked="0"/>
    </xf>
    <xf numFmtId="0" fontId="5" fillId="0" borderId="4" xfId="0" applyFont="1" applyBorder="1" applyProtection="1">
      <protection locked="0"/>
    </xf>
    <xf numFmtId="0" fontId="10" fillId="0" borderId="3" xfId="0" applyFont="1" applyBorder="1" applyAlignment="1" applyProtection="1">
      <alignment horizontal="left" vertical="top" wrapText="1"/>
      <protection locked="0"/>
    </xf>
    <xf numFmtId="0" fontId="24" fillId="0" borderId="4" xfId="0" applyFont="1" applyBorder="1" applyProtection="1">
      <protection locked="0"/>
    </xf>
    <xf numFmtId="0" fontId="24" fillId="0" borderId="5" xfId="0" applyFont="1" applyBorder="1" applyProtection="1">
      <protection locked="0"/>
    </xf>
    <xf numFmtId="0" fontId="2" fillId="0" borderId="0" xfId="0" applyFont="1" applyAlignment="1">
      <alignment horizontal="center" vertical="center"/>
    </xf>
    <xf numFmtId="0" fontId="0" fillId="0" borderId="0" xfId="0" applyFont="1" applyAlignment="1"/>
    <xf numFmtId="0" fontId="4" fillId="3" borderId="3" xfId="0" applyFont="1" applyFill="1" applyBorder="1" applyAlignment="1">
      <alignment horizontal="center"/>
    </xf>
    <xf numFmtId="0" fontId="5" fillId="0" borderId="4" xfId="0" applyFont="1" applyBorder="1"/>
    <xf numFmtId="0" fontId="5" fillId="0" borderId="5" xfId="0" applyFont="1" applyBorder="1"/>
    <xf numFmtId="0" fontId="6" fillId="4" borderId="8" xfId="0" applyFont="1" applyFill="1" applyBorder="1" applyAlignment="1">
      <alignment horizontal="right"/>
    </xf>
    <xf numFmtId="0" fontId="5" fillId="0" borderId="9" xfId="0" applyFont="1" applyBorder="1"/>
    <xf numFmtId="0" fontId="5" fillId="0" borderId="10" xfId="0" applyFont="1" applyBorder="1"/>
    <xf numFmtId="0" fontId="7" fillId="0" borderId="14" xfId="0" applyFont="1" applyBorder="1" applyAlignment="1" applyProtection="1">
      <alignment horizontal="center"/>
      <protection locked="0"/>
    </xf>
    <xf numFmtId="0" fontId="5" fillId="0" borderId="2" xfId="0" applyFont="1" applyBorder="1" applyProtection="1">
      <protection locked="0"/>
    </xf>
    <xf numFmtId="0" fontId="5" fillId="0" borderId="15" xfId="0" applyFont="1" applyBorder="1" applyProtection="1">
      <protection locked="0"/>
    </xf>
    <xf numFmtId="0" fontId="6" fillId="4" borderId="3" xfId="0" applyFont="1" applyFill="1" applyBorder="1" applyAlignment="1">
      <alignment horizontal="right"/>
    </xf>
    <xf numFmtId="0" fontId="8" fillId="0" borderId="11" xfId="0" applyFont="1" applyBorder="1" applyAlignment="1">
      <alignment horizontal="center"/>
    </xf>
    <xf numFmtId="0" fontId="5" fillId="0" borderId="12" xfId="0" applyFont="1" applyBorder="1"/>
    <xf numFmtId="0" fontId="5" fillId="0" borderId="7" xfId="0" applyFont="1" applyBorder="1"/>
    <xf numFmtId="0" fontId="6" fillId="0" borderId="3" xfId="0" applyFont="1" applyBorder="1" applyAlignment="1">
      <alignment horizontal="left"/>
    </xf>
    <xf numFmtId="0" fontId="5" fillId="0" borderId="13" xfId="0" applyFont="1" applyBorder="1"/>
    <xf numFmtId="0" fontId="8" fillId="0" borderId="14" xfId="0" applyFont="1" applyBorder="1" applyAlignment="1">
      <alignment horizontal="center"/>
    </xf>
    <xf numFmtId="0" fontId="5" fillId="0" borderId="2" xfId="0" applyFont="1" applyBorder="1"/>
    <xf numFmtId="0" fontId="5" fillId="0" borderId="15" xfId="0" applyFont="1" applyBorder="1"/>
    <xf numFmtId="0" fontId="6" fillId="4" borderId="8" xfId="0" applyFont="1" applyFill="1" applyBorder="1" applyAlignment="1">
      <alignment horizontal="center"/>
    </xf>
    <xf numFmtId="0" fontId="6" fillId="0" borderId="3" xfId="0" applyFont="1" applyBorder="1" applyAlignment="1">
      <alignment horizontal="left" vertical="top" wrapText="1"/>
    </xf>
    <xf numFmtId="0" fontId="9" fillId="0" borderId="14" xfId="0" applyFont="1" applyBorder="1" applyAlignment="1" applyProtection="1">
      <alignment horizontal="left" vertical="top" wrapText="1"/>
      <protection locked="0"/>
    </xf>
    <xf numFmtId="0" fontId="4" fillId="3" borderId="3" xfId="0" applyFont="1" applyFill="1" applyBorder="1" applyAlignment="1">
      <alignment horizontal="left"/>
    </xf>
    <xf numFmtId="0" fontId="11" fillId="5" borderId="19" xfId="0" applyFont="1" applyFill="1" applyBorder="1" applyAlignment="1">
      <alignment horizontal="center"/>
    </xf>
    <xf numFmtId="0" fontId="4" fillId="5" borderId="19" xfId="0" applyFont="1" applyFill="1" applyBorder="1" applyAlignment="1">
      <alignment horizontal="center"/>
    </xf>
    <xf numFmtId="0" fontId="12" fillId="5" borderId="3" xfId="0" applyFont="1" applyFill="1" applyBorder="1" applyAlignment="1">
      <alignment horizontal="center" vertical="center"/>
    </xf>
    <xf numFmtId="0" fontId="11" fillId="5" borderId="3" xfId="0" applyFont="1" applyFill="1" applyBorder="1" applyAlignment="1">
      <alignment horizontal="center" vertical="center"/>
    </xf>
    <xf numFmtId="0" fontId="11" fillId="0" borderId="3" xfId="0" applyFont="1" applyBorder="1" applyAlignment="1">
      <alignment horizontal="left" vertical="top" wrapText="1"/>
    </xf>
    <xf numFmtId="0" fontId="9" fillId="0" borderId="3" xfId="0" applyFont="1" applyBorder="1" applyAlignment="1" applyProtection="1">
      <alignment horizontal="left" vertical="top" wrapText="1"/>
      <protection locked="0"/>
    </xf>
    <xf numFmtId="0" fontId="26" fillId="0" borderId="4" xfId="0" applyFont="1" applyBorder="1" applyProtection="1">
      <protection locked="0"/>
    </xf>
    <xf numFmtId="0" fontId="26" fillId="0" borderId="5" xfId="0" applyFont="1" applyBorder="1" applyProtection="1">
      <protection locked="0"/>
    </xf>
    <xf numFmtId="0" fontId="11" fillId="0" borderId="24" xfId="0" applyFont="1" applyBorder="1" applyAlignment="1">
      <alignment horizontal="center" vertical="center" wrapText="1"/>
    </xf>
    <xf numFmtId="0" fontId="5" fillId="0" borderId="25" xfId="0" applyFont="1" applyBorder="1"/>
    <xf numFmtId="0" fontId="5" fillId="0" borderId="18" xfId="0" applyFont="1" applyBorder="1"/>
    <xf numFmtId="0" fontId="8" fillId="0" borderId="11" xfId="0" applyFont="1" applyBorder="1" applyAlignment="1" applyProtection="1">
      <alignment horizontal="center" vertical="top" wrapText="1"/>
      <protection locked="0"/>
    </xf>
    <xf numFmtId="0" fontId="5" fillId="0" borderId="12" xfId="0" applyFont="1" applyBorder="1" applyProtection="1">
      <protection locked="0"/>
    </xf>
    <xf numFmtId="0" fontId="5" fillId="0" borderId="7" xfId="0" applyFont="1" applyBorder="1" applyProtection="1">
      <protection locked="0"/>
    </xf>
    <xf numFmtId="0" fontId="5" fillId="0" borderId="26" xfId="0" applyFont="1" applyBorder="1" applyProtection="1">
      <protection locked="0"/>
    </xf>
    <xf numFmtId="0" fontId="0" fillId="0" borderId="0" xfId="0" applyFont="1" applyAlignment="1" applyProtection="1">
      <protection locked="0"/>
    </xf>
    <xf numFmtId="0" fontId="5" fillId="0" borderId="27" xfId="0" applyFont="1" applyBorder="1" applyProtection="1">
      <protection locked="0"/>
    </xf>
    <xf numFmtId="0" fontId="5" fillId="0" borderId="14" xfId="0" applyFont="1" applyBorder="1" applyProtection="1">
      <protection locked="0"/>
    </xf>
    <xf numFmtId="0" fontId="9" fillId="0" borderId="3" xfId="0" applyFont="1" applyBorder="1" applyAlignment="1" applyProtection="1">
      <alignment horizontal="left" vertical="top"/>
      <protection locked="0"/>
    </xf>
    <xf numFmtId="0" fontId="14" fillId="6" borderId="3" xfId="0" applyFont="1" applyFill="1" applyBorder="1" applyAlignment="1">
      <alignment horizontal="left" vertical="center"/>
    </xf>
    <xf numFmtId="0" fontId="11" fillId="5" borderId="3" xfId="0" applyFont="1" applyFill="1" applyBorder="1" applyAlignment="1">
      <alignment horizontal="center"/>
    </xf>
    <xf numFmtId="0" fontId="8" fillId="0" borderId="11" xfId="0" applyFont="1" applyBorder="1" applyAlignment="1" applyProtection="1">
      <alignment horizontal="left" vertical="center" wrapText="1"/>
      <protection locked="0"/>
    </xf>
    <xf numFmtId="0" fontId="8" fillId="0" borderId="11" xfId="0" applyFont="1" applyBorder="1" applyAlignment="1" applyProtection="1">
      <alignment horizontal="left" vertical="top" wrapText="1"/>
      <protection locked="0"/>
    </xf>
    <xf numFmtId="0" fontId="16" fillId="0" borderId="3" xfId="0" applyFont="1" applyBorder="1" applyAlignment="1" applyProtection="1">
      <alignment horizontal="center" vertical="top" wrapText="1"/>
      <protection locked="0"/>
    </xf>
    <xf numFmtId="9" fontId="4" fillId="0" borderId="3" xfId="0" applyNumberFormat="1" applyFont="1" applyBorder="1" applyAlignment="1" applyProtection="1">
      <alignment horizontal="center" vertical="top" wrapText="1"/>
      <protection locked="0"/>
    </xf>
    <xf numFmtId="0" fontId="6" fillId="0" borderId="2" xfId="0" applyFont="1" applyBorder="1" applyAlignment="1" applyProtection="1">
      <alignment horizontal="center"/>
      <protection locked="0"/>
    </xf>
    <xf numFmtId="0" fontId="4" fillId="7" borderId="3" xfId="0" applyFont="1" applyFill="1" applyBorder="1" applyAlignment="1">
      <alignment horizontal="center"/>
    </xf>
    <xf numFmtId="9" fontId="16" fillId="7" borderId="19" xfId="0" applyNumberFormat="1" applyFont="1" applyFill="1" applyBorder="1" applyAlignment="1">
      <alignment horizontal="center"/>
    </xf>
    <xf numFmtId="0" fontId="3" fillId="0" borderId="3" xfId="0" applyFont="1" applyBorder="1" applyAlignment="1" applyProtection="1">
      <alignment horizontal="center" vertical="top" wrapText="1"/>
      <protection locked="0"/>
    </xf>
    <xf numFmtId="0" fontId="9" fillId="0" borderId="11" xfId="0" applyFont="1" applyBorder="1" applyAlignment="1">
      <alignment horizontal="left" vertical="top" wrapText="1"/>
    </xf>
    <xf numFmtId="0" fontId="5" fillId="0" borderId="26" xfId="0" applyFont="1" applyBorder="1"/>
    <xf numFmtId="0" fontId="5" fillId="0" borderId="27" xfId="0" applyFont="1" applyBorder="1"/>
    <xf numFmtId="0" fontId="12" fillId="5" borderId="3" xfId="0" applyFont="1" applyFill="1" applyBorder="1" applyAlignment="1">
      <alignment horizontal="center"/>
    </xf>
    <xf numFmtId="0" fontId="15" fillId="0" borderId="11" xfId="0" applyFont="1" applyBorder="1" applyAlignment="1" applyProtection="1">
      <alignment horizontal="center"/>
      <protection locked="0"/>
    </xf>
    <xf numFmtId="0" fontId="4" fillId="3" borderId="3" xfId="0" applyFont="1" applyFill="1" applyBorder="1" applyAlignment="1">
      <alignment horizontal="center" vertical="center"/>
    </xf>
    <xf numFmtId="0" fontId="3" fillId="0" borderId="11" xfId="0" applyFont="1" applyBorder="1" applyAlignment="1">
      <alignment horizontal="left" vertical="top" wrapText="1"/>
    </xf>
    <xf numFmtId="0" fontId="5" fillId="0" borderId="14" xfId="0" applyFont="1" applyBorder="1"/>
    <xf numFmtId="0" fontId="9" fillId="0" borderId="26" xfId="0" applyFont="1" applyBorder="1" applyAlignment="1">
      <alignment horizontal="left" vertical="top" wrapText="1"/>
    </xf>
    <xf numFmtId="0" fontId="8" fillId="0" borderId="11" xfId="0" applyFont="1" applyBorder="1" applyAlignment="1">
      <alignment horizontal="left" vertical="top" wrapText="1"/>
    </xf>
    <xf numFmtId="0" fontId="4" fillId="0" borderId="0" xfId="0" applyFont="1" applyAlignment="1">
      <alignment horizontal="center"/>
    </xf>
    <xf numFmtId="0" fontId="9" fillId="0" borderId="14" xfId="0" applyFont="1" applyBorder="1" applyAlignment="1">
      <alignment horizontal="left" vertical="top" wrapText="1"/>
    </xf>
    <xf numFmtId="0" fontId="6" fillId="0" borderId="3" xfId="0" applyFont="1" applyBorder="1" applyAlignment="1" applyProtection="1">
      <alignment horizontal="left" vertical="top" wrapText="1"/>
      <protection locked="0"/>
    </xf>
    <xf numFmtId="0" fontId="7" fillId="0" borderId="14" xfId="0" applyFont="1" applyBorder="1" applyAlignment="1">
      <alignment horizontal="center"/>
    </xf>
    <xf numFmtId="0" fontId="8" fillId="2" borderId="28" xfId="0" applyFont="1" applyFill="1" applyBorder="1" applyAlignment="1">
      <alignment horizontal="center"/>
    </xf>
    <xf numFmtId="0" fontId="5" fillId="0" borderId="29" xfId="0" applyFont="1" applyBorder="1"/>
    <xf numFmtId="0" fontId="5" fillId="0" borderId="30" xfId="0" applyFont="1" applyBorder="1"/>
    <xf numFmtId="0" fontId="6" fillId="4" borderId="20" xfId="0" applyFont="1" applyFill="1" applyBorder="1" applyAlignment="1">
      <alignment horizontal="center"/>
    </xf>
    <xf numFmtId="0" fontId="6" fillId="4" borderId="23" xfId="0" applyFont="1" applyFill="1" applyBorder="1" applyAlignment="1">
      <alignment horizontal="center"/>
    </xf>
    <xf numFmtId="0" fontId="6" fillId="4" borderId="22" xfId="0" applyFont="1" applyFill="1" applyBorder="1" applyAlignment="1">
      <alignment horizontal="center"/>
    </xf>
    <xf numFmtId="0" fontId="11" fillId="0" borderId="3" xfId="0" applyFont="1" applyBorder="1" applyAlignment="1">
      <alignment horizontal="left" vertical="center" wrapText="1"/>
    </xf>
    <xf numFmtId="0" fontId="5" fillId="8" borderId="0" xfId="0" applyFont="1" applyFill="1" applyProtection="1">
      <protection hidden="1"/>
    </xf>
    <xf numFmtId="0" fontId="33" fillId="8" borderId="0" xfId="0" applyFont="1" applyFill="1" applyAlignment="1" applyProtection="1">
      <alignment horizontal="left" vertical="center"/>
      <protection hidden="1"/>
    </xf>
    <xf numFmtId="0" fontId="5" fillId="8" borderId="0" xfId="0" applyFont="1" applyFill="1" applyAlignment="1" applyProtection="1">
      <alignment horizontal="left" vertical="center"/>
      <protection hidden="1"/>
    </xf>
    <xf numFmtId="0" fontId="34" fillId="8" borderId="0" xfId="0" applyFont="1" applyFill="1" applyAlignment="1" applyProtection="1">
      <alignment horizontal="left" vertical="center"/>
      <protection hidden="1"/>
    </xf>
    <xf numFmtId="0" fontId="5" fillId="8" borderId="0" xfId="0" applyFont="1" applyFill="1" applyAlignment="1" applyProtection="1">
      <alignment wrapText="1"/>
      <protection hidden="1"/>
    </xf>
    <xf numFmtId="0" fontId="28" fillId="0" borderId="1" xfId="0" applyFont="1" applyFill="1" applyBorder="1" applyAlignment="1" applyProtection="1">
      <alignment horizontal="left" vertical="center" wrapText="1"/>
      <protection hidden="1"/>
    </xf>
  </cellXfs>
  <cellStyles count="1">
    <cellStyle name="Normal" xfId="0" builtinId="0"/>
  </cellStyles>
  <dxfs count="122">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0000"/>
          <bgColor rgb="FFFF0000"/>
        </patternFill>
      </fill>
    </dxf>
    <dxf>
      <fill>
        <patternFill patternType="solid">
          <fgColor rgb="FFFFFFCC"/>
          <bgColor rgb="FFFFFFCC"/>
        </patternFill>
      </fill>
    </dxf>
  </dxfs>
  <tableStyles count="0" defaultTableStyle="TableStyleMedium2" defaultPivotStyle="PivotStyleLight16"/>
  <colors>
    <mruColors>
      <color rgb="FF9D9D9D"/>
      <color rgb="FF97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1.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2</xdr:col>
      <xdr:colOff>114300</xdr:colOff>
      <xdr:row>3</xdr:row>
      <xdr:rowOff>76200</xdr:rowOff>
    </xdr:to>
    <xdr:pic>
      <xdr:nvPicPr>
        <xdr:cNvPr id="1045" name="image1.jpg"/>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85800" cy="7239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25</xdr:col>
      <xdr:colOff>263769</xdr:colOff>
      <xdr:row>2</xdr:row>
      <xdr:rowOff>121628</xdr:rowOff>
    </xdr:from>
    <xdr:ext cx="1120286" cy="219075"/>
    <xdr:sp macro="" textlink="">
      <xdr:nvSpPr>
        <xdr:cNvPr id="6" name="Shape 3"/>
        <xdr:cNvSpPr txBox="1"/>
      </xdr:nvSpPr>
      <xdr:spPr>
        <a:xfrm>
          <a:off x="7407519" y="575897"/>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262302</xdr:colOff>
      <xdr:row>0</xdr:row>
      <xdr:rowOff>95250</xdr:rowOff>
    </xdr:from>
    <xdr:to>
      <xdr:col>28</xdr:col>
      <xdr:colOff>189033</xdr:colOff>
      <xdr:row>2</xdr:row>
      <xdr:rowOff>142143</xdr:rowOff>
    </xdr:to>
    <xdr:pic>
      <xdr:nvPicPr>
        <xdr:cNvPr id="7" name="Imagen 6"/>
        <xdr:cNvPicPr>
          <a:picLocks noChangeAspect="1"/>
        </xdr:cNvPicPr>
      </xdr:nvPicPr>
      <xdr:blipFill>
        <a:blip xmlns:r="http://schemas.openxmlformats.org/officeDocument/2006/relationships" r:embed="rId3"/>
        <a:stretch>
          <a:fillRect/>
        </a:stretch>
      </xdr:blipFill>
      <xdr:spPr>
        <a:xfrm>
          <a:off x="7691802" y="95250"/>
          <a:ext cx="498231" cy="5011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1.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2</xdr:col>
      <xdr:colOff>114300</xdr:colOff>
      <xdr:row>3</xdr:row>
      <xdr:rowOff>76200</xdr:rowOff>
    </xdr:to>
    <xdr:pic>
      <xdr:nvPicPr>
        <xdr:cNvPr id="2067" name="image1.jpg"/>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85800" cy="7239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25</xdr:col>
      <xdr:colOff>263768</xdr:colOff>
      <xdr:row>2</xdr:row>
      <xdr:rowOff>114301</xdr:rowOff>
    </xdr:from>
    <xdr:ext cx="1120286" cy="219075"/>
    <xdr:sp macro="" textlink="">
      <xdr:nvSpPr>
        <xdr:cNvPr id="6" name="Shape 3"/>
        <xdr:cNvSpPr txBox="1"/>
      </xdr:nvSpPr>
      <xdr:spPr>
        <a:xfrm>
          <a:off x="7407518" y="568570"/>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262301</xdr:colOff>
      <xdr:row>0</xdr:row>
      <xdr:rowOff>87923</xdr:rowOff>
    </xdr:from>
    <xdr:to>
      <xdr:col>28</xdr:col>
      <xdr:colOff>189032</xdr:colOff>
      <xdr:row>2</xdr:row>
      <xdr:rowOff>134816</xdr:rowOff>
    </xdr:to>
    <xdr:pic>
      <xdr:nvPicPr>
        <xdr:cNvPr id="7" name="Imagen 6"/>
        <xdr:cNvPicPr>
          <a:picLocks noChangeAspect="1"/>
        </xdr:cNvPicPr>
      </xdr:nvPicPr>
      <xdr:blipFill>
        <a:blip xmlns:r="http://schemas.openxmlformats.org/officeDocument/2006/relationships" r:embed="rId3"/>
        <a:stretch>
          <a:fillRect/>
        </a:stretch>
      </xdr:blipFill>
      <xdr:spPr>
        <a:xfrm>
          <a:off x="7691801" y="87923"/>
          <a:ext cx="498231" cy="5011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3.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227135</xdr:colOff>
      <xdr:row>2</xdr:row>
      <xdr:rowOff>92321</xdr:rowOff>
    </xdr:from>
    <xdr:ext cx="1120286" cy="219075"/>
    <xdr:sp macro="" textlink="">
      <xdr:nvSpPr>
        <xdr:cNvPr id="6" name="Shape 3"/>
        <xdr:cNvSpPr txBox="1"/>
      </xdr:nvSpPr>
      <xdr:spPr>
        <a:xfrm>
          <a:off x="7370885" y="546590"/>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225668</xdr:colOff>
      <xdr:row>0</xdr:row>
      <xdr:rowOff>65943</xdr:rowOff>
    </xdr:from>
    <xdr:to>
      <xdr:col>28</xdr:col>
      <xdr:colOff>152399</xdr:colOff>
      <xdr:row>2</xdr:row>
      <xdr:rowOff>112836</xdr:rowOff>
    </xdr:to>
    <xdr:pic>
      <xdr:nvPicPr>
        <xdr:cNvPr id="7" name="Imagen 6"/>
        <xdr:cNvPicPr>
          <a:picLocks noChangeAspect="1"/>
        </xdr:cNvPicPr>
      </xdr:nvPicPr>
      <xdr:blipFill>
        <a:blip xmlns:r="http://schemas.openxmlformats.org/officeDocument/2006/relationships" r:embed="rId2"/>
        <a:stretch>
          <a:fillRect/>
        </a:stretch>
      </xdr:blipFill>
      <xdr:spPr>
        <a:xfrm>
          <a:off x="7655168" y="65943"/>
          <a:ext cx="498231" cy="5011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3.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263769</xdr:colOff>
      <xdr:row>2</xdr:row>
      <xdr:rowOff>114301</xdr:rowOff>
    </xdr:from>
    <xdr:ext cx="1120286" cy="219075"/>
    <xdr:sp macro="" textlink="">
      <xdr:nvSpPr>
        <xdr:cNvPr id="5" name="Shape 3"/>
        <xdr:cNvSpPr txBox="1"/>
      </xdr:nvSpPr>
      <xdr:spPr>
        <a:xfrm>
          <a:off x="7407519" y="568570"/>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262302</xdr:colOff>
      <xdr:row>0</xdr:row>
      <xdr:rowOff>87923</xdr:rowOff>
    </xdr:from>
    <xdr:to>
      <xdr:col>28</xdr:col>
      <xdr:colOff>189033</xdr:colOff>
      <xdr:row>2</xdr:row>
      <xdr:rowOff>134816</xdr:rowOff>
    </xdr:to>
    <xdr:pic>
      <xdr:nvPicPr>
        <xdr:cNvPr id="7" name="Imagen 6"/>
        <xdr:cNvPicPr>
          <a:picLocks noChangeAspect="1"/>
        </xdr:cNvPicPr>
      </xdr:nvPicPr>
      <xdr:blipFill>
        <a:blip xmlns:r="http://schemas.openxmlformats.org/officeDocument/2006/relationships" r:embed="rId2"/>
        <a:stretch>
          <a:fillRect/>
        </a:stretch>
      </xdr:blipFill>
      <xdr:spPr>
        <a:xfrm>
          <a:off x="7691802" y="87923"/>
          <a:ext cx="498231" cy="5011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3.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244932</xdr:colOff>
      <xdr:row>2</xdr:row>
      <xdr:rowOff>99646</xdr:rowOff>
    </xdr:from>
    <xdr:ext cx="1120286" cy="219075"/>
    <xdr:sp macro="" textlink="">
      <xdr:nvSpPr>
        <xdr:cNvPr id="5" name="Shape 3"/>
        <xdr:cNvSpPr txBox="1"/>
      </xdr:nvSpPr>
      <xdr:spPr>
        <a:xfrm>
          <a:off x="7388682" y="555485"/>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243465</xdr:colOff>
      <xdr:row>0</xdr:row>
      <xdr:rowOff>74838</xdr:rowOff>
    </xdr:from>
    <xdr:to>
      <xdr:col>28</xdr:col>
      <xdr:colOff>170196</xdr:colOff>
      <xdr:row>2</xdr:row>
      <xdr:rowOff>120161</xdr:rowOff>
    </xdr:to>
    <xdr:pic>
      <xdr:nvPicPr>
        <xdr:cNvPr id="6" name="Imagen 5"/>
        <xdr:cNvPicPr>
          <a:picLocks noChangeAspect="1"/>
        </xdr:cNvPicPr>
      </xdr:nvPicPr>
      <xdr:blipFill>
        <a:blip xmlns:r="http://schemas.openxmlformats.org/officeDocument/2006/relationships" r:embed="rId2"/>
        <a:stretch>
          <a:fillRect/>
        </a:stretch>
      </xdr:blipFill>
      <xdr:spPr>
        <a:xfrm>
          <a:off x="7672965" y="74838"/>
          <a:ext cx="498231" cy="5011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3.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265337</xdr:colOff>
      <xdr:row>2</xdr:row>
      <xdr:rowOff>92843</xdr:rowOff>
    </xdr:from>
    <xdr:ext cx="1120286" cy="219075"/>
    <xdr:sp macro="" textlink="">
      <xdr:nvSpPr>
        <xdr:cNvPr id="5" name="Shape 3"/>
        <xdr:cNvSpPr txBox="1"/>
      </xdr:nvSpPr>
      <xdr:spPr>
        <a:xfrm>
          <a:off x="7409087" y="548682"/>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263870</xdr:colOff>
      <xdr:row>0</xdr:row>
      <xdr:rowOff>68035</xdr:rowOff>
    </xdr:from>
    <xdr:to>
      <xdr:col>28</xdr:col>
      <xdr:colOff>190601</xdr:colOff>
      <xdr:row>2</xdr:row>
      <xdr:rowOff>113358</xdr:rowOff>
    </xdr:to>
    <xdr:pic>
      <xdr:nvPicPr>
        <xdr:cNvPr id="6" name="Imagen 5"/>
        <xdr:cNvPicPr>
          <a:picLocks noChangeAspect="1"/>
        </xdr:cNvPicPr>
      </xdr:nvPicPr>
      <xdr:blipFill>
        <a:blip xmlns:r="http://schemas.openxmlformats.org/officeDocument/2006/relationships" r:embed="rId2"/>
        <a:stretch>
          <a:fillRect/>
        </a:stretch>
      </xdr:blipFill>
      <xdr:spPr>
        <a:xfrm>
          <a:off x="7693370" y="68035"/>
          <a:ext cx="498231" cy="5011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85800" cy="723900"/>
    <xdr:pic>
      <xdr:nvPicPr>
        <xdr:cNvPr id="2" name="image3.jpg" descr="C:\Users\UTZMG 6\Pictures\Logo_UTZMG nuevo (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256441</xdr:colOff>
      <xdr:row>2</xdr:row>
      <xdr:rowOff>106974</xdr:rowOff>
    </xdr:from>
    <xdr:ext cx="1120286" cy="219075"/>
    <xdr:sp macro="" textlink="">
      <xdr:nvSpPr>
        <xdr:cNvPr id="5" name="Shape 3"/>
        <xdr:cNvSpPr txBox="1"/>
      </xdr:nvSpPr>
      <xdr:spPr>
        <a:xfrm>
          <a:off x="7400191" y="561243"/>
          <a:ext cx="1120286" cy="2190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RE-02-07 Ver. G</a:t>
          </a:r>
          <a:endParaRPr sz="1400"/>
        </a:p>
      </xdr:txBody>
    </xdr:sp>
    <xdr:clientData fLocksWithSheet="0"/>
  </xdr:oneCellAnchor>
  <xdr:twoCellAnchor editAs="oneCell">
    <xdr:from>
      <xdr:col>26</xdr:col>
      <xdr:colOff>254974</xdr:colOff>
      <xdr:row>0</xdr:row>
      <xdr:rowOff>80596</xdr:rowOff>
    </xdr:from>
    <xdr:to>
      <xdr:col>28</xdr:col>
      <xdr:colOff>181705</xdr:colOff>
      <xdr:row>2</xdr:row>
      <xdr:rowOff>127489</xdr:rowOff>
    </xdr:to>
    <xdr:pic>
      <xdr:nvPicPr>
        <xdr:cNvPr id="6" name="Imagen 5"/>
        <xdr:cNvPicPr>
          <a:picLocks noChangeAspect="1"/>
        </xdr:cNvPicPr>
      </xdr:nvPicPr>
      <xdr:blipFill>
        <a:blip xmlns:r="http://schemas.openxmlformats.org/officeDocument/2006/relationships" r:embed="rId2"/>
        <a:stretch>
          <a:fillRect/>
        </a:stretch>
      </xdr:blipFill>
      <xdr:spPr>
        <a:xfrm>
          <a:off x="7684474" y="80596"/>
          <a:ext cx="498231" cy="50116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00"/>
  <sheetViews>
    <sheetView tabSelected="1" view="pageBreakPreview" zoomScale="120" zoomScaleNormal="100" zoomScaleSheetLayoutView="120" workbookViewId="0">
      <selection activeCell="F6" sqref="F6:AD6"/>
    </sheetView>
  </sheetViews>
  <sheetFormatPr baseColWidth="10" defaultColWidth="0" defaultRowHeight="15" customHeight="1" zeroHeight="1"/>
  <cols>
    <col min="1" max="30" width="4.28515625" style="21" customWidth="1"/>
    <col min="31" max="31" width="5.28515625" style="63" customWidth="1"/>
    <col min="32" max="37" width="4.28515625" style="63" hidden="1"/>
    <col min="38" max="38" width="36.28515625" style="63" hidden="1"/>
    <col min="39" max="39" width="4" style="63" hidden="1"/>
    <col min="40" max="41" width="11.42578125" style="63" hidden="1"/>
    <col min="42" max="42" width="4.28515625" style="63" hidden="1"/>
    <col min="43" max="45" width="11.42578125" style="63" hidden="1"/>
    <col min="46" max="46" width="14.42578125" style="62" hidden="1"/>
    <col min="47" max="47" width="14.42578125" style="63" hidden="1"/>
    <col min="48" max="16384" width="14.42578125" style="64" hidden="1"/>
  </cols>
  <sheetData>
    <row r="1" spans="1:45"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146"/>
      <c r="AF1" s="146"/>
      <c r="AG1" s="146"/>
      <c r="AH1" s="146"/>
      <c r="AI1" s="146"/>
      <c r="AJ1" s="146"/>
      <c r="AK1" s="146"/>
      <c r="AL1" s="146" t="s">
        <v>0</v>
      </c>
      <c r="AM1" s="146" t="s">
        <v>1</v>
      </c>
      <c r="AN1" s="146"/>
      <c r="AO1" s="146"/>
      <c r="AP1" s="146"/>
      <c r="AQ1" s="146"/>
      <c r="AR1" s="146"/>
      <c r="AS1" s="146"/>
    </row>
    <row r="2" spans="1:45" ht="21" customHeight="1">
      <c r="A2" s="72" t="s">
        <v>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146"/>
      <c r="AF2" s="146"/>
      <c r="AG2" s="146"/>
      <c r="AH2" s="146"/>
      <c r="AI2" s="146"/>
      <c r="AJ2" s="146"/>
      <c r="AK2" s="146"/>
      <c r="AM2" s="147" t="s">
        <v>3</v>
      </c>
      <c r="AN2" s="146"/>
      <c r="AO2" s="146"/>
      <c r="AP2" s="146"/>
      <c r="AQ2" s="146"/>
      <c r="AR2" s="146"/>
      <c r="AS2" s="146"/>
    </row>
    <row r="3" spans="1:45"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146"/>
      <c r="AF3" s="146"/>
      <c r="AG3" s="146"/>
      <c r="AH3" s="146"/>
      <c r="AI3" s="146"/>
      <c r="AJ3" s="146"/>
      <c r="AK3" s="146"/>
      <c r="AL3" s="146" t="str">
        <f>BD!B50</f>
        <v>ADMINISTRACIÓN DE NEGOCIOS</v>
      </c>
      <c r="AM3" s="147" t="s">
        <v>4</v>
      </c>
      <c r="AN3" s="146"/>
      <c r="AO3" s="146"/>
      <c r="AP3" s="146"/>
      <c r="AQ3" s="146"/>
      <c r="AR3" s="146"/>
      <c r="AS3" s="146"/>
    </row>
    <row r="4" spans="1:45" ht="15" customHeight="1">
      <c r="A4" s="27"/>
      <c r="B4" s="27"/>
      <c r="C4" s="27" t="s">
        <v>4345</v>
      </c>
      <c r="D4" s="27" t="s">
        <v>4346</v>
      </c>
      <c r="E4" s="27" t="s">
        <v>8</v>
      </c>
      <c r="F4" s="27" t="s">
        <v>4347</v>
      </c>
      <c r="G4" s="27" t="s">
        <v>8</v>
      </c>
      <c r="H4" s="27" t="s">
        <v>4348</v>
      </c>
      <c r="I4" s="27" t="s">
        <v>4349</v>
      </c>
      <c r="J4" s="27" t="s">
        <v>4350</v>
      </c>
      <c r="K4" s="27"/>
      <c r="L4" s="27" t="s">
        <v>4347</v>
      </c>
      <c r="M4" s="27" t="s">
        <v>4351</v>
      </c>
      <c r="N4" s="27" t="s">
        <v>4352</v>
      </c>
      <c r="O4" s="27" t="s">
        <v>4353</v>
      </c>
      <c r="P4" s="27" t="s">
        <v>4345</v>
      </c>
      <c r="Q4" s="27" t="s">
        <v>4346</v>
      </c>
      <c r="R4" s="27" t="s">
        <v>4354</v>
      </c>
      <c r="S4" s="27" t="s">
        <v>4345</v>
      </c>
      <c r="T4" s="27" t="s">
        <v>4355</v>
      </c>
      <c r="U4" s="27" t="s">
        <v>4356</v>
      </c>
      <c r="V4" s="27" t="s">
        <v>4357</v>
      </c>
      <c r="W4" s="27" t="s">
        <v>4351</v>
      </c>
      <c r="X4" s="27" t="s">
        <v>4348</v>
      </c>
      <c r="Y4" s="27" t="s">
        <v>4353</v>
      </c>
      <c r="Z4" s="27" t="s">
        <v>4345</v>
      </c>
      <c r="AA4" s="29" t="s">
        <v>4352</v>
      </c>
      <c r="AB4" s="27"/>
      <c r="AC4" s="27"/>
      <c r="AD4" s="27"/>
      <c r="AE4" s="146"/>
      <c r="AF4" s="146"/>
      <c r="AG4" s="146"/>
      <c r="AH4" s="146"/>
      <c r="AI4" s="146"/>
      <c r="AJ4" s="146"/>
      <c r="AK4" s="146"/>
      <c r="AL4" s="146" t="str">
        <f>BD!B21</f>
        <v>ADMINISTRACIÓN DE PROYECTOS</v>
      </c>
      <c r="AM4" s="147" t="s">
        <v>5</v>
      </c>
      <c r="AN4" s="146"/>
      <c r="AO4" s="146"/>
      <c r="AP4" s="146"/>
      <c r="AQ4" s="146"/>
      <c r="AR4" s="146"/>
      <c r="AS4" s="146"/>
    </row>
    <row r="5" spans="1:45">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8</v>
      </c>
      <c r="AE5" s="146"/>
      <c r="AF5" s="146"/>
      <c r="AG5" s="146"/>
      <c r="AH5" s="146"/>
      <c r="AI5" s="146"/>
      <c r="AJ5" s="146"/>
      <c r="AK5" s="146"/>
      <c r="AL5" s="146" t="str">
        <f>BD!B46</f>
        <v>ADMINISTRACIÓN DEL TIEMPO</v>
      </c>
      <c r="AM5" s="147" t="s">
        <v>9</v>
      </c>
      <c r="AN5" s="146"/>
      <c r="AO5" s="146"/>
      <c r="AP5" s="146"/>
      <c r="AQ5" s="146"/>
      <c r="AR5" s="146"/>
      <c r="AS5" s="146"/>
    </row>
    <row r="6" spans="1:45" ht="15.75" customHeight="1">
      <c r="A6" s="77" t="s">
        <v>10</v>
      </c>
      <c r="B6" s="78"/>
      <c r="C6" s="78"/>
      <c r="D6" s="78"/>
      <c r="E6" s="79"/>
      <c r="F6" s="80" t="s">
        <v>1917</v>
      </c>
      <c r="G6" s="81"/>
      <c r="H6" s="81"/>
      <c r="I6" s="81"/>
      <c r="J6" s="81"/>
      <c r="K6" s="81"/>
      <c r="L6" s="81"/>
      <c r="M6" s="81"/>
      <c r="N6" s="81"/>
      <c r="O6" s="81"/>
      <c r="P6" s="81"/>
      <c r="Q6" s="81"/>
      <c r="R6" s="81"/>
      <c r="S6" s="81"/>
      <c r="T6" s="81"/>
      <c r="U6" s="81"/>
      <c r="V6" s="81"/>
      <c r="W6" s="81"/>
      <c r="X6" s="81"/>
      <c r="Y6" s="81"/>
      <c r="Z6" s="81"/>
      <c r="AA6" s="81"/>
      <c r="AB6" s="81"/>
      <c r="AC6" s="81"/>
      <c r="AD6" s="82"/>
      <c r="AE6" s="146"/>
      <c r="AF6" s="146"/>
      <c r="AG6" s="146"/>
      <c r="AH6" s="146"/>
      <c r="AI6" s="146"/>
      <c r="AJ6" s="146"/>
      <c r="AK6" s="146"/>
      <c r="AL6" s="146" t="str">
        <f>BD!B53</f>
        <v>AIRE ACONDICIONADO Y REFRIGERACIÓN</v>
      </c>
      <c r="AM6" s="147" t="s">
        <v>11</v>
      </c>
      <c r="AN6" s="146"/>
      <c r="AO6" s="146"/>
      <c r="AP6" s="146"/>
      <c r="AQ6" s="146"/>
      <c r="AR6" s="146"/>
      <c r="AS6" s="146"/>
    </row>
    <row r="7" spans="1:45" ht="15.75">
      <c r="A7" s="83" t="s">
        <v>12</v>
      </c>
      <c r="B7" s="75"/>
      <c r="C7" s="75"/>
      <c r="D7" s="75"/>
      <c r="E7" s="76"/>
      <c r="F7" s="84" t="str">
        <f>+VLOOKUP(F6,BD!B:VI,2,0)</f>
        <v>Ingeniería en Energías Renovables</v>
      </c>
      <c r="G7" s="85"/>
      <c r="H7" s="85"/>
      <c r="I7" s="85"/>
      <c r="J7" s="85"/>
      <c r="K7" s="85"/>
      <c r="L7" s="85"/>
      <c r="M7" s="85"/>
      <c r="N7" s="85"/>
      <c r="O7" s="85"/>
      <c r="P7" s="85"/>
      <c r="Q7" s="85"/>
      <c r="R7" s="85"/>
      <c r="S7" s="85"/>
      <c r="T7" s="85"/>
      <c r="U7" s="85"/>
      <c r="V7" s="85"/>
      <c r="W7" s="85"/>
      <c r="X7" s="85"/>
      <c r="Y7" s="85"/>
      <c r="Z7" s="85"/>
      <c r="AA7" s="85"/>
      <c r="AB7" s="85"/>
      <c r="AC7" s="85"/>
      <c r="AD7" s="86"/>
      <c r="AE7" s="146"/>
      <c r="AF7" s="146"/>
      <c r="AG7" s="146"/>
      <c r="AH7" s="146"/>
      <c r="AI7" s="146"/>
      <c r="AJ7" s="146"/>
      <c r="AK7" s="146"/>
      <c r="AL7" s="146" t="str">
        <f>BD!B2</f>
        <v>ÁLGEBRA LINEAL</v>
      </c>
      <c r="AM7" s="147" t="s">
        <v>13</v>
      </c>
      <c r="AN7" s="146"/>
      <c r="AO7" s="146"/>
      <c r="AP7" s="146"/>
      <c r="AQ7" s="146"/>
      <c r="AR7" s="146"/>
      <c r="AS7" s="146"/>
    </row>
    <row r="8" spans="1:45">
      <c r="A8" s="83" t="s">
        <v>14</v>
      </c>
      <c r="B8" s="75"/>
      <c r="C8" s="75"/>
      <c r="D8" s="75"/>
      <c r="E8" s="88"/>
      <c r="F8" s="87" t="str">
        <f>+VLOOKUP(F6,BD!B:VI,11,0)</f>
        <v>Proceso Administrativo</v>
      </c>
      <c r="G8" s="75"/>
      <c r="H8" s="75"/>
      <c r="I8" s="75"/>
      <c r="J8" s="75"/>
      <c r="K8" s="75"/>
      <c r="L8" s="75"/>
      <c r="M8" s="75"/>
      <c r="N8" s="75"/>
      <c r="O8" s="75"/>
      <c r="P8" s="75"/>
      <c r="Q8" s="75"/>
      <c r="R8" s="75"/>
      <c r="S8" s="75"/>
      <c r="T8" s="75"/>
      <c r="U8" s="75"/>
      <c r="V8" s="75"/>
      <c r="W8" s="75"/>
      <c r="X8" s="75"/>
      <c r="Y8" s="75"/>
      <c r="Z8" s="75"/>
      <c r="AA8" s="75"/>
      <c r="AB8" s="75"/>
      <c r="AC8" s="75"/>
      <c r="AD8" s="76"/>
      <c r="AE8" s="146"/>
      <c r="AF8" s="146"/>
      <c r="AG8" s="146"/>
      <c r="AH8" s="146"/>
      <c r="AI8" s="146"/>
      <c r="AJ8" s="146"/>
      <c r="AK8" s="146"/>
      <c r="AL8" s="146" t="str">
        <f>BD!B48</f>
        <v>ANÁLISIS Y ADQUISICIÓN DE DATOS</v>
      </c>
      <c r="AM8" s="147" t="s">
        <v>15</v>
      </c>
      <c r="AN8" s="146"/>
      <c r="AO8" s="146"/>
      <c r="AP8" s="146"/>
      <c r="AQ8" s="146"/>
      <c r="AR8" s="146"/>
      <c r="AS8" s="146"/>
    </row>
    <row r="9" spans="1:45" ht="15.75" customHeight="1">
      <c r="A9" s="77" t="s">
        <v>16</v>
      </c>
      <c r="B9" s="78"/>
      <c r="C9" s="78"/>
      <c r="D9" s="78"/>
      <c r="E9" s="79"/>
      <c r="F9" s="89" t="str">
        <f>+VLOOKUP(F6,BD!B:VI,4,0)</f>
        <v>Séptimo</v>
      </c>
      <c r="G9" s="90"/>
      <c r="H9" s="91"/>
      <c r="I9" s="7" t="s">
        <v>17</v>
      </c>
      <c r="J9" s="8"/>
      <c r="K9" s="8"/>
      <c r="L9" s="9">
        <f>+VLOOKUP(F6,BD!B:VI,12,0)</f>
        <v>8</v>
      </c>
      <c r="M9" s="92" t="s">
        <v>18</v>
      </c>
      <c r="N9" s="78"/>
      <c r="O9" s="79"/>
      <c r="P9" s="10">
        <f>+VLOOKUP(F6,BD!B:VI,13,0)</f>
        <v>2</v>
      </c>
      <c r="Q9" s="92" t="s">
        <v>19</v>
      </c>
      <c r="R9" s="78"/>
      <c r="S9" s="78"/>
      <c r="T9" s="79"/>
      <c r="U9" s="11">
        <f>+VLOOKUP(F6,BD!B:VI,8,0)</f>
        <v>4</v>
      </c>
      <c r="V9" s="92" t="s">
        <v>20</v>
      </c>
      <c r="W9" s="78"/>
      <c r="X9" s="78"/>
      <c r="Y9" s="79"/>
      <c r="Z9" s="87" t="str">
        <f>+VLOOKUP(F6,BD!B:VI,57,0)</f>
        <v>Aula</v>
      </c>
      <c r="AA9" s="75"/>
      <c r="AB9" s="75"/>
      <c r="AC9" s="75"/>
      <c r="AD9" s="76"/>
      <c r="AE9" s="146"/>
      <c r="AF9" s="146"/>
      <c r="AG9" s="146"/>
      <c r="AH9" s="146"/>
      <c r="AI9" s="146"/>
      <c r="AJ9" s="146"/>
      <c r="AK9" s="146"/>
      <c r="AL9" s="146" t="str">
        <f>BD!B39</f>
        <v>AUTOMATIZACIÓN</v>
      </c>
      <c r="AM9" s="147" t="s">
        <v>21</v>
      </c>
      <c r="AN9" s="146"/>
      <c r="AO9" s="146"/>
      <c r="AP9" s="146"/>
      <c r="AQ9" s="146"/>
      <c r="AR9" s="146"/>
      <c r="AS9" s="146"/>
    </row>
    <row r="10" spans="1:45">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146"/>
      <c r="AF10" s="146"/>
      <c r="AG10" s="146"/>
      <c r="AH10" s="146"/>
      <c r="AI10" s="146"/>
      <c r="AJ10" s="146"/>
      <c r="AK10" s="146"/>
      <c r="AL10" s="146" t="str">
        <f>BD!B19</f>
        <v>CÁLCULO DIFERENCIAL</v>
      </c>
      <c r="AM10" s="147" t="s">
        <v>23</v>
      </c>
      <c r="AN10" s="146"/>
      <c r="AO10" s="146"/>
      <c r="AP10" s="146"/>
      <c r="AQ10" s="146"/>
      <c r="AR10" s="146"/>
      <c r="AS10" s="146"/>
    </row>
    <row r="11" spans="1:45" ht="34.5" customHeight="1">
      <c r="A11" s="93" t="str">
        <f>+VLOOKUP(F6,BD!B:VI,15,0)</f>
        <v>El alumno identificará la importancia de la administración en la creación y desarrollo de empresas para comprender su operación.</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146"/>
      <c r="AF11" s="146"/>
      <c r="AG11" s="146"/>
      <c r="AH11" s="146"/>
      <c r="AI11" s="146"/>
      <c r="AJ11" s="146"/>
      <c r="AK11" s="146"/>
      <c r="AL11" s="146" t="str">
        <f>BD!B28</f>
        <v>CÁLCULO INTEGRAL</v>
      </c>
      <c r="AM11" s="147" t="s">
        <v>24</v>
      </c>
      <c r="AN11" s="146"/>
      <c r="AO11" s="146"/>
      <c r="AP11" s="146"/>
      <c r="AQ11" s="146"/>
      <c r="AR11" s="146"/>
      <c r="AS11" s="146"/>
    </row>
    <row r="12" spans="1:45">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146"/>
      <c r="AF12" s="146"/>
      <c r="AG12" s="146"/>
      <c r="AH12" s="146"/>
      <c r="AI12" s="146"/>
      <c r="AJ12" s="146"/>
      <c r="AK12" s="146"/>
      <c r="AL12" s="146" t="str">
        <f>BD!B25</f>
        <v>CALIDAD</v>
      </c>
      <c r="AM12" s="147" t="s">
        <v>26</v>
      </c>
      <c r="AN12" s="146"/>
      <c r="AO12" s="146"/>
      <c r="AP12" s="146"/>
      <c r="AQ12" s="146"/>
      <c r="AR12" s="146"/>
      <c r="AS12" s="146"/>
    </row>
    <row r="13" spans="1:45"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146" t="s">
        <v>27</v>
      </c>
      <c r="AF13" s="146"/>
      <c r="AG13" s="146"/>
      <c r="AH13" s="146"/>
      <c r="AI13" s="146"/>
      <c r="AJ13" s="146"/>
      <c r="AK13" s="146"/>
      <c r="AL13" s="146" t="str">
        <f>BD!B40</f>
        <v>CALIDAD DE LA ENERGÍA</v>
      </c>
      <c r="AM13" s="147" t="s">
        <v>28</v>
      </c>
      <c r="AN13" s="146"/>
      <c r="AO13" s="146"/>
      <c r="AP13" s="146"/>
      <c r="AQ13" s="146"/>
      <c r="AR13" s="146"/>
      <c r="AS13" s="146"/>
    </row>
    <row r="14" spans="1:45"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146" t="s">
        <v>27</v>
      </c>
      <c r="AF14" s="146"/>
      <c r="AG14" s="146"/>
      <c r="AH14" s="146"/>
      <c r="AI14" s="146"/>
      <c r="AJ14" s="146"/>
      <c r="AK14" s="146"/>
      <c r="AL14" s="146" t="str">
        <f>BD!B6</f>
        <v>CIRCUITOS ELÉCTRICOS</v>
      </c>
      <c r="AM14" s="147" t="s">
        <v>29</v>
      </c>
      <c r="AN14" s="146"/>
      <c r="AO14" s="146"/>
      <c r="AP14" s="146"/>
      <c r="AQ14" s="146"/>
      <c r="AR14" s="146"/>
      <c r="AS14" s="146"/>
    </row>
    <row r="15" spans="1:45">
      <c r="A15" s="95" t="s">
        <v>30</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146"/>
      <c r="AF15" s="146"/>
      <c r="AG15" s="146"/>
      <c r="AH15" s="146"/>
      <c r="AI15" s="146"/>
      <c r="AJ15" s="146"/>
      <c r="AK15" s="146"/>
      <c r="AL15" s="146" t="str">
        <f>BD!B33</f>
        <v>COSTOS Y PRESUPUESTOS</v>
      </c>
      <c r="AM15" s="147" t="s">
        <v>31</v>
      </c>
      <c r="AN15" s="146"/>
      <c r="AO15" s="146"/>
      <c r="AP15" s="146"/>
      <c r="AQ15" s="146"/>
      <c r="AR15" s="146"/>
      <c r="AS15" s="146"/>
    </row>
    <row r="16" spans="1:45">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146"/>
      <c r="AF16" s="146"/>
      <c r="AG16" s="146"/>
      <c r="AH16" s="146"/>
      <c r="AI16" s="146"/>
      <c r="AJ16" s="146"/>
      <c r="AK16" s="146"/>
      <c r="AL16" s="146" t="str">
        <f>BD!B14</f>
        <v>DIBUJO INDUSTRIAL</v>
      </c>
      <c r="AM16" s="147" t="s">
        <v>36</v>
      </c>
      <c r="AN16" s="146"/>
      <c r="AO16" s="146"/>
      <c r="AP16" s="146"/>
      <c r="AQ16" s="146"/>
      <c r="AR16" s="146"/>
      <c r="AS16" s="146"/>
    </row>
    <row r="17" spans="1:45" ht="39" customHeight="1">
      <c r="A17" s="100" t="str">
        <f>IF(VLOOKUP(F6,BD!B:VI,16,0)=0,"----------------------------------------------------",(VLOOKUP(F6,BD!B:VI,16,0)))</f>
        <v>Importancia de la administración en las organizaciones</v>
      </c>
      <c r="B17" s="75"/>
      <c r="C17" s="75"/>
      <c r="D17" s="75"/>
      <c r="E17" s="75"/>
      <c r="F17" s="75"/>
      <c r="G17" s="76"/>
      <c r="H17" s="101"/>
      <c r="I17" s="102"/>
      <c r="J17" s="102"/>
      <c r="K17" s="102"/>
      <c r="L17" s="102"/>
      <c r="M17" s="102"/>
      <c r="N17" s="102"/>
      <c r="O17" s="102"/>
      <c r="P17" s="102"/>
      <c r="Q17" s="102"/>
      <c r="R17" s="102"/>
      <c r="S17" s="102"/>
      <c r="T17" s="102"/>
      <c r="U17" s="102"/>
      <c r="V17" s="102"/>
      <c r="W17" s="102"/>
      <c r="X17" s="102"/>
      <c r="Y17" s="103"/>
      <c r="Z17" s="65"/>
      <c r="AA17" s="66"/>
      <c r="AB17" s="67" t="str">
        <f t="shared" ref="AB17:AB23" si="0">+IF(Z17="","","Firma de conclusión del tema")</f>
        <v/>
      </c>
      <c r="AC17" s="68"/>
      <c r="AD17" s="66"/>
      <c r="AE17" s="148"/>
      <c r="AF17" s="148"/>
      <c r="AG17" s="148"/>
      <c r="AH17" s="148"/>
      <c r="AI17" s="148"/>
      <c r="AJ17" s="148"/>
      <c r="AK17" s="148"/>
      <c r="AL17" s="146" t="str">
        <f>BD!B47</f>
        <v>DIRECCIÓN DE EQUIPOS DE ALTO RENDIMIENTO</v>
      </c>
      <c r="AM17" s="147" t="s">
        <v>37</v>
      </c>
      <c r="AN17" s="148"/>
      <c r="AO17" s="148"/>
      <c r="AP17" s="148"/>
      <c r="AQ17" s="148"/>
      <c r="AR17" s="148"/>
      <c r="AS17" s="148"/>
    </row>
    <row r="18" spans="1:45" ht="39" customHeight="1">
      <c r="A18" s="100" t="str">
        <f>IF(VLOOKUP(F6,BD!B:VI,20,0)=0,"----------------------------------------------------",(VLOOKUP(F6,BD!B:VI,20,0)))</f>
        <v>Proceso administrativo</v>
      </c>
      <c r="B18" s="75"/>
      <c r="C18" s="75"/>
      <c r="D18" s="75"/>
      <c r="E18" s="75"/>
      <c r="F18" s="75"/>
      <c r="G18" s="76"/>
      <c r="H18" s="69"/>
      <c r="I18" s="70"/>
      <c r="J18" s="70"/>
      <c r="K18" s="70"/>
      <c r="L18" s="70"/>
      <c r="M18" s="70"/>
      <c r="N18" s="70"/>
      <c r="O18" s="70"/>
      <c r="P18" s="70"/>
      <c r="Q18" s="70"/>
      <c r="R18" s="70"/>
      <c r="S18" s="70"/>
      <c r="T18" s="70"/>
      <c r="U18" s="70"/>
      <c r="V18" s="70"/>
      <c r="W18" s="70"/>
      <c r="X18" s="70"/>
      <c r="Y18" s="71"/>
      <c r="Z18" s="65"/>
      <c r="AA18" s="66"/>
      <c r="AB18" s="67" t="str">
        <f t="shared" si="0"/>
        <v/>
      </c>
      <c r="AC18" s="68"/>
      <c r="AD18" s="66"/>
      <c r="AE18" s="148"/>
      <c r="AF18" s="148"/>
      <c r="AG18" s="148"/>
      <c r="AH18" s="148"/>
      <c r="AI18" s="148"/>
      <c r="AJ18" s="148"/>
      <c r="AK18" s="148"/>
      <c r="AL18" s="146" t="str">
        <f>BD!B64</f>
        <v>DISEÑO DE PROYECTOS DE BIOENERGÍA</v>
      </c>
      <c r="AM18" s="147" t="s">
        <v>38</v>
      </c>
      <c r="AN18" s="148"/>
      <c r="AO18" s="148"/>
      <c r="AP18" s="148"/>
      <c r="AQ18" s="148"/>
      <c r="AR18" s="148"/>
      <c r="AS18" s="148"/>
    </row>
    <row r="19" spans="1:45" ht="39" customHeight="1">
      <c r="A19" s="100" t="str">
        <f>IF(VLOOKUP(F6,BD!B:VI,24,0)=0,"----------------------------------------------------",(VLOOKUP(F6,BD!B:VI,24,0)))</f>
        <v>Constitución de la empresa</v>
      </c>
      <c r="B19" s="75"/>
      <c r="C19" s="75"/>
      <c r="D19" s="75"/>
      <c r="E19" s="75"/>
      <c r="F19" s="75"/>
      <c r="G19" s="76"/>
      <c r="H19" s="69"/>
      <c r="I19" s="70"/>
      <c r="J19" s="70"/>
      <c r="K19" s="70"/>
      <c r="L19" s="70"/>
      <c r="M19" s="70"/>
      <c r="N19" s="70"/>
      <c r="O19" s="70"/>
      <c r="P19" s="70"/>
      <c r="Q19" s="70"/>
      <c r="R19" s="70"/>
      <c r="S19" s="70"/>
      <c r="T19" s="70"/>
      <c r="U19" s="70"/>
      <c r="V19" s="70"/>
      <c r="W19" s="70"/>
      <c r="X19" s="70"/>
      <c r="Y19" s="71"/>
      <c r="Z19" s="65"/>
      <c r="AA19" s="66"/>
      <c r="AB19" s="67" t="str">
        <f t="shared" si="0"/>
        <v/>
      </c>
      <c r="AC19" s="68"/>
      <c r="AD19" s="66"/>
      <c r="AE19" s="148"/>
      <c r="AF19" s="148"/>
      <c r="AG19" s="148"/>
      <c r="AH19" s="148"/>
      <c r="AI19" s="148"/>
      <c r="AJ19" s="148"/>
      <c r="AK19" s="148"/>
      <c r="AL19" s="146" t="str">
        <f>BD!B61</f>
        <v>DISEÑO DE PROYECTOS DE ENERGÍA EOLICA</v>
      </c>
      <c r="AM19" s="147" t="s">
        <v>39</v>
      </c>
      <c r="AN19" s="148"/>
      <c r="AO19" s="148"/>
      <c r="AP19" s="148"/>
      <c r="AQ19" s="148"/>
      <c r="AR19" s="148"/>
      <c r="AS19" s="148"/>
    </row>
    <row r="20" spans="1:45" ht="39" customHeight="1">
      <c r="A20" s="100" t="str">
        <f>IF(VLOOKUP(F6,BD!B:VI,28,0)=0,"----------------------------------------------------",(VLOOKUP(F6,BD!B:VI,28,0)))</f>
        <v>----------------------------------------------------</v>
      </c>
      <c r="B20" s="75"/>
      <c r="C20" s="75"/>
      <c r="D20" s="75"/>
      <c r="E20" s="75"/>
      <c r="F20" s="75"/>
      <c r="G20" s="76"/>
      <c r="H20" s="69"/>
      <c r="I20" s="70"/>
      <c r="J20" s="70"/>
      <c r="K20" s="70"/>
      <c r="L20" s="70"/>
      <c r="M20" s="70"/>
      <c r="N20" s="70"/>
      <c r="O20" s="70"/>
      <c r="P20" s="70"/>
      <c r="Q20" s="70"/>
      <c r="R20" s="70"/>
      <c r="S20" s="70"/>
      <c r="T20" s="70"/>
      <c r="U20" s="70"/>
      <c r="V20" s="70"/>
      <c r="W20" s="70"/>
      <c r="X20" s="70"/>
      <c r="Y20" s="71"/>
      <c r="Z20" s="65"/>
      <c r="AA20" s="66"/>
      <c r="AB20" s="67" t="str">
        <f t="shared" si="0"/>
        <v/>
      </c>
      <c r="AC20" s="68"/>
      <c r="AD20" s="66"/>
      <c r="AE20" s="148"/>
      <c r="AF20" s="148"/>
      <c r="AG20" s="148"/>
      <c r="AH20" s="148"/>
      <c r="AI20" s="148"/>
      <c r="AJ20" s="148"/>
      <c r="AK20" s="148"/>
      <c r="AL20" s="146" t="str">
        <f>BD!B60</f>
        <v>DISEÑO DE PROYECTOS DE ENERGÍA SOLAR</v>
      </c>
      <c r="AM20" s="147" t="s">
        <v>40</v>
      </c>
      <c r="AN20" s="148"/>
      <c r="AO20" s="148"/>
      <c r="AP20" s="148"/>
      <c r="AQ20" s="148"/>
      <c r="AR20" s="148"/>
      <c r="AS20" s="148"/>
    </row>
    <row r="21" spans="1:45" ht="39" customHeight="1">
      <c r="A21" s="100" t="str">
        <f>IF(VLOOKUP(F6,BD!B:VI,32,0)=0,"----------------------------------------------------",(VLOOKUP(F6,BD!B:VI,32,0)))</f>
        <v>----------------------------------------------------</v>
      </c>
      <c r="B21" s="75"/>
      <c r="C21" s="75"/>
      <c r="D21" s="75"/>
      <c r="E21" s="75"/>
      <c r="F21" s="75"/>
      <c r="G21" s="76"/>
      <c r="H21" s="69"/>
      <c r="I21" s="70"/>
      <c r="J21" s="70"/>
      <c r="K21" s="70"/>
      <c r="L21" s="70"/>
      <c r="M21" s="70"/>
      <c r="N21" s="70"/>
      <c r="O21" s="70"/>
      <c r="P21" s="70"/>
      <c r="Q21" s="70"/>
      <c r="R21" s="70"/>
      <c r="S21" s="70"/>
      <c r="T21" s="70"/>
      <c r="U21" s="70"/>
      <c r="V21" s="70"/>
      <c r="W21" s="70"/>
      <c r="X21" s="70"/>
      <c r="Y21" s="71"/>
      <c r="Z21" s="65"/>
      <c r="AA21" s="66"/>
      <c r="AB21" s="67" t="str">
        <f t="shared" si="0"/>
        <v/>
      </c>
      <c r="AC21" s="68"/>
      <c r="AD21" s="66"/>
      <c r="AE21" s="148"/>
      <c r="AF21" s="148"/>
      <c r="AG21" s="148"/>
      <c r="AH21" s="148"/>
      <c r="AI21" s="148"/>
      <c r="AJ21" s="148"/>
      <c r="AK21" s="148"/>
      <c r="AL21" s="146" t="str">
        <f>BD!B63</f>
        <v>DISEÑO DE PROYECTOS DE ENERGÍA SOLAR</v>
      </c>
      <c r="AM21" s="147" t="s">
        <v>41</v>
      </c>
      <c r="AN21" s="148"/>
      <c r="AO21" s="148"/>
      <c r="AP21" s="148"/>
      <c r="AQ21" s="148"/>
      <c r="AR21" s="148"/>
      <c r="AS21" s="148"/>
    </row>
    <row r="22" spans="1:45" ht="39" customHeight="1">
      <c r="A22" s="100" t="str">
        <f>IF(VLOOKUP(F6,BD!B:VI,36,0)=0,"----------------------------------------------------",(VLOOKUP(F6,BD!B:VI,36,0)))</f>
        <v>----------------------------------------------------</v>
      </c>
      <c r="B22" s="75"/>
      <c r="C22" s="75"/>
      <c r="D22" s="75"/>
      <c r="E22" s="75"/>
      <c r="F22" s="75"/>
      <c r="G22" s="76"/>
      <c r="H22" s="69"/>
      <c r="I22" s="70"/>
      <c r="J22" s="70"/>
      <c r="K22" s="70"/>
      <c r="L22" s="70"/>
      <c r="M22" s="70"/>
      <c r="N22" s="70"/>
      <c r="O22" s="70"/>
      <c r="P22" s="70"/>
      <c r="Q22" s="70"/>
      <c r="R22" s="70"/>
      <c r="S22" s="70"/>
      <c r="T22" s="70"/>
      <c r="U22" s="70"/>
      <c r="V22" s="70"/>
      <c r="W22" s="70"/>
      <c r="X22" s="70"/>
      <c r="Y22" s="71"/>
      <c r="Z22" s="65"/>
      <c r="AA22" s="66"/>
      <c r="AB22" s="67" t="str">
        <f t="shared" si="0"/>
        <v/>
      </c>
      <c r="AC22" s="68"/>
      <c r="AD22" s="66"/>
      <c r="AE22" s="149"/>
      <c r="AF22" s="148"/>
      <c r="AG22" s="148"/>
      <c r="AH22" s="148"/>
      <c r="AI22" s="148"/>
      <c r="AJ22" s="148"/>
      <c r="AK22" s="148"/>
      <c r="AL22" s="146" t="str">
        <f>BD!B52</f>
        <v>DISEÑO DE SISTEMAS</v>
      </c>
      <c r="AM22" s="147" t="s">
        <v>42</v>
      </c>
      <c r="AN22" s="148"/>
      <c r="AO22" s="148"/>
      <c r="AP22" s="148"/>
      <c r="AQ22" s="148"/>
      <c r="AR22" s="148"/>
      <c r="AS22" s="148"/>
    </row>
    <row r="23" spans="1:45" ht="39" customHeight="1">
      <c r="A23" s="100" t="str">
        <f>IF(VLOOKUP(F6,BD!B:VI,40,0)=0,"----------------------------------------------------",(VLOOKUP(F6,BD!B:VI,40,0)))</f>
        <v>----------------------------------------------------</v>
      </c>
      <c r="B23" s="75"/>
      <c r="C23" s="75"/>
      <c r="D23" s="75"/>
      <c r="E23" s="75"/>
      <c r="F23" s="75"/>
      <c r="G23" s="76"/>
      <c r="H23" s="69"/>
      <c r="I23" s="70"/>
      <c r="J23" s="70"/>
      <c r="K23" s="70"/>
      <c r="L23" s="70"/>
      <c r="M23" s="70"/>
      <c r="N23" s="70"/>
      <c r="O23" s="70"/>
      <c r="P23" s="70"/>
      <c r="Q23" s="70"/>
      <c r="R23" s="70"/>
      <c r="S23" s="70"/>
      <c r="T23" s="70"/>
      <c r="U23" s="70"/>
      <c r="V23" s="70"/>
      <c r="W23" s="70"/>
      <c r="X23" s="70"/>
      <c r="Y23" s="71"/>
      <c r="Z23" s="65"/>
      <c r="AA23" s="66"/>
      <c r="AB23" s="67" t="str">
        <f t="shared" si="0"/>
        <v/>
      </c>
      <c r="AC23" s="68"/>
      <c r="AD23" s="66"/>
      <c r="AE23" s="148"/>
      <c r="AF23" s="148"/>
      <c r="AG23" s="148"/>
      <c r="AH23" s="148"/>
      <c r="AI23" s="148"/>
      <c r="AJ23" s="148"/>
      <c r="AK23" s="148"/>
      <c r="AL23" s="146" t="str">
        <f>BD!B65</f>
        <v>EFICIENCIA ENERGÉTICA</v>
      </c>
      <c r="AM23" s="147" t="s">
        <v>43</v>
      </c>
      <c r="AN23" s="148"/>
      <c r="AO23" s="148"/>
      <c r="AP23" s="148"/>
      <c r="AQ23" s="148"/>
      <c r="AR23" s="148"/>
      <c r="AS23" s="148"/>
    </row>
    <row r="24" spans="1:45" ht="18" customHeight="1">
      <c r="A24" s="115" t="s">
        <v>44</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146"/>
      <c r="AF24" s="146"/>
      <c r="AG24" s="146"/>
      <c r="AH24" s="146"/>
      <c r="AI24" s="146"/>
      <c r="AJ24" s="146"/>
      <c r="AK24" s="146"/>
      <c r="AL24" s="146" t="str">
        <f>BD!B4</f>
        <v>ELECTRICIDAD Y MAGNETISMO</v>
      </c>
      <c r="AM24" s="147" t="s">
        <v>45</v>
      </c>
      <c r="AN24" s="146"/>
      <c r="AO24" s="146"/>
      <c r="AP24" s="146"/>
      <c r="AQ24" s="146"/>
      <c r="AR24" s="146"/>
      <c r="AS24" s="146"/>
    </row>
    <row r="25" spans="1:45" ht="15.75" customHeight="1">
      <c r="A25" s="13" t="s">
        <v>46</v>
      </c>
      <c r="B25" s="97" t="s">
        <v>47</v>
      </c>
      <c r="C25" s="75"/>
      <c r="D25" s="75"/>
      <c r="E25" s="75"/>
      <c r="F25" s="75"/>
      <c r="G25" s="75"/>
      <c r="H25" s="75"/>
      <c r="I25" s="75"/>
      <c r="J25" s="75"/>
      <c r="K25" s="75"/>
      <c r="L25" s="75"/>
      <c r="M25" s="75"/>
      <c r="N25" s="75"/>
      <c r="O25" s="75"/>
      <c r="P25" s="75"/>
      <c r="Q25" s="75"/>
      <c r="R25" s="76"/>
      <c r="S25" s="14" t="s">
        <v>48</v>
      </c>
      <c r="T25" s="116" t="s">
        <v>1</v>
      </c>
      <c r="U25" s="75"/>
      <c r="V25" s="75"/>
      <c r="W25" s="88"/>
      <c r="X25" s="15"/>
      <c r="Y25" s="16" t="s">
        <v>49</v>
      </c>
      <c r="Z25" s="128" t="s">
        <v>50</v>
      </c>
      <c r="AA25" s="75"/>
      <c r="AB25" s="75"/>
      <c r="AC25" s="75"/>
      <c r="AD25" s="76"/>
      <c r="AE25" s="146"/>
      <c r="AF25" s="146"/>
      <c r="AG25" s="146"/>
      <c r="AH25" s="146"/>
      <c r="AI25" s="146"/>
      <c r="AJ25" s="146"/>
      <c r="AK25" s="146"/>
      <c r="AL25" s="146" t="str">
        <f>BD!B15</f>
        <v>ENERGÍAS RENOVABLES</v>
      </c>
      <c r="AM25" s="147" t="s">
        <v>51</v>
      </c>
      <c r="AN25" s="146"/>
      <c r="AO25" s="146"/>
      <c r="AP25" s="146"/>
      <c r="AQ25" s="146"/>
      <c r="AR25" s="146"/>
      <c r="AS25" s="146"/>
    </row>
    <row r="26" spans="1:45"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146"/>
      <c r="AF26" s="146"/>
      <c r="AG26" s="146"/>
      <c r="AH26" s="146"/>
      <c r="AI26" s="146"/>
      <c r="AJ26" s="146"/>
      <c r="AK26" s="146"/>
      <c r="AL26" s="146" t="str">
        <f>BD!B30</f>
        <v>ESTACIONES METEOROLÓGICAS</v>
      </c>
      <c r="AM26" s="146"/>
      <c r="AN26" s="146"/>
      <c r="AO26" s="146"/>
      <c r="AP26" s="146"/>
      <c r="AQ26" s="146"/>
      <c r="AR26" s="146"/>
      <c r="AS26" s="146"/>
    </row>
    <row r="27" spans="1:45"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146"/>
      <c r="AF27" s="146"/>
      <c r="AG27" s="146"/>
      <c r="AH27" s="146"/>
      <c r="AI27" s="146"/>
      <c r="AJ27" s="146"/>
      <c r="AK27" s="146"/>
      <c r="AL27" s="146" t="str">
        <f>BD!B29</f>
        <v>ESTRUCTURA Y PROPIEDADES DE LOS MATERIALES</v>
      </c>
      <c r="AM27" s="146"/>
      <c r="AN27" s="146"/>
      <c r="AO27" s="146"/>
      <c r="AP27" s="146"/>
      <c r="AQ27" s="146"/>
      <c r="AR27" s="146"/>
      <c r="AS27" s="146"/>
    </row>
    <row r="28" spans="1:45"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146"/>
      <c r="AF28" s="146"/>
      <c r="AG28" s="146"/>
      <c r="AH28" s="146"/>
      <c r="AI28" s="146"/>
      <c r="AJ28" s="146"/>
      <c r="AK28" s="146"/>
      <c r="AL28" s="146" t="str">
        <f>BD!B8</f>
        <v>EXPRESIÓN ORAL Y ESCRITA I</v>
      </c>
      <c r="AM28" s="146"/>
      <c r="AN28" s="146"/>
      <c r="AO28" s="146"/>
      <c r="AP28" s="146"/>
      <c r="AQ28" s="146"/>
      <c r="AR28" s="146"/>
      <c r="AS28" s="146"/>
    </row>
    <row r="29" spans="1:45"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146"/>
      <c r="AF29" s="146"/>
      <c r="AG29" s="146"/>
      <c r="AH29" s="146"/>
      <c r="AI29" s="146"/>
      <c r="AJ29" s="146"/>
      <c r="AK29" s="146"/>
      <c r="AL29" s="146" t="str">
        <f>BD!B43</f>
        <v>EXPRESIÓN ORAL Y ESCRITA II</v>
      </c>
      <c r="AM29" s="146"/>
      <c r="AN29" s="146"/>
      <c r="AO29" s="146"/>
      <c r="AP29" s="146"/>
      <c r="AQ29" s="146"/>
      <c r="AR29" s="146"/>
      <c r="AS29" s="146"/>
    </row>
    <row r="30" spans="1:45"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146"/>
      <c r="AF30" s="146"/>
      <c r="AG30" s="146"/>
      <c r="AH30" s="146"/>
      <c r="AI30" s="146"/>
      <c r="AJ30" s="146"/>
      <c r="AK30" s="146"/>
      <c r="AL30" s="146" t="str">
        <f>BD!B11</f>
        <v>FÍSICA</v>
      </c>
      <c r="AM30" s="146"/>
      <c r="AN30" s="146"/>
      <c r="AO30" s="146"/>
      <c r="AP30" s="146"/>
      <c r="AQ30" s="146"/>
      <c r="AR30" s="146"/>
      <c r="AS30" s="146"/>
    </row>
    <row r="31" spans="1:45"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146"/>
      <c r="AF31" s="146"/>
      <c r="AG31" s="146"/>
      <c r="AH31" s="146"/>
      <c r="AI31" s="146"/>
      <c r="AJ31" s="146"/>
      <c r="AK31" s="146"/>
      <c r="AL31" s="146" t="str">
        <f>BD!B45</f>
        <v>FÍSICA PARA INGENIERÍA</v>
      </c>
      <c r="AM31" s="146"/>
      <c r="AN31" s="146"/>
      <c r="AO31" s="146"/>
      <c r="AP31" s="146"/>
      <c r="AQ31" s="146"/>
      <c r="AR31" s="146"/>
      <c r="AS31" s="146"/>
    </row>
    <row r="32" spans="1:45"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146"/>
      <c r="AF32" s="146"/>
      <c r="AG32" s="146"/>
      <c r="AH32" s="146"/>
      <c r="AI32" s="146"/>
      <c r="AJ32" s="146"/>
      <c r="AK32" s="146"/>
      <c r="AL32" s="146" t="str">
        <f>BD!B9</f>
        <v>FORMACIÓN SOCIOCULTURAL I</v>
      </c>
      <c r="AM32" s="146"/>
      <c r="AN32" s="146"/>
      <c r="AO32" s="146"/>
      <c r="AP32" s="146"/>
      <c r="AQ32" s="146"/>
      <c r="AR32" s="146"/>
      <c r="AS32" s="146"/>
    </row>
    <row r="33" spans="1:45"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146"/>
      <c r="AF33" s="146"/>
      <c r="AG33" s="146"/>
      <c r="AH33" s="146"/>
      <c r="AI33" s="146"/>
      <c r="AJ33" s="146"/>
      <c r="AK33" s="146"/>
      <c r="AL33" s="146" t="str">
        <f>BD!B18</f>
        <v>FORMACIÓN SOCIOCULTURAL II</v>
      </c>
      <c r="AM33" s="146"/>
      <c r="AN33" s="146"/>
      <c r="AO33" s="146"/>
      <c r="AP33" s="146"/>
      <c r="AQ33" s="146"/>
      <c r="AR33" s="146"/>
      <c r="AS33" s="146"/>
    </row>
    <row r="34" spans="1:45"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146"/>
      <c r="AF34" s="146"/>
      <c r="AG34" s="146"/>
      <c r="AH34" s="146"/>
      <c r="AI34" s="146"/>
      <c r="AJ34" s="146"/>
      <c r="AK34" s="146"/>
      <c r="AL34" s="146" t="str">
        <f>BD!B36</f>
        <v>FORMACIÓN SOCIOCULTURAL III</v>
      </c>
      <c r="AM34" s="146"/>
      <c r="AN34" s="146"/>
      <c r="AO34" s="146"/>
      <c r="AP34" s="146"/>
      <c r="AQ34" s="146"/>
      <c r="AR34" s="146"/>
      <c r="AS34" s="146"/>
    </row>
    <row r="35" spans="1:45"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146"/>
      <c r="AF35" s="146"/>
      <c r="AG35" s="146"/>
      <c r="AH35" s="146"/>
      <c r="AI35" s="146"/>
      <c r="AJ35" s="146"/>
      <c r="AK35" s="146"/>
      <c r="AL35" s="146" t="str">
        <f>BD!B10</f>
        <v>FUNCIONES MATEMÁTICAS</v>
      </c>
      <c r="AM35" s="146"/>
      <c r="AN35" s="146"/>
      <c r="AO35" s="146"/>
      <c r="AP35" s="146"/>
      <c r="AQ35" s="146"/>
      <c r="AR35" s="146"/>
      <c r="AS35" s="146"/>
    </row>
    <row r="36" spans="1:45"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146"/>
      <c r="AF36" s="146"/>
      <c r="AG36" s="146"/>
      <c r="AH36" s="146"/>
      <c r="AI36" s="146"/>
      <c r="AJ36" s="146"/>
      <c r="AK36" s="146"/>
      <c r="AL36" s="146" t="str">
        <f>BD!B54</f>
        <v>INGENIERÍA ECONÓMICA</v>
      </c>
      <c r="AM36" s="146"/>
      <c r="AN36" s="146"/>
      <c r="AO36" s="146"/>
      <c r="AP36" s="146"/>
      <c r="AQ36" s="146"/>
      <c r="AR36" s="146"/>
      <c r="AS36" s="146"/>
    </row>
    <row r="37" spans="1:45"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146"/>
      <c r="AF37" s="146"/>
      <c r="AG37" s="146"/>
      <c r="AH37" s="146"/>
      <c r="AI37" s="146"/>
      <c r="AJ37" s="146"/>
      <c r="AK37" s="146"/>
      <c r="AL37" s="146" t="str">
        <f>BD!B7</f>
        <v>INGLÉS I</v>
      </c>
      <c r="AM37" s="146"/>
      <c r="AN37" s="146"/>
      <c r="AO37" s="146"/>
      <c r="AP37" s="146"/>
      <c r="AQ37" s="146"/>
      <c r="AR37" s="146"/>
      <c r="AS37" s="146"/>
    </row>
    <row r="38" spans="1:45"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146"/>
      <c r="AF38" s="146"/>
      <c r="AG38" s="146"/>
      <c r="AH38" s="146"/>
      <c r="AI38" s="146"/>
      <c r="AJ38" s="146"/>
      <c r="AK38" s="146"/>
      <c r="AL38" s="146" t="str">
        <f>BD!B17</f>
        <v>INGLÉS II</v>
      </c>
      <c r="AM38" s="146"/>
      <c r="AN38" s="146"/>
      <c r="AO38" s="146"/>
      <c r="AP38" s="146"/>
      <c r="AQ38" s="146"/>
      <c r="AR38" s="146"/>
      <c r="AS38" s="146"/>
    </row>
    <row r="39" spans="1:45"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146"/>
      <c r="AF39" s="146"/>
      <c r="AG39" s="146"/>
      <c r="AH39" s="146"/>
      <c r="AI39" s="146"/>
      <c r="AJ39" s="146"/>
      <c r="AK39" s="146"/>
      <c r="AL39" s="146" t="str">
        <f>BD!B27</f>
        <v>INGLÉS III</v>
      </c>
      <c r="AM39" s="146"/>
      <c r="AN39" s="146"/>
      <c r="AO39" s="146"/>
      <c r="AP39" s="146"/>
      <c r="AQ39" s="146"/>
      <c r="AR39" s="146"/>
      <c r="AS39" s="146"/>
    </row>
    <row r="40" spans="1:45"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146"/>
      <c r="AF40" s="146"/>
      <c r="AG40" s="146"/>
      <c r="AH40" s="146"/>
      <c r="AI40" s="146"/>
      <c r="AJ40" s="146"/>
      <c r="AK40" s="146"/>
      <c r="AL40" s="146" t="str">
        <f>BD!B35</f>
        <v>INGLÉS IV</v>
      </c>
      <c r="AM40" s="146"/>
      <c r="AN40" s="146"/>
      <c r="AO40" s="146"/>
      <c r="AP40" s="146"/>
      <c r="AQ40" s="146"/>
      <c r="AR40" s="146"/>
      <c r="AS40" s="146"/>
    </row>
    <row r="41" spans="1:45"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146"/>
      <c r="AF41" s="146"/>
      <c r="AG41" s="146"/>
      <c r="AH41" s="146"/>
      <c r="AI41" s="146"/>
      <c r="AJ41" s="146"/>
      <c r="AK41" s="146"/>
      <c r="AL41" s="146" t="str">
        <f>BD!B68</f>
        <v>INGLÉS IX</v>
      </c>
      <c r="AM41" s="146"/>
      <c r="AN41" s="146"/>
      <c r="AO41" s="146"/>
      <c r="AP41" s="146"/>
      <c r="AQ41" s="146"/>
      <c r="AR41" s="146"/>
      <c r="AS41" s="146"/>
    </row>
    <row r="42" spans="1:45"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146"/>
      <c r="AF42" s="146"/>
      <c r="AG42" s="146"/>
      <c r="AH42" s="146"/>
      <c r="AI42" s="146"/>
      <c r="AJ42" s="146"/>
      <c r="AK42" s="146"/>
      <c r="AL42" s="146" t="str">
        <f>BD!B42</f>
        <v>INGLÉS V</v>
      </c>
      <c r="AM42" s="146"/>
      <c r="AN42" s="146"/>
      <c r="AO42" s="146"/>
      <c r="AP42" s="146"/>
      <c r="AQ42" s="146"/>
      <c r="AR42" s="146"/>
      <c r="AS42" s="146"/>
    </row>
    <row r="43" spans="1:45"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146"/>
      <c r="AF43" s="146"/>
      <c r="AG43" s="146"/>
      <c r="AH43" s="146"/>
      <c r="AI43" s="146"/>
      <c r="AJ43" s="146"/>
      <c r="AK43" s="146"/>
      <c r="AL43" s="146" t="str">
        <f>BD!B49</f>
        <v>INGLÉS VI</v>
      </c>
      <c r="AM43" s="146"/>
      <c r="AN43" s="146"/>
      <c r="AO43" s="146"/>
      <c r="AP43" s="146"/>
      <c r="AQ43" s="146"/>
      <c r="AR43" s="146"/>
      <c r="AS43" s="146"/>
    </row>
    <row r="44" spans="1:45"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146"/>
      <c r="AF44" s="146"/>
      <c r="AG44" s="146"/>
      <c r="AH44" s="146"/>
      <c r="AI44" s="146"/>
      <c r="AJ44" s="146"/>
      <c r="AK44" s="146"/>
      <c r="AL44" s="146" t="str">
        <f>BD!B55</f>
        <v>INGLÉS VII</v>
      </c>
      <c r="AM44" s="146"/>
      <c r="AN44" s="146"/>
      <c r="AO44" s="146"/>
      <c r="AP44" s="146"/>
      <c r="AQ44" s="146"/>
      <c r="AR44" s="146"/>
      <c r="AS44" s="146"/>
    </row>
    <row r="45" spans="1:45"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146"/>
      <c r="AF45" s="146"/>
      <c r="AG45" s="146"/>
      <c r="AH45" s="146"/>
      <c r="AI45" s="146"/>
      <c r="AJ45" s="146"/>
      <c r="AK45" s="146"/>
      <c r="AL45" s="146" t="str">
        <f>BD!B62</f>
        <v>INGLÉS VIII</v>
      </c>
      <c r="AM45" s="146"/>
      <c r="AN45" s="146"/>
      <c r="AO45" s="146"/>
      <c r="AP45" s="146"/>
      <c r="AQ45" s="146"/>
      <c r="AR45" s="146"/>
      <c r="AS45" s="146"/>
    </row>
    <row r="46" spans="1:45"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146"/>
      <c r="AF46" s="146"/>
      <c r="AG46" s="146"/>
      <c r="AH46" s="146"/>
      <c r="AI46" s="146"/>
      <c r="AJ46" s="146"/>
      <c r="AK46" s="146"/>
      <c r="AL46" s="146" t="str">
        <f>BD!B59</f>
        <v>INNOVACIÓN TECNOLÓGICA</v>
      </c>
      <c r="AM46" s="146"/>
      <c r="AN46" s="146"/>
      <c r="AO46" s="146"/>
      <c r="AP46" s="146"/>
      <c r="AQ46" s="146"/>
      <c r="AR46" s="146"/>
      <c r="AS46" s="146"/>
    </row>
    <row r="47" spans="1:45"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146"/>
      <c r="AF47" s="146"/>
      <c r="AG47" s="146"/>
      <c r="AH47" s="146"/>
      <c r="AI47" s="146"/>
      <c r="AJ47" s="146"/>
      <c r="AK47" s="146"/>
      <c r="AL47" s="146" t="str">
        <f>BD!B24</f>
        <v>INSTALACIONES ELÉCTRICAS EN BAJA TENSIÓN</v>
      </c>
      <c r="AM47" s="146"/>
      <c r="AN47" s="146"/>
      <c r="AO47" s="146"/>
      <c r="AP47" s="146"/>
      <c r="AQ47" s="146"/>
      <c r="AR47" s="146"/>
      <c r="AS47" s="146"/>
    </row>
    <row r="48" spans="1:45"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146"/>
      <c r="AF48" s="146"/>
      <c r="AG48" s="146"/>
      <c r="AH48" s="146"/>
      <c r="AI48" s="146"/>
      <c r="AJ48" s="146"/>
      <c r="AK48" s="146"/>
      <c r="AL48" s="146" t="str">
        <f>BD!B37</f>
        <v>INSTALACIONES ELÉCTRICAS INDUSTRIALES</v>
      </c>
      <c r="AM48" s="146"/>
      <c r="AN48" s="146"/>
      <c r="AO48" s="146"/>
      <c r="AP48" s="146"/>
      <c r="AQ48" s="146"/>
      <c r="AR48" s="146"/>
      <c r="AS48" s="146"/>
    </row>
    <row r="49" spans="1:45"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146"/>
      <c r="AF49" s="146"/>
      <c r="AG49" s="146"/>
      <c r="AH49" s="146"/>
      <c r="AI49" s="146"/>
      <c r="AJ49" s="146"/>
      <c r="AK49" s="146"/>
      <c r="AL49" s="146" t="str">
        <f>BD!B22</f>
        <v>INSTRUMENTACIÓN INDUSTRIAL</v>
      </c>
      <c r="AM49" s="146"/>
      <c r="AN49" s="146"/>
      <c r="AO49" s="146"/>
      <c r="AP49" s="146"/>
      <c r="AQ49" s="146"/>
      <c r="AR49" s="146"/>
      <c r="AS49" s="146"/>
    </row>
    <row r="50" spans="1:45"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146"/>
      <c r="AF50" s="146"/>
      <c r="AG50" s="146"/>
      <c r="AH50" s="146"/>
      <c r="AI50" s="146"/>
      <c r="AJ50" s="146"/>
      <c r="AK50" s="146"/>
      <c r="AL50" s="146" t="str">
        <f>BD!B67</f>
        <v>INTEGRADORA</v>
      </c>
      <c r="AM50" s="146"/>
      <c r="AN50" s="146"/>
      <c r="AO50" s="146"/>
      <c r="AP50" s="146"/>
      <c r="AQ50" s="146"/>
      <c r="AR50" s="146"/>
      <c r="AS50" s="146"/>
    </row>
    <row r="51" spans="1:45"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146"/>
      <c r="AF51" s="146"/>
      <c r="AG51" s="146"/>
      <c r="AH51" s="146"/>
      <c r="AI51" s="146"/>
      <c r="AJ51" s="146"/>
      <c r="AK51" s="146"/>
      <c r="AL51" s="146" t="str">
        <f>BD!B26</f>
        <v>INTEGRADORA I</v>
      </c>
      <c r="AM51" s="146"/>
      <c r="AN51" s="146"/>
      <c r="AO51" s="146"/>
      <c r="AP51" s="146"/>
      <c r="AQ51" s="146"/>
      <c r="AR51" s="146"/>
      <c r="AS51" s="146"/>
    </row>
    <row r="52" spans="1:45"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146"/>
      <c r="AF52" s="146"/>
      <c r="AG52" s="146"/>
      <c r="AH52" s="146"/>
      <c r="AI52" s="146"/>
      <c r="AJ52" s="146"/>
      <c r="AK52" s="146"/>
      <c r="AL52" s="146" t="str">
        <f>BD!B41</f>
        <v>INTEGRADORA II</v>
      </c>
      <c r="AM52" s="146"/>
      <c r="AN52" s="146"/>
      <c r="AO52" s="146"/>
      <c r="AP52" s="146"/>
      <c r="AQ52" s="146"/>
      <c r="AR52" s="146"/>
      <c r="AS52" s="146"/>
    </row>
    <row r="53" spans="1:45"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146"/>
      <c r="AF53" s="146"/>
      <c r="AG53" s="146"/>
      <c r="AH53" s="146"/>
      <c r="AI53" s="146"/>
      <c r="AJ53" s="146"/>
      <c r="AK53" s="146"/>
      <c r="AL53" s="146" t="str">
        <f>BD!B5</f>
        <v>INTRODUCCIÓN A LA PROGRAMACIÓN I4.0</v>
      </c>
      <c r="AM53" s="146"/>
      <c r="AN53" s="146"/>
      <c r="AO53" s="146"/>
      <c r="AP53" s="146"/>
      <c r="AQ53" s="146"/>
      <c r="AR53" s="146"/>
      <c r="AS53" s="146"/>
    </row>
    <row r="54" spans="1:45"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146"/>
      <c r="AF54" s="146"/>
      <c r="AG54" s="146"/>
      <c r="AH54" s="146"/>
      <c r="AI54" s="146"/>
      <c r="AJ54" s="146"/>
      <c r="AK54" s="146"/>
      <c r="AL54" s="146" t="str">
        <f>BD!B32</f>
        <v>INVERSORES Y ALMACENAMIENTO DE ENERGÍA</v>
      </c>
      <c r="AM54" s="146"/>
      <c r="AN54" s="146"/>
      <c r="AO54" s="146"/>
      <c r="AP54" s="146"/>
      <c r="AQ54" s="146"/>
      <c r="AR54" s="146"/>
      <c r="AS54" s="146"/>
    </row>
    <row r="55" spans="1:45"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146"/>
      <c r="AF55" s="146"/>
      <c r="AG55" s="146"/>
      <c r="AH55" s="146"/>
      <c r="AI55" s="146"/>
      <c r="AJ55" s="146"/>
      <c r="AK55" s="146"/>
      <c r="AL55" s="146" t="str">
        <f>BD!B66</f>
        <v>LEGISLACIÓN Y FINANCIAMIENTO AMBIENTAL</v>
      </c>
      <c r="AM55" s="146"/>
      <c r="AN55" s="146"/>
      <c r="AO55" s="146"/>
      <c r="AP55" s="146"/>
      <c r="AQ55" s="146"/>
      <c r="AR55" s="146"/>
      <c r="AS55" s="146"/>
    </row>
    <row r="56" spans="1:45"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146"/>
      <c r="AF56" s="146"/>
      <c r="AG56" s="146"/>
      <c r="AH56" s="146"/>
      <c r="AI56" s="146"/>
      <c r="AJ56" s="146"/>
      <c r="AK56" s="146"/>
      <c r="AL56" s="146" t="str">
        <f>BD!B23</f>
        <v>MANTENIMIENTO ELECTROMECÁNICO</v>
      </c>
      <c r="AM56" s="146"/>
      <c r="AN56" s="146"/>
      <c r="AO56" s="146"/>
      <c r="AP56" s="146"/>
      <c r="AQ56" s="146"/>
      <c r="AR56" s="146"/>
      <c r="AS56" s="146"/>
    </row>
    <row r="57" spans="1:45"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146"/>
      <c r="AF57" s="146"/>
      <c r="AG57" s="146"/>
      <c r="AH57" s="146"/>
      <c r="AI57" s="146"/>
      <c r="AJ57" s="146"/>
      <c r="AK57" s="146"/>
      <c r="AL57" s="146" t="str">
        <f>BD!B31</f>
        <v>MÁQUINAS ELÉCTRICAS</v>
      </c>
      <c r="AM57" s="146"/>
      <c r="AN57" s="146"/>
      <c r="AO57" s="146"/>
      <c r="AP57" s="146"/>
      <c r="AQ57" s="146"/>
      <c r="AR57" s="146"/>
      <c r="AS57" s="146"/>
    </row>
    <row r="58" spans="1:45"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146"/>
      <c r="AF58" s="146"/>
      <c r="AG58" s="146"/>
      <c r="AH58" s="146"/>
      <c r="AI58" s="146"/>
      <c r="AJ58" s="146"/>
      <c r="AK58" s="146"/>
      <c r="AL58" s="146" t="str">
        <f>BD!B44</f>
        <v>MATEMÁTICAS PARA INGENIERÍA I</v>
      </c>
      <c r="AM58" s="146"/>
      <c r="AN58" s="146"/>
      <c r="AO58" s="146"/>
      <c r="AP58" s="146"/>
      <c r="AQ58" s="146"/>
      <c r="AR58" s="146"/>
      <c r="AS58" s="146"/>
    </row>
    <row r="59" spans="1:45"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146"/>
      <c r="AF59" s="146"/>
      <c r="AG59" s="146"/>
      <c r="AH59" s="146"/>
      <c r="AI59" s="146"/>
      <c r="AJ59" s="146"/>
      <c r="AK59" s="146"/>
      <c r="AL59" s="146" t="str">
        <f>BD!B51</f>
        <v>MATEMÁTICAS PARA INGENIERÍA II</v>
      </c>
      <c r="AM59" s="146"/>
      <c r="AN59" s="146"/>
      <c r="AO59" s="146"/>
      <c r="AP59" s="146"/>
      <c r="AQ59" s="146"/>
      <c r="AR59" s="146"/>
      <c r="AS59" s="146"/>
    </row>
    <row r="60" spans="1:45"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146"/>
      <c r="AF60" s="146"/>
      <c r="AG60" s="146"/>
      <c r="AH60" s="146"/>
      <c r="AI60" s="146"/>
      <c r="AJ60" s="146"/>
      <c r="AK60" s="146"/>
      <c r="AL60" s="146" t="str">
        <f>BD!B13</f>
        <v>MECÁNICA INDUSTRIAL</v>
      </c>
      <c r="AM60" s="146"/>
      <c r="AN60" s="146"/>
      <c r="AO60" s="146"/>
      <c r="AP60" s="146"/>
      <c r="AQ60" s="146"/>
      <c r="AR60" s="146"/>
      <c r="AS60" s="146"/>
    </row>
    <row r="61" spans="1:45"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146"/>
      <c r="AF61" s="146"/>
      <c r="AG61" s="146"/>
      <c r="AH61" s="146"/>
      <c r="AI61" s="146"/>
      <c r="AJ61" s="146"/>
      <c r="AK61" s="146"/>
      <c r="AL61" s="146" t="str">
        <f>BD!B58</f>
        <v>MODELADO DE SISTEMAS EN ENERGÍAS RENOVABLES</v>
      </c>
      <c r="AM61" s="146"/>
      <c r="AN61" s="146"/>
      <c r="AO61" s="146"/>
      <c r="AP61" s="146"/>
      <c r="AQ61" s="146"/>
      <c r="AR61" s="146"/>
      <c r="AS61" s="146"/>
    </row>
    <row r="62" spans="1:45"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146"/>
      <c r="AF62" s="146"/>
      <c r="AG62" s="146"/>
      <c r="AH62" s="146"/>
      <c r="AI62" s="146"/>
      <c r="AJ62" s="146"/>
      <c r="AK62" s="146"/>
      <c r="AL62" s="146" t="str">
        <f>BD!B70</f>
        <v>NEGOCIACIÓN EMPRESARIAL</v>
      </c>
      <c r="AM62" s="146"/>
      <c r="AN62" s="146"/>
      <c r="AO62" s="146"/>
      <c r="AP62" s="146"/>
      <c r="AQ62" s="146"/>
      <c r="AR62" s="146"/>
      <c r="AS62" s="146"/>
    </row>
    <row r="63" spans="1:45"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146"/>
      <c r="AF63" s="146"/>
      <c r="AG63" s="146"/>
      <c r="AH63" s="146"/>
      <c r="AI63" s="146"/>
      <c r="AJ63" s="146"/>
      <c r="AK63" s="146"/>
      <c r="AL63" s="146" t="str">
        <f>BD!B57</f>
        <v>OPTATIVA I, SISTEMAS HÍBRIDOS AISLADOS A LA RED</v>
      </c>
      <c r="AM63" s="146"/>
      <c r="AN63" s="146"/>
      <c r="AO63" s="146"/>
      <c r="AP63" s="146"/>
      <c r="AQ63" s="146"/>
      <c r="AR63" s="146"/>
      <c r="AS63" s="146"/>
    </row>
    <row r="64" spans="1:45"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146"/>
      <c r="AF64" s="146"/>
      <c r="AG64" s="146"/>
      <c r="AH64" s="146"/>
      <c r="AI64" s="146"/>
      <c r="AJ64" s="146"/>
      <c r="AK64" s="146"/>
      <c r="AL64" s="146" t="str">
        <f>BD!B69</f>
        <v>OPTATIVA II SISTEMAS HÍBRIDOS (EÓLICO SOLAR) INTERCONECTADOS A LA RED</v>
      </c>
      <c r="AM64" s="146"/>
      <c r="AN64" s="146"/>
      <c r="AO64" s="146"/>
      <c r="AP64" s="146"/>
      <c r="AQ64" s="146"/>
      <c r="AR64" s="146"/>
      <c r="AS64" s="146"/>
    </row>
    <row r="65" spans="1:45"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146"/>
      <c r="AF65" s="146"/>
      <c r="AG65" s="146"/>
      <c r="AH65" s="146"/>
      <c r="AI65" s="146"/>
      <c r="AJ65" s="146"/>
      <c r="AK65" s="146"/>
      <c r="AL65" s="146" t="str">
        <f>BD!B56</f>
        <v>PLANEACIÓN Y ORGANIZACIÓN DEL TRABAJO</v>
      </c>
      <c r="AM65" s="146"/>
      <c r="AN65" s="146"/>
      <c r="AO65" s="146"/>
      <c r="AP65" s="146"/>
      <c r="AQ65" s="146"/>
      <c r="AR65" s="146"/>
      <c r="AS65" s="146"/>
    </row>
    <row r="66" spans="1:45"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146"/>
      <c r="AF66" s="146"/>
      <c r="AG66" s="146"/>
      <c r="AH66" s="146"/>
      <c r="AI66" s="146"/>
      <c r="AJ66" s="146"/>
      <c r="AK66" s="146"/>
      <c r="AL66" s="146" t="str">
        <f>BD!B20</f>
        <v>PROBABILIDAD Y ESTADÍSTICA</v>
      </c>
      <c r="AM66" s="146"/>
      <c r="AN66" s="146"/>
      <c r="AO66" s="146"/>
      <c r="AP66" s="146"/>
      <c r="AQ66" s="146"/>
      <c r="AR66" s="146"/>
      <c r="AS66" s="146"/>
    </row>
    <row r="67" spans="1:45"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150"/>
      <c r="AF67" s="150"/>
      <c r="AG67" s="150"/>
      <c r="AH67" s="150"/>
      <c r="AI67" s="150"/>
      <c r="AJ67" s="150"/>
      <c r="AK67" s="150"/>
      <c r="AL67" s="146" t="str">
        <f>BD!B3</f>
        <v>QUÍMICA BÁSICA</v>
      </c>
      <c r="AM67" s="150"/>
      <c r="AN67" s="150"/>
      <c r="AO67" s="150"/>
      <c r="AP67" s="150"/>
      <c r="AQ67" s="150"/>
      <c r="AR67" s="150"/>
      <c r="AS67" s="150"/>
    </row>
    <row r="68" spans="1:45" ht="15.75" customHeight="1">
      <c r="A68" s="134" t="str">
        <f>+VLOOKUP(F6,BD!B:VI,52,0)</f>
        <v>Elaborará a partir de un caso práctico de una empresa de Energías Renovables, un reporte que incluya:
- Planeación
- Organización
- Dirección
- Control
- Requisitos y trámites para la constitución y operación de la empresa:
a) Federales
b) Estatales
c) Municipales</v>
      </c>
      <c r="B68" s="85"/>
      <c r="C68" s="85"/>
      <c r="D68" s="85"/>
      <c r="E68" s="85"/>
      <c r="F68" s="85"/>
      <c r="G68" s="85"/>
      <c r="H68" s="85"/>
      <c r="I68" s="85"/>
      <c r="J68" s="85"/>
      <c r="K68" s="85"/>
      <c r="L68" s="85"/>
      <c r="M68" s="85"/>
      <c r="N68" s="85"/>
      <c r="O68" s="85"/>
      <c r="P68" s="85"/>
      <c r="Q68" s="85"/>
      <c r="R68" s="85"/>
      <c r="S68" s="85"/>
      <c r="T68" s="86"/>
      <c r="U68" s="131" t="str">
        <f>+VLOOKUP(F6,BD!B:VI,53,0)</f>
        <v>1. Comprender el concepto de administración y sus elementos.
2. Comprender la importancia de la administración aplicada. 
3. Comprender el proceso administrativo.
4. Identificar los requisitos y trámites legales para la constitución de una empresa.</v>
      </c>
      <c r="V68" s="85"/>
      <c r="W68" s="85"/>
      <c r="X68" s="85"/>
      <c r="Y68" s="85"/>
      <c r="Z68" s="85"/>
      <c r="AA68" s="85"/>
      <c r="AB68" s="85"/>
      <c r="AC68" s="85"/>
      <c r="AD68" s="86"/>
      <c r="AE68" s="146"/>
      <c r="AF68" s="146"/>
      <c r="AG68" s="146"/>
      <c r="AH68" s="146"/>
      <c r="AI68" s="146"/>
      <c r="AJ68" s="146"/>
      <c r="AK68" s="146"/>
      <c r="AL68" s="146" t="str">
        <f>BD!B16</f>
        <v>SEGURIDAD INDUSTRIAL</v>
      </c>
      <c r="AM68" s="146"/>
      <c r="AN68" s="146"/>
      <c r="AO68" s="146"/>
      <c r="AP68" s="146"/>
      <c r="AQ68" s="146"/>
      <c r="AR68" s="146"/>
      <c r="AS68" s="146"/>
    </row>
    <row r="69" spans="1:45"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150"/>
      <c r="AF69" s="150"/>
      <c r="AG69" s="150"/>
      <c r="AH69" s="150"/>
      <c r="AI69" s="150"/>
      <c r="AJ69" s="150"/>
      <c r="AK69" s="150"/>
      <c r="AL69" s="146" t="str">
        <f>BD!B34</f>
        <v>SISTEMAS FOTOVOLTAICOS</v>
      </c>
      <c r="AM69" s="150"/>
      <c r="AN69" s="150"/>
      <c r="AO69" s="150"/>
      <c r="AP69" s="150"/>
      <c r="AQ69" s="150"/>
      <c r="AR69" s="150"/>
      <c r="AS69" s="150"/>
    </row>
    <row r="70" spans="1:45"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150"/>
      <c r="AF70" s="150"/>
      <c r="AG70" s="150"/>
      <c r="AH70" s="150"/>
      <c r="AI70" s="150"/>
      <c r="AJ70" s="150"/>
      <c r="AK70" s="150"/>
      <c r="AL70" s="146" t="str">
        <f>BD!B38</f>
        <v>SISTEMAS TERMOSOLARES</v>
      </c>
      <c r="AM70" s="150"/>
      <c r="AN70" s="150"/>
      <c r="AO70" s="150"/>
      <c r="AP70" s="150"/>
      <c r="AQ70" s="150"/>
      <c r="AR70" s="150"/>
      <c r="AS70" s="150"/>
    </row>
    <row r="71" spans="1:45"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146"/>
      <c r="AF71" s="146"/>
      <c r="AG71" s="146"/>
      <c r="AH71" s="146"/>
      <c r="AI71" s="146"/>
      <c r="AJ71" s="146"/>
      <c r="AK71" s="146"/>
      <c r="AL71" s="146" t="str">
        <f>BD!B12</f>
        <v>TERMODINÁMICA</v>
      </c>
      <c r="AM71" s="146"/>
      <c r="AN71" s="146"/>
      <c r="AO71" s="146"/>
      <c r="AP71" s="146"/>
      <c r="AQ71" s="146"/>
      <c r="AR71" s="146"/>
      <c r="AS71" s="146"/>
    </row>
    <row r="72" spans="1:45"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146"/>
      <c r="AF72" s="146"/>
      <c r="AG72" s="146"/>
      <c r="AH72" s="146"/>
      <c r="AI72" s="146"/>
      <c r="AJ72" s="146"/>
      <c r="AK72" s="146"/>
      <c r="AL72" s="146"/>
      <c r="AM72" s="146"/>
      <c r="AN72" s="146"/>
      <c r="AO72" s="146"/>
      <c r="AP72" s="146"/>
      <c r="AQ72" s="146"/>
      <c r="AR72" s="146"/>
      <c r="AS72" s="146"/>
    </row>
    <row r="73" spans="1:45"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146"/>
      <c r="AF73" s="146"/>
      <c r="AG73" s="146"/>
      <c r="AH73" s="146"/>
      <c r="AI73" s="146"/>
      <c r="AJ73" s="146"/>
      <c r="AK73" s="146"/>
      <c r="AL73" s="146"/>
      <c r="AM73" s="146"/>
      <c r="AN73" s="146"/>
      <c r="AO73" s="146"/>
      <c r="AP73" s="146"/>
      <c r="AQ73" s="146"/>
      <c r="AR73" s="146"/>
      <c r="AS73" s="146"/>
    </row>
    <row r="74" spans="1:45" ht="15.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146"/>
      <c r="AF74" s="146"/>
      <c r="AG74" s="146"/>
      <c r="AH74" s="146"/>
      <c r="AI74" s="146"/>
      <c r="AJ74" s="146"/>
      <c r="AK74" s="146"/>
      <c r="AL74" s="146"/>
      <c r="AM74" s="146"/>
      <c r="AN74" s="146"/>
      <c r="AO74" s="146"/>
      <c r="AP74" s="146"/>
      <c r="AQ74" s="146"/>
      <c r="AR74" s="146"/>
      <c r="AS74" s="146"/>
    </row>
    <row r="75" spans="1:45"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146"/>
      <c r="AF75" s="146"/>
      <c r="AG75" s="146"/>
      <c r="AH75" s="146"/>
      <c r="AI75" s="146"/>
      <c r="AJ75" s="146"/>
      <c r="AK75" s="146"/>
      <c r="AL75" s="146"/>
      <c r="AM75" s="146"/>
      <c r="AN75" s="146"/>
      <c r="AO75" s="146"/>
      <c r="AP75" s="146"/>
      <c r="AQ75" s="146"/>
      <c r="AR75" s="146"/>
      <c r="AS75" s="146"/>
    </row>
    <row r="76" spans="1:45" ht="15.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146"/>
      <c r="AF76" s="146"/>
      <c r="AG76" s="146"/>
      <c r="AH76" s="146"/>
      <c r="AI76" s="146"/>
      <c r="AJ76" s="146"/>
      <c r="AK76" s="146"/>
      <c r="AL76" s="146"/>
      <c r="AM76" s="146"/>
      <c r="AN76" s="146"/>
      <c r="AO76" s="146"/>
      <c r="AP76" s="146"/>
      <c r="AQ76" s="146"/>
      <c r="AR76" s="146"/>
      <c r="AS76" s="146"/>
    </row>
    <row r="77" spans="1:45"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146"/>
      <c r="AF77" s="146"/>
      <c r="AG77" s="146"/>
      <c r="AH77" s="146"/>
      <c r="AI77" s="146"/>
      <c r="AJ77" s="146"/>
      <c r="AK77" s="146"/>
      <c r="AL77" s="146"/>
      <c r="AM77" s="146"/>
      <c r="AN77" s="146"/>
      <c r="AO77" s="146"/>
      <c r="AP77" s="146"/>
      <c r="AQ77" s="146"/>
      <c r="AR77" s="146"/>
      <c r="AS77" s="146"/>
    </row>
    <row r="78" spans="1:45" ht="15.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146"/>
      <c r="AF78" s="146"/>
      <c r="AG78" s="146"/>
      <c r="AH78" s="146"/>
      <c r="AI78" s="146"/>
      <c r="AJ78" s="146"/>
      <c r="AK78" s="146"/>
      <c r="AL78" s="146"/>
      <c r="AM78" s="146"/>
      <c r="AN78" s="146"/>
      <c r="AO78" s="146"/>
      <c r="AP78" s="146"/>
      <c r="AQ78" s="146"/>
      <c r="AR78" s="146"/>
      <c r="AS78" s="146"/>
    </row>
    <row r="79" spans="1:45"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146"/>
      <c r="AF79" s="146"/>
      <c r="AG79" s="146"/>
      <c r="AH79" s="146"/>
      <c r="AI79" s="146"/>
      <c r="AJ79" s="146"/>
      <c r="AK79" s="146"/>
      <c r="AL79" s="146"/>
      <c r="AM79" s="146"/>
      <c r="AN79" s="146"/>
      <c r="AO79" s="146"/>
      <c r="AP79" s="146"/>
      <c r="AQ79" s="146"/>
      <c r="AR79" s="146"/>
      <c r="AS79" s="146"/>
    </row>
    <row r="80" spans="1:45" ht="15.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146"/>
      <c r="AF80" s="146"/>
      <c r="AG80" s="146"/>
      <c r="AH80" s="146"/>
      <c r="AI80" s="146"/>
      <c r="AJ80" s="146"/>
      <c r="AK80" s="146"/>
      <c r="AL80" s="146"/>
      <c r="AM80" s="146"/>
      <c r="AN80" s="146"/>
      <c r="AO80" s="146"/>
      <c r="AP80" s="146"/>
      <c r="AQ80" s="146"/>
      <c r="AR80" s="146"/>
      <c r="AS80" s="146"/>
    </row>
    <row r="81" spans="1:45" ht="15.75" customHeight="1">
      <c r="A81" s="28"/>
      <c r="B81" s="28" t="s">
        <v>4345</v>
      </c>
      <c r="C81" s="28" t="s">
        <v>4346</v>
      </c>
      <c r="D81" s="28" t="s">
        <v>8</v>
      </c>
      <c r="E81" s="28" t="s">
        <v>4347</v>
      </c>
      <c r="F81" s="28" t="s">
        <v>8</v>
      </c>
      <c r="G81" s="28" t="s">
        <v>4348</v>
      </c>
      <c r="H81" s="28" t="s">
        <v>4349</v>
      </c>
      <c r="I81" s="28" t="s">
        <v>4350</v>
      </c>
      <c r="J81" s="28"/>
      <c r="K81" s="28" t="s">
        <v>4347</v>
      </c>
      <c r="L81" s="28" t="s">
        <v>4351</v>
      </c>
      <c r="M81" s="28" t="s">
        <v>4352</v>
      </c>
      <c r="N81" s="28" t="s">
        <v>4353</v>
      </c>
      <c r="O81" s="28" t="s">
        <v>4345</v>
      </c>
      <c r="P81" s="28" t="s">
        <v>4346</v>
      </c>
      <c r="Q81" s="28"/>
      <c r="R81" s="28" t="s">
        <v>4354</v>
      </c>
      <c r="S81" s="28" t="s">
        <v>4351</v>
      </c>
      <c r="T81" s="28"/>
      <c r="U81" s="28" t="s">
        <v>4354</v>
      </c>
      <c r="V81" s="28" t="s">
        <v>4345</v>
      </c>
      <c r="W81" s="28" t="s">
        <v>4355</v>
      </c>
      <c r="X81" s="28" t="s">
        <v>4356</v>
      </c>
      <c r="Y81" s="28" t="s">
        <v>4357</v>
      </c>
      <c r="Z81" s="28" t="s">
        <v>4351</v>
      </c>
      <c r="AA81" s="28" t="s">
        <v>4348</v>
      </c>
      <c r="AB81" s="28" t="s">
        <v>4353</v>
      </c>
      <c r="AC81" s="28" t="s">
        <v>4345</v>
      </c>
      <c r="AD81" s="28" t="s">
        <v>4352</v>
      </c>
      <c r="AE81" s="146"/>
      <c r="AF81" s="146"/>
      <c r="AG81" s="146"/>
      <c r="AH81" s="146"/>
      <c r="AI81" s="146"/>
      <c r="AJ81" s="146"/>
      <c r="AK81" s="146"/>
      <c r="AL81" s="146"/>
      <c r="AM81" s="146"/>
      <c r="AN81" s="146"/>
      <c r="AO81" s="146"/>
      <c r="AP81" s="146"/>
      <c r="AQ81" s="146"/>
      <c r="AR81" s="146"/>
      <c r="AS81" s="146"/>
    </row>
    <row r="82" spans="1:45"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146"/>
      <c r="AF82" s="146"/>
      <c r="AG82" s="146"/>
      <c r="AH82" s="146"/>
      <c r="AI82" s="146"/>
      <c r="AJ82" s="146"/>
      <c r="AK82" s="146"/>
      <c r="AL82" s="146"/>
      <c r="AM82" s="146"/>
      <c r="AN82" s="146"/>
      <c r="AO82" s="146"/>
      <c r="AP82" s="146"/>
      <c r="AQ82" s="146"/>
      <c r="AR82" s="146"/>
      <c r="AS82" s="146"/>
    </row>
    <row r="83" spans="1:45" ht="15.75" customHeight="1">
      <c r="A83" s="28"/>
      <c r="B83" s="28" t="s">
        <v>4345</v>
      </c>
      <c r="C83" s="28" t="s">
        <v>4346</v>
      </c>
      <c r="D83" s="28" t="s">
        <v>8</v>
      </c>
      <c r="E83" s="28" t="s">
        <v>4347</v>
      </c>
      <c r="F83" s="28" t="s">
        <v>8</v>
      </c>
      <c r="G83" s="28" t="s">
        <v>4348</v>
      </c>
      <c r="H83" s="28" t="s">
        <v>4349</v>
      </c>
      <c r="I83" s="28" t="s">
        <v>4350</v>
      </c>
      <c r="J83" s="28"/>
      <c r="K83" s="28" t="s">
        <v>4347</v>
      </c>
      <c r="L83" s="28" t="s">
        <v>4351</v>
      </c>
      <c r="M83" s="28" t="s">
        <v>4352</v>
      </c>
      <c r="N83" s="28" t="s">
        <v>4353</v>
      </c>
      <c r="O83" s="28" t="s">
        <v>4345</v>
      </c>
      <c r="P83" s="28" t="s">
        <v>4346</v>
      </c>
      <c r="Q83" s="28"/>
      <c r="R83" s="28" t="s">
        <v>4354</v>
      </c>
      <c r="S83" s="28" t="s">
        <v>4351</v>
      </c>
      <c r="T83" s="28"/>
      <c r="U83" s="28" t="s">
        <v>4354</v>
      </c>
      <c r="V83" s="28" t="s">
        <v>4345</v>
      </c>
      <c r="W83" s="28" t="s">
        <v>4355</v>
      </c>
      <c r="X83" s="28" t="s">
        <v>4356</v>
      </c>
      <c r="Y83" s="28" t="s">
        <v>4357</v>
      </c>
      <c r="Z83" s="28" t="s">
        <v>4351</v>
      </c>
      <c r="AA83" s="28" t="s">
        <v>4348</v>
      </c>
      <c r="AB83" s="28" t="s">
        <v>4353</v>
      </c>
      <c r="AC83" s="28" t="s">
        <v>4345</v>
      </c>
      <c r="AD83" s="28" t="s">
        <v>4352</v>
      </c>
      <c r="AE83" s="146"/>
      <c r="AF83" s="146"/>
      <c r="AG83" s="146"/>
      <c r="AH83" s="146"/>
      <c r="AI83" s="146"/>
      <c r="AJ83" s="146"/>
      <c r="AK83" s="146"/>
      <c r="AL83" s="146"/>
      <c r="AM83" s="146"/>
      <c r="AN83" s="146"/>
      <c r="AO83" s="146"/>
      <c r="AP83" s="146"/>
      <c r="AQ83" s="146"/>
      <c r="AR83" s="146"/>
      <c r="AS83" s="146"/>
    </row>
    <row r="84" spans="1:45"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46"/>
      <c r="AF84" s="146"/>
      <c r="AG84" s="146"/>
      <c r="AH84" s="146"/>
      <c r="AI84" s="146"/>
      <c r="AJ84" s="146"/>
      <c r="AK84" s="146"/>
      <c r="AL84" s="146"/>
      <c r="AM84" s="146"/>
      <c r="AN84" s="146"/>
      <c r="AO84" s="146"/>
      <c r="AP84" s="146"/>
      <c r="AQ84" s="146"/>
      <c r="AR84" s="146"/>
      <c r="AS84" s="146"/>
    </row>
    <row r="85" spans="1:45" ht="15.75" customHeight="1">
      <c r="A85" s="17"/>
      <c r="B85" s="121"/>
      <c r="C85" s="81"/>
      <c r="D85" s="81"/>
      <c r="E85" s="81"/>
      <c r="F85" s="81"/>
      <c r="G85" s="81"/>
      <c r="H85" s="81"/>
      <c r="I85" s="81"/>
      <c r="J85" s="81"/>
      <c r="K85" s="17"/>
      <c r="L85" s="121"/>
      <c r="M85" s="81"/>
      <c r="N85" s="81"/>
      <c r="O85" s="81"/>
      <c r="P85" s="81"/>
      <c r="Q85" s="81"/>
      <c r="R85" s="81"/>
      <c r="S85" s="81"/>
      <c r="T85" s="81"/>
      <c r="U85" s="17"/>
      <c r="V85" s="121"/>
      <c r="W85" s="81"/>
      <c r="X85" s="81"/>
      <c r="Y85" s="81"/>
      <c r="Z85" s="81"/>
      <c r="AA85" s="81"/>
      <c r="AB85" s="81"/>
      <c r="AC85" s="81"/>
      <c r="AD85" s="81"/>
      <c r="AE85" s="146"/>
      <c r="AF85" s="146"/>
      <c r="AG85" s="146"/>
      <c r="AH85" s="146"/>
      <c r="AI85" s="146"/>
      <c r="AJ85" s="146"/>
      <c r="AK85" s="146"/>
      <c r="AL85" s="146"/>
      <c r="AM85" s="146"/>
      <c r="AN85" s="146"/>
      <c r="AO85" s="146"/>
      <c r="AP85" s="146"/>
      <c r="AQ85" s="146"/>
      <c r="AR85" s="146"/>
      <c r="AS85" s="146"/>
    </row>
    <row r="86" spans="1:45" ht="15.75" customHeight="1">
      <c r="A86" s="17"/>
      <c r="B86" s="17" t="s">
        <v>60</v>
      </c>
      <c r="C86" s="17"/>
      <c r="D86" s="17"/>
      <c r="E86" s="17"/>
      <c r="F86" s="17"/>
      <c r="G86" s="17"/>
      <c r="H86" s="17"/>
      <c r="I86" s="17"/>
      <c r="J86" s="17"/>
      <c r="K86" s="17"/>
      <c r="L86" s="17"/>
      <c r="M86" s="17" t="s">
        <v>61</v>
      </c>
      <c r="N86" s="17"/>
      <c r="O86" s="17"/>
      <c r="P86" s="17"/>
      <c r="Q86" s="17"/>
      <c r="R86" s="17"/>
      <c r="S86" s="17"/>
      <c r="T86" s="17"/>
      <c r="U86" s="17"/>
      <c r="V86" s="17" t="s">
        <v>62</v>
      </c>
      <c r="W86" s="17"/>
      <c r="X86" s="17"/>
      <c r="Y86" s="17"/>
      <c r="Z86" s="17"/>
      <c r="AA86" s="17"/>
      <c r="AB86" s="17"/>
      <c r="AC86" s="17"/>
      <c r="AD86" s="17"/>
      <c r="AE86" s="146"/>
      <c r="AF86" s="146"/>
      <c r="AG86" s="146"/>
      <c r="AH86" s="146"/>
      <c r="AI86" s="146"/>
      <c r="AJ86" s="146"/>
      <c r="AK86" s="146"/>
      <c r="AL86" s="146"/>
      <c r="AM86" s="146"/>
      <c r="AN86" s="146"/>
      <c r="AO86" s="146"/>
      <c r="AP86" s="146"/>
      <c r="AQ86" s="146"/>
      <c r="AR86" s="146"/>
      <c r="AS86" s="146"/>
    </row>
    <row r="87" spans="1:45"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46"/>
      <c r="AF87" s="146"/>
      <c r="AG87" s="146"/>
      <c r="AH87" s="146"/>
      <c r="AI87" s="146"/>
      <c r="AJ87" s="146"/>
      <c r="AK87" s="146"/>
      <c r="AL87" s="146"/>
      <c r="AM87" s="146"/>
      <c r="AN87" s="146"/>
      <c r="AO87" s="146"/>
      <c r="AP87" s="146"/>
      <c r="AQ87" s="146"/>
      <c r="AR87" s="146"/>
      <c r="AS87" s="146"/>
    </row>
    <row r="88" spans="1:45"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46"/>
      <c r="AF88" s="146"/>
      <c r="AG88" s="146"/>
      <c r="AH88" s="146"/>
      <c r="AI88" s="146"/>
      <c r="AJ88" s="146"/>
      <c r="AK88" s="146"/>
      <c r="AL88" s="146"/>
      <c r="AM88" s="146"/>
      <c r="AN88" s="146"/>
      <c r="AO88" s="146"/>
      <c r="AP88" s="146"/>
      <c r="AQ88" s="146"/>
      <c r="AR88" s="146"/>
      <c r="AS88" s="146"/>
    </row>
    <row r="89" spans="1:45"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46"/>
      <c r="AF89" s="146"/>
      <c r="AG89" s="146"/>
      <c r="AH89" s="146"/>
      <c r="AI89" s="146"/>
      <c r="AJ89" s="146"/>
      <c r="AK89" s="146"/>
      <c r="AL89" s="146"/>
      <c r="AM89" s="146"/>
      <c r="AN89" s="146"/>
      <c r="AO89" s="146"/>
      <c r="AP89" s="146"/>
      <c r="AQ89" s="146"/>
      <c r="AR89" s="146"/>
      <c r="AS89" s="146"/>
    </row>
    <row r="90" spans="1:45"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46"/>
      <c r="AF90" s="146"/>
      <c r="AG90" s="146"/>
      <c r="AH90" s="146"/>
      <c r="AI90" s="146"/>
      <c r="AJ90" s="146"/>
      <c r="AK90" s="146"/>
      <c r="AL90" s="146"/>
      <c r="AM90" s="146"/>
      <c r="AN90" s="146"/>
      <c r="AO90" s="146"/>
      <c r="AP90" s="146"/>
      <c r="AQ90" s="146"/>
      <c r="AR90" s="146"/>
      <c r="AS90" s="146"/>
    </row>
    <row r="91" spans="1:45"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46"/>
      <c r="AF91" s="146"/>
      <c r="AG91" s="146"/>
      <c r="AH91" s="146"/>
      <c r="AI91" s="146"/>
      <c r="AJ91" s="146"/>
      <c r="AK91" s="146"/>
      <c r="AL91" s="146"/>
      <c r="AM91" s="146"/>
      <c r="AN91" s="146"/>
      <c r="AO91" s="146"/>
      <c r="AP91" s="146"/>
      <c r="AQ91" s="146"/>
      <c r="AR91" s="146"/>
      <c r="AS91" s="146"/>
    </row>
    <row r="92" spans="1:45"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46"/>
      <c r="AF92" s="146"/>
      <c r="AG92" s="146"/>
      <c r="AH92" s="146"/>
      <c r="AI92" s="146"/>
      <c r="AJ92" s="146"/>
      <c r="AK92" s="146"/>
      <c r="AL92" s="146"/>
      <c r="AM92" s="146"/>
      <c r="AN92" s="146"/>
      <c r="AO92" s="146"/>
      <c r="AP92" s="146"/>
      <c r="AQ92" s="146"/>
      <c r="AR92" s="146"/>
      <c r="AS92" s="146"/>
    </row>
    <row r="93" spans="1:45"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46"/>
      <c r="AF93" s="146"/>
      <c r="AG93" s="146"/>
      <c r="AH93" s="146"/>
      <c r="AI93" s="146"/>
      <c r="AJ93" s="146"/>
      <c r="AK93" s="146"/>
      <c r="AL93" s="146"/>
      <c r="AM93" s="146"/>
      <c r="AN93" s="146"/>
      <c r="AO93" s="146"/>
      <c r="AP93" s="146"/>
      <c r="AQ93" s="146"/>
      <c r="AR93" s="146"/>
      <c r="AS93" s="146"/>
    </row>
    <row r="94" spans="1:45"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46"/>
      <c r="AF94" s="146"/>
      <c r="AG94" s="146"/>
      <c r="AH94" s="146"/>
      <c r="AI94" s="146"/>
      <c r="AJ94" s="146"/>
      <c r="AK94" s="146"/>
      <c r="AL94" s="146"/>
      <c r="AM94" s="146"/>
      <c r="AN94" s="146"/>
      <c r="AO94" s="146"/>
      <c r="AP94" s="146"/>
      <c r="AQ94" s="146"/>
      <c r="AR94" s="146"/>
      <c r="AS94" s="146"/>
    </row>
    <row r="95" spans="1:45"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46"/>
      <c r="AF95" s="146"/>
      <c r="AG95" s="146"/>
      <c r="AH95" s="146"/>
      <c r="AI95" s="146"/>
      <c r="AJ95" s="146"/>
      <c r="AK95" s="146"/>
      <c r="AL95" s="146"/>
      <c r="AM95" s="146"/>
      <c r="AN95" s="146"/>
      <c r="AO95" s="146"/>
      <c r="AP95" s="146"/>
      <c r="AQ95" s="146"/>
      <c r="AR95" s="146"/>
      <c r="AS95" s="146"/>
    </row>
    <row r="96" spans="1:45"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46"/>
      <c r="AF96" s="146"/>
      <c r="AG96" s="146"/>
      <c r="AH96" s="146"/>
      <c r="AI96" s="146"/>
      <c r="AJ96" s="146"/>
      <c r="AK96" s="146"/>
      <c r="AL96" s="146"/>
      <c r="AM96" s="146"/>
      <c r="AN96" s="146"/>
      <c r="AO96" s="146"/>
      <c r="AP96" s="146"/>
      <c r="AQ96" s="146"/>
      <c r="AR96" s="146"/>
      <c r="AS96" s="146"/>
    </row>
    <row r="97" spans="1:45"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46"/>
      <c r="AF97" s="146"/>
      <c r="AG97" s="146"/>
      <c r="AH97" s="146"/>
      <c r="AI97" s="146"/>
      <c r="AJ97" s="146"/>
      <c r="AK97" s="146"/>
      <c r="AL97" s="146"/>
      <c r="AM97" s="146"/>
      <c r="AN97" s="146"/>
      <c r="AO97" s="146"/>
      <c r="AP97" s="146"/>
      <c r="AQ97" s="146"/>
      <c r="AR97" s="146"/>
      <c r="AS97" s="146"/>
    </row>
    <row r="98" spans="1:45"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46"/>
      <c r="AF98" s="146"/>
      <c r="AG98" s="146"/>
      <c r="AH98" s="146"/>
      <c r="AI98" s="146"/>
      <c r="AJ98" s="146"/>
      <c r="AK98" s="146"/>
      <c r="AL98" s="146"/>
      <c r="AM98" s="146"/>
      <c r="AN98" s="146"/>
      <c r="AO98" s="146"/>
      <c r="AP98" s="146"/>
      <c r="AQ98" s="146"/>
      <c r="AR98" s="146"/>
      <c r="AS98" s="146"/>
    </row>
    <row r="99" spans="1:45"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46"/>
      <c r="AF99" s="146"/>
      <c r="AG99" s="146"/>
      <c r="AH99" s="146"/>
      <c r="AI99" s="146"/>
      <c r="AJ99" s="146"/>
      <c r="AK99" s="146"/>
      <c r="AL99" s="146"/>
      <c r="AM99" s="146"/>
      <c r="AN99" s="146"/>
      <c r="AO99" s="146"/>
      <c r="AP99" s="146"/>
      <c r="AQ99" s="146"/>
      <c r="AR99" s="146"/>
      <c r="AS99" s="146"/>
    </row>
    <row r="100" spans="1:45"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46"/>
      <c r="AF100" s="146"/>
      <c r="AG100" s="146"/>
      <c r="AH100" s="146"/>
      <c r="AI100" s="146"/>
      <c r="AJ100" s="146"/>
      <c r="AK100" s="146"/>
      <c r="AL100" s="146"/>
      <c r="AM100" s="146"/>
      <c r="AN100" s="146"/>
      <c r="AO100" s="146"/>
      <c r="AP100" s="146"/>
      <c r="AQ100" s="146"/>
      <c r="AR100" s="146"/>
      <c r="AS100" s="146"/>
    </row>
    <row r="101" spans="1:45"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46"/>
      <c r="AF101" s="146"/>
      <c r="AG101" s="146"/>
      <c r="AH101" s="146"/>
      <c r="AI101" s="146"/>
      <c r="AJ101" s="146"/>
      <c r="AK101" s="146"/>
      <c r="AL101" s="146"/>
      <c r="AM101" s="146"/>
      <c r="AN101" s="146"/>
      <c r="AO101" s="146"/>
      <c r="AP101" s="146"/>
      <c r="AQ101" s="146"/>
      <c r="AR101" s="146"/>
      <c r="AS101" s="146"/>
    </row>
    <row r="102" spans="1:45"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46"/>
      <c r="AF102" s="146"/>
      <c r="AG102" s="146"/>
      <c r="AH102" s="146"/>
      <c r="AI102" s="146"/>
      <c r="AJ102" s="146"/>
      <c r="AK102" s="146"/>
      <c r="AL102" s="146"/>
      <c r="AM102" s="146"/>
      <c r="AN102" s="146"/>
      <c r="AO102" s="146"/>
      <c r="AP102" s="146"/>
      <c r="AQ102" s="146"/>
      <c r="AR102" s="146"/>
      <c r="AS102" s="146"/>
    </row>
    <row r="103" spans="1:45"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46"/>
      <c r="AF103" s="146"/>
      <c r="AG103" s="146"/>
      <c r="AH103" s="146"/>
      <c r="AI103" s="146"/>
      <c r="AJ103" s="146"/>
      <c r="AK103" s="146"/>
      <c r="AL103" s="146"/>
      <c r="AM103" s="146"/>
      <c r="AN103" s="146"/>
      <c r="AO103" s="146"/>
      <c r="AP103" s="146"/>
      <c r="AQ103" s="146"/>
      <c r="AR103" s="146"/>
      <c r="AS103" s="146"/>
    </row>
    <row r="104" spans="1:45"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46"/>
      <c r="AF104" s="146"/>
      <c r="AG104" s="146"/>
      <c r="AH104" s="146"/>
      <c r="AI104" s="146"/>
      <c r="AJ104" s="146"/>
      <c r="AK104" s="146"/>
      <c r="AL104" s="146"/>
      <c r="AM104" s="146"/>
      <c r="AN104" s="146"/>
      <c r="AO104" s="146"/>
      <c r="AP104" s="146"/>
      <c r="AQ104" s="146"/>
      <c r="AR104" s="146"/>
      <c r="AS104" s="146"/>
    </row>
    <row r="105" spans="1:45"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46"/>
      <c r="AF105" s="146"/>
      <c r="AG105" s="146"/>
      <c r="AH105" s="146"/>
      <c r="AI105" s="146"/>
      <c r="AJ105" s="146"/>
      <c r="AK105" s="146"/>
      <c r="AL105" s="146"/>
      <c r="AM105" s="146"/>
      <c r="AN105" s="146"/>
      <c r="AO105" s="146"/>
      <c r="AP105" s="146"/>
      <c r="AQ105" s="146"/>
      <c r="AR105" s="146"/>
      <c r="AS105" s="146"/>
    </row>
    <row r="106" spans="1:45"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46"/>
      <c r="AF106" s="146"/>
      <c r="AG106" s="146"/>
      <c r="AH106" s="146"/>
      <c r="AI106" s="146"/>
      <c r="AJ106" s="146"/>
      <c r="AK106" s="146"/>
      <c r="AL106" s="146"/>
      <c r="AM106" s="146"/>
      <c r="AN106" s="146"/>
      <c r="AO106" s="146"/>
      <c r="AP106" s="146"/>
      <c r="AQ106" s="146"/>
      <c r="AR106" s="146"/>
      <c r="AS106" s="146"/>
    </row>
    <row r="107" spans="1:45"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46"/>
      <c r="AF107" s="146"/>
      <c r="AG107" s="146"/>
      <c r="AH107" s="146"/>
      <c r="AI107" s="146"/>
      <c r="AJ107" s="146"/>
      <c r="AK107" s="146"/>
      <c r="AL107" s="146"/>
      <c r="AM107" s="146"/>
      <c r="AN107" s="146"/>
      <c r="AO107" s="146"/>
      <c r="AP107" s="146"/>
      <c r="AQ107" s="146"/>
      <c r="AR107" s="146"/>
      <c r="AS107" s="146"/>
    </row>
    <row r="108" spans="1:45"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46"/>
      <c r="AF108" s="146"/>
      <c r="AG108" s="146"/>
      <c r="AH108" s="146"/>
      <c r="AI108" s="146"/>
      <c r="AJ108" s="146"/>
      <c r="AK108" s="146"/>
      <c r="AL108" s="146"/>
      <c r="AM108" s="146"/>
      <c r="AN108" s="146"/>
      <c r="AO108" s="146"/>
      <c r="AP108" s="146"/>
      <c r="AQ108" s="146"/>
      <c r="AR108" s="146"/>
      <c r="AS108" s="146"/>
    </row>
    <row r="109" spans="1:45"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46"/>
      <c r="AF109" s="146"/>
      <c r="AG109" s="146"/>
      <c r="AH109" s="146"/>
      <c r="AI109" s="146"/>
      <c r="AJ109" s="146"/>
      <c r="AK109" s="146"/>
      <c r="AL109" s="146"/>
      <c r="AM109" s="146"/>
      <c r="AN109" s="146"/>
      <c r="AO109" s="146"/>
      <c r="AP109" s="146"/>
      <c r="AQ109" s="146"/>
      <c r="AR109" s="146"/>
      <c r="AS109" s="146"/>
    </row>
    <row r="110" spans="1:45"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46"/>
      <c r="AF110" s="146"/>
      <c r="AG110" s="146"/>
      <c r="AH110" s="146"/>
      <c r="AI110" s="146"/>
      <c r="AJ110" s="146"/>
      <c r="AK110" s="146"/>
      <c r="AL110" s="146"/>
      <c r="AM110" s="146"/>
      <c r="AN110" s="146"/>
      <c r="AO110" s="146"/>
      <c r="AP110" s="146"/>
      <c r="AQ110" s="146"/>
      <c r="AR110" s="146"/>
      <c r="AS110" s="146"/>
    </row>
    <row r="111" spans="1:45"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46"/>
      <c r="AF111" s="146"/>
      <c r="AG111" s="146"/>
      <c r="AH111" s="146"/>
      <c r="AI111" s="146"/>
      <c r="AJ111" s="146"/>
      <c r="AK111" s="146"/>
      <c r="AL111" s="146"/>
      <c r="AM111" s="146"/>
      <c r="AN111" s="146"/>
      <c r="AO111" s="146"/>
      <c r="AP111" s="146"/>
      <c r="AQ111" s="146"/>
      <c r="AR111" s="146"/>
      <c r="AS111" s="146"/>
    </row>
    <row r="112" spans="1:45"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46"/>
      <c r="AF112" s="146"/>
      <c r="AG112" s="146"/>
      <c r="AH112" s="146"/>
      <c r="AI112" s="146"/>
      <c r="AJ112" s="146"/>
      <c r="AK112" s="146"/>
      <c r="AL112" s="146"/>
      <c r="AM112" s="146"/>
      <c r="AN112" s="146"/>
      <c r="AO112" s="146"/>
      <c r="AP112" s="146"/>
      <c r="AQ112" s="146"/>
      <c r="AR112" s="146"/>
      <c r="AS112" s="146"/>
    </row>
    <row r="113" spans="1:45"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46"/>
      <c r="AF113" s="146"/>
      <c r="AG113" s="146"/>
      <c r="AH113" s="146"/>
      <c r="AI113" s="146"/>
      <c r="AJ113" s="146"/>
      <c r="AK113" s="146"/>
      <c r="AL113" s="146"/>
      <c r="AM113" s="146"/>
      <c r="AN113" s="146"/>
      <c r="AO113" s="146"/>
      <c r="AP113" s="146"/>
      <c r="AQ113" s="146"/>
      <c r="AR113" s="146"/>
      <c r="AS113" s="146"/>
    </row>
    <row r="114" spans="1:45"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46"/>
      <c r="AF114" s="146"/>
      <c r="AG114" s="146"/>
      <c r="AH114" s="146"/>
      <c r="AI114" s="146"/>
      <c r="AJ114" s="146"/>
      <c r="AK114" s="146"/>
      <c r="AL114" s="146"/>
      <c r="AM114" s="146"/>
      <c r="AN114" s="146"/>
      <c r="AO114" s="146"/>
      <c r="AP114" s="146"/>
      <c r="AQ114" s="146"/>
      <c r="AR114" s="146"/>
      <c r="AS114" s="146"/>
    </row>
    <row r="115" spans="1:45"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46"/>
      <c r="AF115" s="146"/>
      <c r="AG115" s="146"/>
      <c r="AH115" s="146"/>
      <c r="AI115" s="146"/>
      <c r="AJ115" s="146"/>
      <c r="AK115" s="146"/>
      <c r="AL115" s="146"/>
      <c r="AM115" s="146"/>
      <c r="AN115" s="146"/>
      <c r="AO115" s="146"/>
      <c r="AP115" s="146"/>
      <c r="AQ115" s="146"/>
      <c r="AR115" s="146"/>
      <c r="AS115" s="146"/>
    </row>
    <row r="116" spans="1:45"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46"/>
      <c r="AF116" s="146"/>
      <c r="AG116" s="146"/>
      <c r="AH116" s="146"/>
      <c r="AI116" s="146"/>
      <c r="AJ116" s="146"/>
      <c r="AK116" s="146"/>
      <c r="AL116" s="146"/>
      <c r="AM116" s="146"/>
      <c r="AN116" s="146"/>
      <c r="AO116" s="146"/>
      <c r="AP116" s="146"/>
      <c r="AQ116" s="146"/>
      <c r="AR116" s="146"/>
      <c r="AS116" s="146"/>
    </row>
    <row r="117" spans="1:45"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46"/>
      <c r="AF117" s="146"/>
      <c r="AG117" s="146"/>
      <c r="AH117" s="146"/>
      <c r="AI117" s="146"/>
      <c r="AJ117" s="146"/>
      <c r="AK117" s="146"/>
      <c r="AL117" s="146"/>
      <c r="AM117" s="146"/>
      <c r="AN117" s="146"/>
      <c r="AO117" s="146"/>
      <c r="AP117" s="146"/>
      <c r="AQ117" s="146"/>
      <c r="AR117" s="146"/>
      <c r="AS117" s="146"/>
    </row>
    <row r="118" spans="1:45"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46"/>
      <c r="AF118" s="146"/>
      <c r="AG118" s="146"/>
      <c r="AH118" s="146"/>
      <c r="AI118" s="146"/>
      <c r="AJ118" s="146"/>
      <c r="AK118" s="146"/>
      <c r="AL118" s="146"/>
      <c r="AM118" s="146"/>
      <c r="AN118" s="146"/>
      <c r="AO118" s="146"/>
      <c r="AP118" s="146"/>
      <c r="AQ118" s="146"/>
      <c r="AR118" s="146"/>
      <c r="AS118" s="146"/>
    </row>
    <row r="119" spans="1:45"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46"/>
      <c r="AF119" s="146"/>
      <c r="AG119" s="146"/>
      <c r="AH119" s="146"/>
      <c r="AI119" s="146"/>
      <c r="AJ119" s="146"/>
      <c r="AK119" s="146"/>
      <c r="AL119" s="146"/>
      <c r="AM119" s="146"/>
      <c r="AN119" s="146"/>
      <c r="AO119" s="146"/>
      <c r="AP119" s="146"/>
      <c r="AQ119" s="146"/>
      <c r="AR119" s="146"/>
      <c r="AS119" s="146"/>
    </row>
    <row r="120" spans="1:45"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46"/>
      <c r="AF120" s="146"/>
      <c r="AG120" s="146"/>
      <c r="AH120" s="146"/>
      <c r="AI120" s="146"/>
      <c r="AJ120" s="146"/>
      <c r="AK120" s="146"/>
      <c r="AL120" s="146"/>
      <c r="AM120" s="146"/>
      <c r="AN120" s="146"/>
      <c r="AO120" s="146"/>
      <c r="AP120" s="146"/>
      <c r="AQ120" s="146"/>
      <c r="AR120" s="146"/>
      <c r="AS120" s="146"/>
    </row>
    <row r="121" spans="1:45"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46"/>
      <c r="AF121" s="146"/>
      <c r="AG121" s="146"/>
      <c r="AH121" s="146"/>
      <c r="AI121" s="146"/>
      <c r="AJ121" s="146"/>
      <c r="AK121" s="146"/>
      <c r="AL121" s="146"/>
      <c r="AM121" s="146"/>
      <c r="AN121" s="146"/>
      <c r="AO121" s="146"/>
      <c r="AP121" s="146"/>
      <c r="AQ121" s="146"/>
      <c r="AR121" s="146"/>
      <c r="AS121" s="146"/>
    </row>
    <row r="122" spans="1:45"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46"/>
      <c r="AF122" s="146"/>
      <c r="AG122" s="146"/>
      <c r="AH122" s="146"/>
      <c r="AI122" s="146"/>
      <c r="AJ122" s="146"/>
      <c r="AK122" s="146"/>
      <c r="AL122" s="146"/>
      <c r="AM122" s="146"/>
      <c r="AN122" s="146"/>
      <c r="AO122" s="146"/>
      <c r="AP122" s="146"/>
      <c r="AQ122" s="146"/>
      <c r="AR122" s="146"/>
      <c r="AS122" s="146"/>
    </row>
    <row r="123" spans="1:45"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46"/>
      <c r="AF123" s="146"/>
      <c r="AG123" s="146"/>
      <c r="AH123" s="146"/>
      <c r="AI123" s="146"/>
      <c r="AJ123" s="146"/>
      <c r="AK123" s="146"/>
      <c r="AL123" s="146"/>
      <c r="AM123" s="146"/>
      <c r="AN123" s="146"/>
      <c r="AO123" s="146"/>
      <c r="AP123" s="146"/>
      <c r="AQ123" s="146"/>
      <c r="AR123" s="146"/>
      <c r="AS123" s="146"/>
    </row>
    <row r="124" spans="1:45"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46"/>
      <c r="AF124" s="146"/>
      <c r="AG124" s="146"/>
      <c r="AH124" s="146"/>
      <c r="AI124" s="146"/>
      <c r="AJ124" s="146"/>
      <c r="AK124" s="146"/>
      <c r="AL124" s="146"/>
      <c r="AM124" s="146"/>
      <c r="AN124" s="146"/>
      <c r="AO124" s="146"/>
      <c r="AP124" s="146"/>
      <c r="AQ124" s="146"/>
      <c r="AR124" s="146"/>
      <c r="AS124" s="146"/>
    </row>
    <row r="125" spans="1:45"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46"/>
      <c r="AF125" s="146"/>
      <c r="AG125" s="146"/>
      <c r="AH125" s="146"/>
      <c r="AI125" s="146"/>
      <c r="AJ125" s="146"/>
      <c r="AK125" s="146"/>
      <c r="AL125" s="146"/>
      <c r="AM125" s="146"/>
      <c r="AN125" s="146"/>
      <c r="AO125" s="146"/>
      <c r="AP125" s="146"/>
      <c r="AQ125" s="146"/>
      <c r="AR125" s="146"/>
      <c r="AS125" s="146"/>
    </row>
    <row r="126" spans="1:45"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46"/>
      <c r="AF126" s="146"/>
      <c r="AG126" s="146"/>
      <c r="AH126" s="146"/>
      <c r="AI126" s="146"/>
      <c r="AJ126" s="146"/>
      <c r="AK126" s="146"/>
      <c r="AL126" s="146"/>
      <c r="AM126" s="146"/>
      <c r="AN126" s="146"/>
      <c r="AO126" s="146"/>
      <c r="AP126" s="146"/>
      <c r="AQ126" s="146"/>
      <c r="AR126" s="146"/>
      <c r="AS126" s="146"/>
    </row>
    <row r="127" spans="1:45"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46"/>
      <c r="AF127" s="146"/>
      <c r="AG127" s="146"/>
      <c r="AH127" s="146"/>
      <c r="AI127" s="146"/>
      <c r="AJ127" s="146"/>
      <c r="AK127" s="146"/>
      <c r="AL127" s="146"/>
      <c r="AM127" s="146"/>
      <c r="AN127" s="146"/>
      <c r="AO127" s="146"/>
      <c r="AP127" s="146"/>
      <c r="AQ127" s="146"/>
      <c r="AR127" s="146"/>
      <c r="AS127" s="146"/>
    </row>
    <row r="128" spans="1:45"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46"/>
      <c r="AF128" s="146"/>
      <c r="AG128" s="146"/>
      <c r="AH128" s="146"/>
      <c r="AI128" s="146"/>
      <c r="AJ128" s="146"/>
      <c r="AK128" s="146"/>
      <c r="AL128" s="146"/>
      <c r="AM128" s="146"/>
      <c r="AN128" s="146"/>
      <c r="AO128" s="146"/>
      <c r="AP128" s="146"/>
      <c r="AQ128" s="146"/>
      <c r="AR128" s="146"/>
      <c r="AS128" s="146"/>
    </row>
    <row r="129" spans="1:45"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46"/>
      <c r="AF129" s="146"/>
      <c r="AG129" s="146"/>
      <c r="AH129" s="146"/>
      <c r="AI129" s="146"/>
      <c r="AJ129" s="146"/>
      <c r="AK129" s="146"/>
      <c r="AL129" s="146"/>
      <c r="AM129" s="146"/>
      <c r="AN129" s="146"/>
      <c r="AO129" s="146"/>
      <c r="AP129" s="146"/>
      <c r="AQ129" s="146"/>
      <c r="AR129" s="146"/>
      <c r="AS129" s="146"/>
    </row>
    <row r="130" spans="1:45"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46"/>
      <c r="AF130" s="146"/>
      <c r="AG130" s="146"/>
      <c r="AH130" s="146"/>
      <c r="AI130" s="146"/>
      <c r="AJ130" s="146"/>
      <c r="AK130" s="146"/>
      <c r="AL130" s="146"/>
      <c r="AM130" s="146"/>
      <c r="AN130" s="146"/>
      <c r="AO130" s="146"/>
      <c r="AP130" s="146"/>
      <c r="AQ130" s="146"/>
      <c r="AR130" s="146"/>
      <c r="AS130" s="146"/>
    </row>
    <row r="131" spans="1:45"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46"/>
      <c r="AF131" s="146"/>
      <c r="AG131" s="146"/>
      <c r="AH131" s="146"/>
      <c r="AI131" s="146"/>
      <c r="AJ131" s="146"/>
      <c r="AK131" s="146"/>
      <c r="AL131" s="146"/>
      <c r="AM131" s="146"/>
      <c r="AN131" s="146"/>
      <c r="AO131" s="146"/>
      <c r="AP131" s="146"/>
      <c r="AQ131" s="146"/>
      <c r="AR131" s="146"/>
      <c r="AS131" s="146"/>
    </row>
    <row r="132" spans="1:45"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46"/>
      <c r="AF132" s="146"/>
      <c r="AG132" s="146"/>
      <c r="AH132" s="146"/>
      <c r="AI132" s="146"/>
      <c r="AJ132" s="146"/>
      <c r="AK132" s="146"/>
      <c r="AL132" s="146"/>
      <c r="AM132" s="146"/>
      <c r="AN132" s="146"/>
      <c r="AO132" s="146"/>
      <c r="AP132" s="146"/>
      <c r="AQ132" s="146"/>
      <c r="AR132" s="146"/>
      <c r="AS132" s="146"/>
    </row>
    <row r="133" spans="1:45"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46"/>
      <c r="AF133" s="146"/>
      <c r="AG133" s="146"/>
      <c r="AH133" s="146"/>
      <c r="AI133" s="146"/>
      <c r="AJ133" s="146"/>
      <c r="AK133" s="146"/>
      <c r="AL133" s="146"/>
      <c r="AM133" s="146"/>
      <c r="AN133" s="146"/>
      <c r="AO133" s="146"/>
      <c r="AP133" s="146"/>
      <c r="AQ133" s="146"/>
      <c r="AR133" s="146"/>
      <c r="AS133" s="146"/>
    </row>
    <row r="134" spans="1:45"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46"/>
      <c r="AF134" s="146"/>
      <c r="AG134" s="146"/>
      <c r="AH134" s="146"/>
      <c r="AI134" s="146"/>
      <c r="AJ134" s="146"/>
      <c r="AK134" s="146"/>
      <c r="AL134" s="146"/>
      <c r="AM134" s="146"/>
      <c r="AN134" s="146"/>
      <c r="AO134" s="146"/>
      <c r="AP134" s="146"/>
      <c r="AQ134" s="146"/>
      <c r="AR134" s="146"/>
      <c r="AS134" s="146"/>
    </row>
    <row r="135" spans="1:45"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46"/>
      <c r="AF135" s="146"/>
      <c r="AG135" s="146"/>
      <c r="AH135" s="146"/>
      <c r="AI135" s="146"/>
      <c r="AJ135" s="146"/>
      <c r="AK135" s="146"/>
      <c r="AL135" s="146"/>
      <c r="AM135" s="146"/>
      <c r="AN135" s="146"/>
      <c r="AO135" s="146"/>
      <c r="AP135" s="146"/>
      <c r="AQ135" s="146"/>
      <c r="AR135" s="146"/>
      <c r="AS135" s="146"/>
    </row>
    <row r="136" spans="1:45"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46"/>
      <c r="AF136" s="146"/>
      <c r="AG136" s="146"/>
      <c r="AH136" s="146"/>
      <c r="AI136" s="146"/>
      <c r="AJ136" s="146"/>
      <c r="AK136" s="146"/>
      <c r="AL136" s="146"/>
      <c r="AM136" s="146"/>
      <c r="AN136" s="146"/>
      <c r="AO136" s="146"/>
      <c r="AP136" s="146"/>
      <c r="AQ136" s="146"/>
      <c r="AR136" s="146"/>
      <c r="AS136" s="146"/>
    </row>
    <row r="137" spans="1:45"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46"/>
      <c r="AF137" s="146"/>
      <c r="AG137" s="146"/>
      <c r="AH137" s="146"/>
      <c r="AI137" s="146"/>
      <c r="AJ137" s="146"/>
      <c r="AK137" s="146"/>
      <c r="AL137" s="146"/>
      <c r="AM137" s="146"/>
      <c r="AN137" s="146"/>
      <c r="AO137" s="146"/>
      <c r="AP137" s="146"/>
      <c r="AQ137" s="146"/>
      <c r="AR137" s="146"/>
      <c r="AS137" s="146"/>
    </row>
    <row r="138" spans="1:45"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46"/>
      <c r="AF138" s="146"/>
      <c r="AG138" s="146"/>
      <c r="AH138" s="146"/>
      <c r="AI138" s="146"/>
      <c r="AJ138" s="146"/>
      <c r="AK138" s="146"/>
      <c r="AL138" s="146"/>
      <c r="AM138" s="146"/>
      <c r="AN138" s="146"/>
      <c r="AO138" s="146"/>
      <c r="AP138" s="146"/>
      <c r="AQ138" s="146"/>
      <c r="AR138" s="146"/>
      <c r="AS138" s="146"/>
    </row>
    <row r="139" spans="1:45"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46"/>
      <c r="AF139" s="146"/>
      <c r="AG139" s="146"/>
      <c r="AH139" s="146"/>
      <c r="AI139" s="146"/>
      <c r="AJ139" s="146"/>
      <c r="AK139" s="146"/>
      <c r="AL139" s="146"/>
      <c r="AM139" s="146"/>
      <c r="AN139" s="146"/>
      <c r="AO139" s="146"/>
      <c r="AP139" s="146"/>
      <c r="AQ139" s="146"/>
      <c r="AR139" s="146"/>
      <c r="AS139" s="146"/>
    </row>
    <row r="140" spans="1:45"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46"/>
      <c r="AF140" s="146"/>
      <c r="AG140" s="146"/>
      <c r="AH140" s="146"/>
      <c r="AI140" s="146"/>
      <c r="AJ140" s="146"/>
      <c r="AK140" s="146"/>
      <c r="AL140" s="146"/>
      <c r="AM140" s="146"/>
      <c r="AN140" s="146"/>
      <c r="AO140" s="146"/>
      <c r="AP140" s="146"/>
      <c r="AQ140" s="146"/>
      <c r="AR140" s="146"/>
      <c r="AS140" s="146"/>
    </row>
    <row r="141" spans="1:45"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46"/>
      <c r="AF141" s="146"/>
      <c r="AG141" s="146"/>
      <c r="AH141" s="146"/>
      <c r="AI141" s="146"/>
      <c r="AJ141" s="146"/>
      <c r="AK141" s="146"/>
      <c r="AL141" s="146"/>
      <c r="AM141" s="146"/>
      <c r="AN141" s="146"/>
      <c r="AO141" s="146"/>
      <c r="AP141" s="146"/>
      <c r="AQ141" s="146"/>
      <c r="AR141" s="146"/>
      <c r="AS141" s="146"/>
    </row>
    <row r="142" spans="1:45"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46"/>
      <c r="AF142" s="146"/>
      <c r="AG142" s="146"/>
      <c r="AH142" s="146"/>
      <c r="AI142" s="146"/>
      <c r="AJ142" s="146"/>
      <c r="AK142" s="146"/>
      <c r="AL142" s="146"/>
      <c r="AM142" s="146"/>
      <c r="AN142" s="146"/>
      <c r="AO142" s="146"/>
      <c r="AP142" s="146"/>
      <c r="AQ142" s="146"/>
      <c r="AR142" s="146"/>
      <c r="AS142" s="146"/>
    </row>
    <row r="143" spans="1:45"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46"/>
      <c r="AF143" s="146"/>
      <c r="AG143" s="146"/>
      <c r="AH143" s="146"/>
      <c r="AI143" s="146"/>
      <c r="AJ143" s="146"/>
      <c r="AK143" s="146"/>
      <c r="AL143" s="146"/>
      <c r="AM143" s="146"/>
      <c r="AN143" s="146"/>
      <c r="AO143" s="146"/>
      <c r="AP143" s="146"/>
      <c r="AQ143" s="146"/>
      <c r="AR143" s="146"/>
      <c r="AS143" s="146"/>
    </row>
    <row r="144" spans="1:45"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46"/>
      <c r="AF144" s="146"/>
      <c r="AG144" s="146"/>
      <c r="AH144" s="146"/>
      <c r="AI144" s="146"/>
      <c r="AJ144" s="146"/>
      <c r="AK144" s="146"/>
      <c r="AL144" s="146"/>
      <c r="AM144" s="146"/>
      <c r="AN144" s="146"/>
      <c r="AO144" s="146"/>
      <c r="AP144" s="146"/>
      <c r="AQ144" s="146"/>
      <c r="AR144" s="146"/>
      <c r="AS144" s="146"/>
    </row>
    <row r="145" spans="1:45"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46"/>
      <c r="AF145" s="146"/>
      <c r="AG145" s="146"/>
      <c r="AH145" s="146"/>
      <c r="AI145" s="146"/>
      <c r="AJ145" s="146"/>
      <c r="AK145" s="146"/>
      <c r="AL145" s="146"/>
      <c r="AM145" s="146"/>
      <c r="AN145" s="146"/>
      <c r="AO145" s="146"/>
      <c r="AP145" s="146"/>
      <c r="AQ145" s="146"/>
      <c r="AR145" s="146"/>
      <c r="AS145" s="146"/>
    </row>
    <row r="146" spans="1:45"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46"/>
      <c r="AF146" s="146"/>
      <c r="AG146" s="146"/>
      <c r="AH146" s="146"/>
      <c r="AI146" s="146"/>
      <c r="AJ146" s="146"/>
      <c r="AK146" s="146"/>
      <c r="AL146" s="146"/>
      <c r="AM146" s="146"/>
      <c r="AN146" s="146"/>
      <c r="AO146" s="146"/>
      <c r="AP146" s="146"/>
      <c r="AQ146" s="146"/>
      <c r="AR146" s="146"/>
      <c r="AS146" s="146"/>
    </row>
    <row r="147" spans="1:45"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46"/>
      <c r="AF147" s="146"/>
      <c r="AG147" s="146"/>
      <c r="AH147" s="146"/>
      <c r="AI147" s="146"/>
      <c r="AJ147" s="146"/>
      <c r="AK147" s="146"/>
      <c r="AL147" s="146"/>
      <c r="AM147" s="146"/>
      <c r="AN147" s="146"/>
      <c r="AO147" s="146"/>
      <c r="AP147" s="146"/>
      <c r="AQ147" s="146"/>
      <c r="AR147" s="146"/>
      <c r="AS147" s="146"/>
    </row>
    <row r="148" spans="1:45"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46"/>
      <c r="AF148" s="146"/>
      <c r="AG148" s="146"/>
      <c r="AH148" s="146"/>
      <c r="AI148" s="146"/>
      <c r="AJ148" s="146"/>
      <c r="AK148" s="146"/>
      <c r="AL148" s="146"/>
      <c r="AM148" s="146"/>
      <c r="AN148" s="146"/>
      <c r="AO148" s="146"/>
      <c r="AP148" s="146"/>
      <c r="AQ148" s="146"/>
      <c r="AR148" s="146"/>
      <c r="AS148" s="146"/>
    </row>
    <row r="149" spans="1:45"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46"/>
      <c r="AF149" s="146"/>
      <c r="AG149" s="146"/>
      <c r="AH149" s="146"/>
      <c r="AI149" s="146"/>
      <c r="AJ149" s="146"/>
      <c r="AK149" s="146"/>
      <c r="AL149" s="146"/>
      <c r="AM149" s="146"/>
      <c r="AN149" s="146"/>
      <c r="AO149" s="146"/>
      <c r="AP149" s="146"/>
      <c r="AQ149" s="146"/>
      <c r="AR149" s="146"/>
      <c r="AS149" s="146"/>
    </row>
    <row r="150" spans="1:45"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46"/>
      <c r="AF150" s="146"/>
      <c r="AG150" s="146"/>
      <c r="AH150" s="146"/>
      <c r="AI150" s="146"/>
      <c r="AJ150" s="146"/>
      <c r="AK150" s="146"/>
      <c r="AL150" s="146"/>
      <c r="AM150" s="146"/>
      <c r="AN150" s="146"/>
      <c r="AO150" s="146"/>
      <c r="AP150" s="146"/>
      <c r="AQ150" s="146"/>
      <c r="AR150" s="146"/>
      <c r="AS150" s="146"/>
    </row>
    <row r="151" spans="1:45"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46"/>
      <c r="AF151" s="146"/>
      <c r="AG151" s="146"/>
      <c r="AH151" s="146"/>
      <c r="AI151" s="146"/>
      <c r="AJ151" s="146"/>
      <c r="AK151" s="146"/>
      <c r="AL151" s="146"/>
      <c r="AM151" s="146"/>
      <c r="AN151" s="146"/>
      <c r="AO151" s="146"/>
      <c r="AP151" s="146"/>
      <c r="AQ151" s="146"/>
      <c r="AR151" s="146"/>
      <c r="AS151" s="146"/>
    </row>
    <row r="152" spans="1:45"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46"/>
      <c r="AF152" s="146"/>
      <c r="AG152" s="146"/>
      <c r="AH152" s="146"/>
      <c r="AI152" s="146"/>
      <c r="AJ152" s="146"/>
      <c r="AK152" s="146"/>
      <c r="AL152" s="146"/>
      <c r="AM152" s="146"/>
      <c r="AN152" s="146"/>
      <c r="AO152" s="146"/>
      <c r="AP152" s="146"/>
      <c r="AQ152" s="146"/>
      <c r="AR152" s="146"/>
      <c r="AS152" s="146"/>
    </row>
    <row r="153" spans="1:45"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46"/>
      <c r="AF153" s="146"/>
      <c r="AG153" s="146"/>
      <c r="AH153" s="146"/>
      <c r="AI153" s="146"/>
      <c r="AJ153" s="146"/>
      <c r="AK153" s="146"/>
      <c r="AL153" s="146"/>
      <c r="AM153" s="146"/>
      <c r="AN153" s="146"/>
      <c r="AO153" s="146"/>
      <c r="AP153" s="146"/>
      <c r="AQ153" s="146"/>
      <c r="AR153" s="146"/>
      <c r="AS153" s="146"/>
    </row>
    <row r="154" spans="1:45"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46"/>
      <c r="AF154" s="146"/>
      <c r="AG154" s="146"/>
      <c r="AH154" s="146"/>
      <c r="AI154" s="146"/>
      <c r="AJ154" s="146"/>
      <c r="AK154" s="146"/>
      <c r="AL154" s="146"/>
      <c r="AM154" s="146"/>
      <c r="AN154" s="146"/>
      <c r="AO154" s="146"/>
      <c r="AP154" s="146"/>
      <c r="AQ154" s="146"/>
      <c r="AR154" s="146"/>
      <c r="AS154" s="146"/>
    </row>
    <row r="155" spans="1:45"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46"/>
      <c r="AF155" s="146"/>
      <c r="AG155" s="146"/>
      <c r="AH155" s="146"/>
      <c r="AI155" s="146"/>
      <c r="AJ155" s="146"/>
      <c r="AK155" s="146"/>
      <c r="AL155" s="146"/>
      <c r="AM155" s="146"/>
      <c r="AN155" s="146"/>
      <c r="AO155" s="146"/>
      <c r="AP155" s="146"/>
      <c r="AQ155" s="146"/>
      <c r="AR155" s="146"/>
      <c r="AS155" s="146"/>
    </row>
    <row r="156" spans="1:45"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46"/>
      <c r="AF156" s="146"/>
      <c r="AG156" s="146"/>
      <c r="AH156" s="146"/>
      <c r="AI156" s="146"/>
      <c r="AJ156" s="146"/>
      <c r="AK156" s="146"/>
      <c r="AL156" s="146"/>
      <c r="AM156" s="146"/>
      <c r="AN156" s="146"/>
      <c r="AO156" s="146"/>
      <c r="AP156" s="146"/>
      <c r="AQ156" s="146"/>
      <c r="AR156" s="146"/>
      <c r="AS156" s="146"/>
    </row>
    <row r="157" spans="1:45"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46"/>
      <c r="AF157" s="146"/>
      <c r="AG157" s="146"/>
      <c r="AH157" s="146"/>
      <c r="AI157" s="146"/>
      <c r="AJ157" s="146"/>
      <c r="AK157" s="146"/>
      <c r="AL157" s="146"/>
      <c r="AM157" s="146"/>
      <c r="AN157" s="146"/>
      <c r="AO157" s="146"/>
      <c r="AP157" s="146"/>
      <c r="AQ157" s="146"/>
      <c r="AR157" s="146"/>
      <c r="AS157" s="146"/>
    </row>
    <row r="158" spans="1:45"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46"/>
      <c r="AF158" s="146"/>
      <c r="AG158" s="146"/>
      <c r="AH158" s="146"/>
      <c r="AI158" s="146"/>
      <c r="AJ158" s="146"/>
      <c r="AK158" s="146"/>
      <c r="AL158" s="146"/>
      <c r="AM158" s="146"/>
      <c r="AN158" s="146"/>
      <c r="AO158" s="146"/>
      <c r="AP158" s="146"/>
      <c r="AQ158" s="146"/>
      <c r="AR158" s="146"/>
      <c r="AS158" s="146"/>
    </row>
    <row r="159" spans="1:45"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46"/>
      <c r="AF159" s="146"/>
      <c r="AG159" s="146"/>
      <c r="AH159" s="146"/>
      <c r="AI159" s="146"/>
      <c r="AJ159" s="146"/>
      <c r="AK159" s="146"/>
      <c r="AL159" s="146"/>
      <c r="AM159" s="146"/>
      <c r="AN159" s="146"/>
      <c r="AO159" s="146"/>
      <c r="AP159" s="146"/>
      <c r="AQ159" s="146"/>
      <c r="AR159" s="146"/>
      <c r="AS159" s="146"/>
    </row>
    <row r="160" spans="1:45"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46"/>
      <c r="AF160" s="146"/>
      <c r="AG160" s="146"/>
      <c r="AH160" s="146"/>
      <c r="AI160" s="146"/>
      <c r="AJ160" s="146"/>
      <c r="AK160" s="146"/>
      <c r="AL160" s="146"/>
      <c r="AM160" s="146"/>
      <c r="AN160" s="146"/>
      <c r="AO160" s="146"/>
      <c r="AP160" s="146"/>
      <c r="AQ160" s="146"/>
      <c r="AR160" s="146"/>
      <c r="AS160" s="146"/>
    </row>
    <row r="161" spans="1:45"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46"/>
      <c r="AF161" s="146"/>
      <c r="AG161" s="146"/>
      <c r="AH161" s="146"/>
      <c r="AI161" s="146"/>
      <c r="AJ161" s="146"/>
      <c r="AK161" s="146"/>
      <c r="AL161" s="146"/>
      <c r="AM161" s="146"/>
      <c r="AN161" s="146"/>
      <c r="AO161" s="146"/>
      <c r="AP161" s="146"/>
      <c r="AQ161" s="146"/>
      <c r="AR161" s="146"/>
      <c r="AS161" s="146"/>
    </row>
    <row r="162" spans="1:45"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46"/>
      <c r="AF162" s="146"/>
      <c r="AG162" s="146"/>
      <c r="AH162" s="146"/>
      <c r="AI162" s="146"/>
      <c r="AJ162" s="146"/>
      <c r="AK162" s="146"/>
      <c r="AL162" s="146"/>
      <c r="AM162" s="146"/>
      <c r="AN162" s="146"/>
      <c r="AO162" s="146"/>
      <c r="AP162" s="146"/>
      <c r="AQ162" s="146"/>
      <c r="AR162" s="146"/>
      <c r="AS162" s="146"/>
    </row>
    <row r="163" spans="1:45"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46"/>
      <c r="AF163" s="146"/>
      <c r="AG163" s="146"/>
      <c r="AH163" s="146"/>
      <c r="AI163" s="146"/>
      <c r="AJ163" s="146"/>
      <c r="AK163" s="146"/>
      <c r="AL163" s="146"/>
      <c r="AM163" s="146"/>
      <c r="AN163" s="146"/>
      <c r="AO163" s="146"/>
      <c r="AP163" s="146"/>
      <c r="AQ163" s="146"/>
      <c r="AR163" s="146"/>
      <c r="AS163" s="146"/>
    </row>
    <row r="164" spans="1:45"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46"/>
      <c r="AF164" s="146"/>
      <c r="AG164" s="146"/>
      <c r="AH164" s="146"/>
      <c r="AI164" s="146"/>
      <c r="AJ164" s="146"/>
      <c r="AK164" s="146"/>
      <c r="AL164" s="146"/>
      <c r="AM164" s="146"/>
      <c r="AN164" s="146"/>
      <c r="AO164" s="146"/>
      <c r="AP164" s="146"/>
      <c r="AQ164" s="146"/>
      <c r="AR164" s="146"/>
      <c r="AS164" s="146"/>
    </row>
    <row r="165" spans="1:45"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46"/>
      <c r="AF165" s="146"/>
      <c r="AG165" s="146"/>
      <c r="AH165" s="146"/>
      <c r="AI165" s="146"/>
      <c r="AJ165" s="146"/>
      <c r="AK165" s="146"/>
      <c r="AL165" s="146"/>
      <c r="AM165" s="146"/>
      <c r="AN165" s="146"/>
      <c r="AO165" s="146"/>
      <c r="AP165" s="146"/>
      <c r="AQ165" s="146"/>
      <c r="AR165" s="146"/>
      <c r="AS165" s="146"/>
    </row>
    <row r="166" spans="1:45"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46"/>
      <c r="AF166" s="146"/>
      <c r="AG166" s="146"/>
      <c r="AH166" s="146"/>
      <c r="AI166" s="146"/>
      <c r="AJ166" s="146"/>
      <c r="AK166" s="146"/>
      <c r="AL166" s="146"/>
      <c r="AM166" s="146"/>
      <c r="AN166" s="146"/>
      <c r="AO166" s="146"/>
      <c r="AP166" s="146"/>
      <c r="AQ166" s="146"/>
      <c r="AR166" s="146"/>
      <c r="AS166" s="146"/>
    </row>
    <row r="167" spans="1:45"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46"/>
      <c r="AF167" s="146"/>
      <c r="AG167" s="146"/>
      <c r="AH167" s="146"/>
      <c r="AI167" s="146"/>
      <c r="AJ167" s="146"/>
      <c r="AK167" s="146"/>
      <c r="AL167" s="146"/>
      <c r="AM167" s="146"/>
      <c r="AN167" s="146"/>
      <c r="AO167" s="146"/>
      <c r="AP167" s="146"/>
      <c r="AQ167" s="146"/>
      <c r="AR167" s="146"/>
      <c r="AS167" s="146"/>
    </row>
    <row r="168" spans="1:45"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46"/>
      <c r="AF168" s="146"/>
      <c r="AG168" s="146"/>
      <c r="AH168" s="146"/>
      <c r="AI168" s="146"/>
      <c r="AJ168" s="146"/>
      <c r="AK168" s="146"/>
      <c r="AL168" s="146"/>
      <c r="AM168" s="146"/>
      <c r="AN168" s="146"/>
      <c r="AO168" s="146"/>
      <c r="AP168" s="146"/>
      <c r="AQ168" s="146"/>
      <c r="AR168" s="146"/>
      <c r="AS168" s="146"/>
    </row>
    <row r="169" spans="1:45"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46"/>
      <c r="AF169" s="146"/>
      <c r="AG169" s="146"/>
      <c r="AH169" s="146"/>
      <c r="AI169" s="146"/>
      <c r="AJ169" s="146"/>
      <c r="AK169" s="146"/>
      <c r="AL169" s="146"/>
      <c r="AM169" s="146"/>
      <c r="AN169" s="146"/>
      <c r="AO169" s="146"/>
      <c r="AP169" s="146"/>
      <c r="AQ169" s="146"/>
      <c r="AR169" s="146"/>
      <c r="AS169" s="146"/>
    </row>
    <row r="170" spans="1:45"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46"/>
      <c r="AF170" s="146"/>
      <c r="AG170" s="146"/>
      <c r="AH170" s="146"/>
      <c r="AI170" s="146"/>
      <c r="AJ170" s="146"/>
      <c r="AK170" s="146"/>
      <c r="AL170" s="146"/>
      <c r="AM170" s="146"/>
      <c r="AN170" s="146"/>
      <c r="AO170" s="146"/>
      <c r="AP170" s="146"/>
      <c r="AQ170" s="146"/>
      <c r="AR170" s="146"/>
      <c r="AS170" s="146"/>
    </row>
    <row r="171" spans="1:45"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46"/>
      <c r="AF171" s="146"/>
      <c r="AG171" s="146"/>
      <c r="AH171" s="146"/>
      <c r="AI171" s="146"/>
      <c r="AJ171" s="146"/>
      <c r="AK171" s="146"/>
      <c r="AL171" s="146"/>
      <c r="AM171" s="146"/>
      <c r="AN171" s="146"/>
      <c r="AO171" s="146"/>
      <c r="AP171" s="146"/>
      <c r="AQ171" s="146"/>
      <c r="AR171" s="146"/>
      <c r="AS171" s="146"/>
    </row>
    <row r="172" spans="1:45"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46"/>
      <c r="AF172" s="146"/>
      <c r="AG172" s="146"/>
      <c r="AH172" s="146"/>
      <c r="AI172" s="146"/>
      <c r="AJ172" s="146"/>
      <c r="AK172" s="146"/>
      <c r="AL172" s="146"/>
      <c r="AM172" s="146"/>
      <c r="AN172" s="146"/>
      <c r="AO172" s="146"/>
      <c r="AP172" s="146"/>
      <c r="AQ172" s="146"/>
      <c r="AR172" s="146"/>
      <c r="AS172" s="146"/>
    </row>
    <row r="173" spans="1:45"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46"/>
      <c r="AF173" s="146"/>
      <c r="AG173" s="146"/>
      <c r="AH173" s="146"/>
      <c r="AI173" s="146"/>
      <c r="AJ173" s="146"/>
      <c r="AK173" s="146"/>
      <c r="AL173" s="146"/>
      <c r="AM173" s="146"/>
      <c r="AN173" s="146"/>
      <c r="AO173" s="146"/>
      <c r="AP173" s="146"/>
      <c r="AQ173" s="146"/>
      <c r="AR173" s="146"/>
      <c r="AS173" s="146"/>
    </row>
    <row r="174" spans="1:45"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46"/>
      <c r="AF174" s="146"/>
      <c r="AG174" s="146"/>
      <c r="AH174" s="146"/>
      <c r="AI174" s="146"/>
      <c r="AJ174" s="146"/>
      <c r="AK174" s="146"/>
      <c r="AL174" s="146"/>
      <c r="AM174" s="146"/>
      <c r="AN174" s="146"/>
      <c r="AO174" s="146"/>
      <c r="AP174" s="146"/>
      <c r="AQ174" s="146"/>
      <c r="AR174" s="146"/>
      <c r="AS174" s="146"/>
    </row>
    <row r="175" spans="1:45"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46"/>
      <c r="AF175" s="146"/>
      <c r="AG175" s="146"/>
      <c r="AH175" s="146"/>
      <c r="AI175" s="146"/>
      <c r="AJ175" s="146"/>
      <c r="AK175" s="146"/>
      <c r="AL175" s="146"/>
      <c r="AM175" s="146"/>
      <c r="AN175" s="146"/>
      <c r="AO175" s="146"/>
      <c r="AP175" s="146"/>
      <c r="AQ175" s="146"/>
      <c r="AR175" s="146"/>
      <c r="AS175" s="146"/>
    </row>
    <row r="176" spans="1:45"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46"/>
      <c r="AF176" s="146"/>
      <c r="AG176" s="146"/>
      <c r="AH176" s="146"/>
      <c r="AI176" s="146"/>
      <c r="AJ176" s="146"/>
      <c r="AK176" s="146"/>
      <c r="AL176" s="146"/>
      <c r="AM176" s="146"/>
      <c r="AN176" s="146"/>
      <c r="AO176" s="146"/>
      <c r="AP176" s="146"/>
      <c r="AQ176" s="146"/>
      <c r="AR176" s="146"/>
      <c r="AS176" s="146"/>
    </row>
    <row r="177" spans="1:45"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46"/>
      <c r="AF177" s="146"/>
      <c r="AG177" s="146"/>
      <c r="AH177" s="146"/>
      <c r="AI177" s="146"/>
      <c r="AJ177" s="146"/>
      <c r="AK177" s="146"/>
      <c r="AL177" s="146"/>
      <c r="AM177" s="146"/>
      <c r="AN177" s="146"/>
      <c r="AO177" s="146"/>
      <c r="AP177" s="146"/>
      <c r="AQ177" s="146"/>
      <c r="AR177" s="146"/>
      <c r="AS177" s="146"/>
    </row>
    <row r="178" spans="1:45"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46"/>
      <c r="AF178" s="146"/>
      <c r="AG178" s="146"/>
      <c r="AH178" s="146"/>
      <c r="AI178" s="146"/>
      <c r="AJ178" s="146"/>
      <c r="AK178" s="146"/>
      <c r="AL178" s="146"/>
      <c r="AM178" s="146"/>
      <c r="AN178" s="146"/>
      <c r="AO178" s="146"/>
      <c r="AP178" s="146"/>
      <c r="AQ178" s="146"/>
      <c r="AR178" s="146"/>
      <c r="AS178" s="146"/>
    </row>
    <row r="179" spans="1:45"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46"/>
      <c r="AF179" s="146"/>
      <c r="AG179" s="146"/>
      <c r="AH179" s="146"/>
      <c r="AI179" s="146"/>
      <c r="AJ179" s="146"/>
      <c r="AK179" s="146"/>
      <c r="AL179" s="146"/>
      <c r="AM179" s="146"/>
      <c r="AN179" s="146"/>
      <c r="AO179" s="146"/>
      <c r="AP179" s="146"/>
      <c r="AQ179" s="146"/>
      <c r="AR179" s="146"/>
      <c r="AS179" s="146"/>
    </row>
    <row r="180" spans="1:45"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46"/>
      <c r="AF180" s="146"/>
      <c r="AG180" s="146"/>
      <c r="AH180" s="146"/>
      <c r="AI180" s="146"/>
      <c r="AJ180" s="146"/>
      <c r="AK180" s="146"/>
      <c r="AL180" s="146"/>
      <c r="AM180" s="146"/>
      <c r="AN180" s="146"/>
      <c r="AO180" s="146"/>
      <c r="AP180" s="146"/>
      <c r="AQ180" s="146"/>
      <c r="AR180" s="146"/>
      <c r="AS180" s="146"/>
    </row>
    <row r="181" spans="1:45"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46"/>
      <c r="AF181" s="146"/>
      <c r="AG181" s="146"/>
      <c r="AH181" s="146"/>
      <c r="AI181" s="146"/>
      <c r="AJ181" s="146"/>
      <c r="AK181" s="146"/>
      <c r="AL181" s="146"/>
      <c r="AM181" s="146"/>
      <c r="AN181" s="146"/>
      <c r="AO181" s="146"/>
      <c r="AP181" s="146"/>
      <c r="AQ181" s="146"/>
      <c r="AR181" s="146"/>
      <c r="AS181" s="146"/>
    </row>
    <row r="182" spans="1:45"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46"/>
      <c r="AF182" s="146"/>
      <c r="AG182" s="146"/>
      <c r="AH182" s="146"/>
      <c r="AI182" s="146"/>
      <c r="AJ182" s="146"/>
      <c r="AK182" s="146"/>
      <c r="AL182" s="146"/>
      <c r="AM182" s="146"/>
      <c r="AN182" s="146"/>
      <c r="AO182" s="146"/>
      <c r="AP182" s="146"/>
      <c r="AQ182" s="146"/>
      <c r="AR182" s="146"/>
      <c r="AS182" s="146"/>
    </row>
    <row r="183" spans="1:45"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46"/>
      <c r="AF183" s="146"/>
      <c r="AG183" s="146"/>
      <c r="AH183" s="146"/>
      <c r="AI183" s="146"/>
      <c r="AJ183" s="146"/>
      <c r="AK183" s="146"/>
      <c r="AL183" s="146"/>
      <c r="AM183" s="146"/>
      <c r="AN183" s="146"/>
      <c r="AO183" s="146"/>
      <c r="AP183" s="146"/>
      <c r="AQ183" s="146"/>
      <c r="AR183" s="146"/>
      <c r="AS183" s="146"/>
    </row>
    <row r="184" spans="1:45"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46"/>
      <c r="AF184" s="146"/>
      <c r="AG184" s="146"/>
      <c r="AH184" s="146"/>
      <c r="AI184" s="146"/>
      <c r="AJ184" s="146"/>
      <c r="AK184" s="146"/>
      <c r="AL184" s="146"/>
      <c r="AM184" s="146"/>
      <c r="AN184" s="146"/>
      <c r="AO184" s="146"/>
      <c r="AP184" s="146"/>
      <c r="AQ184" s="146"/>
      <c r="AR184" s="146"/>
      <c r="AS184" s="146"/>
    </row>
    <row r="185" spans="1:45"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46"/>
      <c r="AF185" s="146"/>
      <c r="AG185" s="146"/>
      <c r="AH185" s="146"/>
      <c r="AI185" s="146"/>
      <c r="AJ185" s="146"/>
      <c r="AK185" s="146"/>
      <c r="AL185" s="146"/>
      <c r="AM185" s="146"/>
      <c r="AN185" s="146"/>
      <c r="AO185" s="146"/>
      <c r="AP185" s="146"/>
      <c r="AQ185" s="146"/>
      <c r="AR185" s="146"/>
      <c r="AS185" s="146"/>
    </row>
    <row r="186" spans="1:45"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46"/>
      <c r="AF186" s="146"/>
      <c r="AG186" s="146"/>
      <c r="AH186" s="146"/>
      <c r="AI186" s="146"/>
      <c r="AJ186" s="146"/>
      <c r="AK186" s="146"/>
      <c r="AL186" s="146"/>
      <c r="AM186" s="146"/>
      <c r="AN186" s="146"/>
      <c r="AO186" s="146"/>
      <c r="AP186" s="146"/>
      <c r="AQ186" s="146"/>
      <c r="AR186" s="146"/>
      <c r="AS186" s="146"/>
    </row>
    <row r="187" spans="1:45"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46"/>
      <c r="AF187" s="146"/>
      <c r="AG187" s="146"/>
      <c r="AH187" s="146"/>
      <c r="AI187" s="146"/>
      <c r="AJ187" s="146"/>
      <c r="AK187" s="146"/>
      <c r="AL187" s="146"/>
      <c r="AM187" s="146"/>
      <c r="AN187" s="146"/>
      <c r="AO187" s="146"/>
      <c r="AP187" s="146"/>
      <c r="AQ187" s="146"/>
      <c r="AR187" s="146"/>
      <c r="AS187" s="146"/>
    </row>
    <row r="188" spans="1:45"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46"/>
      <c r="AF188" s="146"/>
      <c r="AG188" s="146"/>
      <c r="AH188" s="146"/>
      <c r="AI188" s="146"/>
      <c r="AJ188" s="146"/>
      <c r="AK188" s="146"/>
      <c r="AL188" s="146"/>
      <c r="AM188" s="146"/>
      <c r="AN188" s="146"/>
      <c r="AO188" s="146"/>
      <c r="AP188" s="146"/>
      <c r="AQ188" s="146"/>
      <c r="AR188" s="146"/>
      <c r="AS188" s="146"/>
    </row>
    <row r="189" spans="1:45"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46"/>
      <c r="AF189" s="146"/>
      <c r="AG189" s="146"/>
      <c r="AH189" s="146"/>
      <c r="AI189" s="146"/>
      <c r="AJ189" s="146"/>
      <c r="AK189" s="146"/>
      <c r="AL189" s="146"/>
      <c r="AM189" s="146"/>
      <c r="AN189" s="146"/>
      <c r="AO189" s="146"/>
      <c r="AP189" s="146"/>
      <c r="AQ189" s="146"/>
      <c r="AR189" s="146"/>
      <c r="AS189" s="146"/>
    </row>
    <row r="190" spans="1:45"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46"/>
      <c r="AF190" s="146"/>
      <c r="AG190" s="146"/>
      <c r="AH190" s="146"/>
      <c r="AI190" s="146"/>
      <c r="AJ190" s="146"/>
      <c r="AK190" s="146"/>
      <c r="AL190" s="146"/>
      <c r="AM190" s="146"/>
      <c r="AN190" s="146"/>
      <c r="AO190" s="146"/>
      <c r="AP190" s="146"/>
      <c r="AQ190" s="146"/>
      <c r="AR190" s="146"/>
      <c r="AS190" s="146"/>
    </row>
    <row r="191" spans="1:45"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46"/>
      <c r="AF191" s="146"/>
      <c r="AG191" s="146"/>
      <c r="AH191" s="146"/>
      <c r="AI191" s="146"/>
      <c r="AJ191" s="146"/>
      <c r="AK191" s="146"/>
      <c r="AL191" s="146"/>
      <c r="AM191" s="146"/>
      <c r="AN191" s="146"/>
      <c r="AO191" s="146"/>
      <c r="AP191" s="146"/>
      <c r="AQ191" s="146"/>
      <c r="AR191" s="146"/>
      <c r="AS191" s="146"/>
    </row>
    <row r="192" spans="1:45"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46"/>
      <c r="AF192" s="146"/>
      <c r="AG192" s="146"/>
      <c r="AH192" s="146"/>
      <c r="AI192" s="146"/>
      <c r="AJ192" s="146"/>
      <c r="AK192" s="146"/>
      <c r="AL192" s="146"/>
      <c r="AM192" s="146"/>
      <c r="AN192" s="146"/>
      <c r="AO192" s="146"/>
      <c r="AP192" s="146"/>
      <c r="AQ192" s="146"/>
      <c r="AR192" s="146"/>
      <c r="AS192" s="146"/>
    </row>
    <row r="193" spans="1:45"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46"/>
      <c r="AF193" s="146"/>
      <c r="AG193" s="146"/>
      <c r="AH193" s="146"/>
      <c r="AI193" s="146"/>
      <c r="AJ193" s="146"/>
      <c r="AK193" s="146"/>
      <c r="AL193" s="146"/>
      <c r="AM193" s="146"/>
      <c r="AN193" s="146"/>
      <c r="AO193" s="146"/>
      <c r="AP193" s="146"/>
      <c r="AQ193" s="146"/>
      <c r="AR193" s="146"/>
      <c r="AS193" s="146"/>
    </row>
    <row r="194" spans="1:45"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46"/>
      <c r="AF194" s="146"/>
      <c r="AG194" s="146"/>
      <c r="AH194" s="146"/>
      <c r="AI194" s="146"/>
      <c r="AJ194" s="146"/>
      <c r="AK194" s="146"/>
      <c r="AL194" s="146"/>
      <c r="AM194" s="146"/>
      <c r="AN194" s="146"/>
      <c r="AO194" s="146"/>
      <c r="AP194" s="146"/>
      <c r="AQ194" s="146"/>
      <c r="AR194" s="146"/>
      <c r="AS194" s="146"/>
    </row>
    <row r="195" spans="1:45"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46"/>
      <c r="AF195" s="146"/>
      <c r="AG195" s="146"/>
      <c r="AH195" s="146"/>
      <c r="AI195" s="146"/>
      <c r="AJ195" s="146"/>
      <c r="AK195" s="146"/>
      <c r="AL195" s="146"/>
      <c r="AM195" s="146"/>
      <c r="AN195" s="146"/>
      <c r="AO195" s="146"/>
      <c r="AP195" s="146"/>
      <c r="AQ195" s="146"/>
      <c r="AR195" s="146"/>
      <c r="AS195" s="146"/>
    </row>
    <row r="196" spans="1:45"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46"/>
      <c r="AF196" s="146"/>
      <c r="AG196" s="146"/>
      <c r="AH196" s="146"/>
      <c r="AI196" s="146"/>
      <c r="AJ196" s="146"/>
      <c r="AK196" s="146"/>
      <c r="AL196" s="146"/>
      <c r="AM196" s="146"/>
      <c r="AN196" s="146"/>
      <c r="AO196" s="146"/>
      <c r="AP196" s="146"/>
      <c r="AQ196" s="146"/>
      <c r="AR196" s="146"/>
      <c r="AS196" s="146"/>
    </row>
    <row r="197" spans="1:45"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46"/>
      <c r="AF197" s="146"/>
      <c r="AG197" s="146"/>
      <c r="AH197" s="146"/>
      <c r="AI197" s="146"/>
      <c r="AJ197" s="146"/>
      <c r="AK197" s="146"/>
      <c r="AL197" s="146"/>
      <c r="AM197" s="146"/>
      <c r="AN197" s="146"/>
      <c r="AO197" s="146"/>
      <c r="AP197" s="146"/>
      <c r="AQ197" s="146"/>
      <c r="AR197" s="146"/>
      <c r="AS197" s="146"/>
    </row>
    <row r="198" spans="1:45"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46"/>
      <c r="AF198" s="146"/>
      <c r="AG198" s="146"/>
      <c r="AH198" s="146"/>
      <c r="AI198" s="146"/>
      <c r="AJ198" s="146"/>
      <c r="AK198" s="146"/>
      <c r="AL198" s="146"/>
      <c r="AM198" s="146"/>
      <c r="AN198" s="146"/>
      <c r="AO198" s="146"/>
      <c r="AP198" s="146"/>
      <c r="AQ198" s="146"/>
      <c r="AR198" s="146"/>
      <c r="AS198" s="146"/>
    </row>
    <row r="199" spans="1:45"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46"/>
      <c r="AF199" s="146"/>
      <c r="AG199" s="146"/>
      <c r="AH199" s="146"/>
      <c r="AI199" s="146"/>
      <c r="AJ199" s="146"/>
      <c r="AK199" s="146"/>
      <c r="AL199" s="146"/>
      <c r="AM199" s="146"/>
      <c r="AN199" s="146"/>
      <c r="AO199" s="146"/>
      <c r="AP199" s="146"/>
      <c r="AQ199" s="146"/>
      <c r="AR199" s="146"/>
      <c r="AS199" s="146"/>
    </row>
    <row r="200" spans="1:45"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46"/>
      <c r="AF200" s="146"/>
      <c r="AG200" s="146"/>
      <c r="AH200" s="146"/>
      <c r="AI200" s="146"/>
      <c r="AJ200" s="146"/>
      <c r="AK200" s="146"/>
      <c r="AL200" s="146"/>
      <c r="AM200" s="146"/>
      <c r="AN200" s="146"/>
      <c r="AO200" s="146"/>
      <c r="AP200" s="146"/>
      <c r="AQ200" s="146"/>
      <c r="AR200" s="146"/>
      <c r="AS200" s="146"/>
    </row>
    <row r="201" spans="1:45"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46"/>
      <c r="AF201" s="146"/>
      <c r="AG201" s="146"/>
      <c r="AH201" s="146"/>
      <c r="AI201" s="146"/>
      <c r="AJ201" s="146"/>
      <c r="AK201" s="146"/>
      <c r="AL201" s="146"/>
      <c r="AM201" s="146"/>
      <c r="AN201" s="146"/>
      <c r="AO201" s="146"/>
      <c r="AP201" s="146"/>
      <c r="AQ201" s="146"/>
      <c r="AR201" s="146"/>
      <c r="AS201" s="146"/>
    </row>
    <row r="202" spans="1:45"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46"/>
      <c r="AF202" s="146"/>
      <c r="AG202" s="146"/>
      <c r="AH202" s="146"/>
      <c r="AI202" s="146"/>
      <c r="AJ202" s="146"/>
      <c r="AK202" s="146"/>
      <c r="AL202" s="146"/>
      <c r="AM202" s="146"/>
      <c r="AN202" s="146"/>
      <c r="AO202" s="146"/>
      <c r="AP202" s="146"/>
      <c r="AQ202" s="146"/>
      <c r="AR202" s="146"/>
      <c r="AS202" s="146"/>
    </row>
    <row r="203" spans="1:45"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46"/>
      <c r="AF203" s="146"/>
      <c r="AG203" s="146"/>
      <c r="AH203" s="146"/>
      <c r="AI203" s="146"/>
      <c r="AJ203" s="146"/>
      <c r="AK203" s="146"/>
      <c r="AL203" s="146"/>
      <c r="AM203" s="146"/>
      <c r="AN203" s="146"/>
      <c r="AO203" s="146"/>
      <c r="AP203" s="146"/>
      <c r="AQ203" s="146"/>
      <c r="AR203" s="146"/>
      <c r="AS203" s="146"/>
    </row>
    <row r="204" spans="1:45"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46"/>
      <c r="AF204" s="146"/>
      <c r="AG204" s="146"/>
      <c r="AH204" s="146"/>
      <c r="AI204" s="146"/>
      <c r="AJ204" s="146"/>
      <c r="AK204" s="146"/>
      <c r="AL204" s="146"/>
      <c r="AM204" s="146"/>
      <c r="AN204" s="146"/>
      <c r="AO204" s="146"/>
      <c r="AP204" s="146"/>
      <c r="AQ204" s="146"/>
      <c r="AR204" s="146"/>
      <c r="AS204" s="146"/>
    </row>
    <row r="205" spans="1:45"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46"/>
      <c r="AF205" s="146"/>
      <c r="AG205" s="146"/>
      <c r="AH205" s="146"/>
      <c r="AI205" s="146"/>
      <c r="AJ205" s="146"/>
      <c r="AK205" s="146"/>
      <c r="AL205" s="146"/>
      <c r="AM205" s="146"/>
      <c r="AN205" s="146"/>
      <c r="AO205" s="146"/>
      <c r="AP205" s="146"/>
      <c r="AQ205" s="146"/>
      <c r="AR205" s="146"/>
      <c r="AS205" s="146"/>
    </row>
    <row r="206" spans="1:45"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46"/>
      <c r="AF206" s="146"/>
      <c r="AG206" s="146"/>
      <c r="AH206" s="146"/>
      <c r="AI206" s="146"/>
      <c r="AJ206" s="146"/>
      <c r="AK206" s="146"/>
      <c r="AL206" s="146"/>
      <c r="AM206" s="146"/>
      <c r="AN206" s="146"/>
      <c r="AO206" s="146"/>
      <c r="AP206" s="146"/>
      <c r="AQ206" s="146"/>
      <c r="AR206" s="146"/>
      <c r="AS206" s="146"/>
    </row>
    <row r="207" spans="1:45"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46"/>
      <c r="AF207" s="146"/>
      <c r="AG207" s="146"/>
      <c r="AH207" s="146"/>
      <c r="AI207" s="146"/>
      <c r="AJ207" s="146"/>
      <c r="AK207" s="146"/>
      <c r="AL207" s="146"/>
      <c r="AM207" s="146"/>
      <c r="AN207" s="146"/>
      <c r="AO207" s="146"/>
      <c r="AP207" s="146"/>
      <c r="AQ207" s="146"/>
      <c r="AR207" s="146"/>
      <c r="AS207" s="146"/>
    </row>
    <row r="208" spans="1:45"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46"/>
      <c r="AF208" s="146"/>
      <c r="AG208" s="146"/>
      <c r="AH208" s="146"/>
      <c r="AI208" s="146"/>
      <c r="AJ208" s="146"/>
      <c r="AK208" s="146"/>
      <c r="AL208" s="146"/>
      <c r="AM208" s="146"/>
      <c r="AN208" s="146"/>
      <c r="AO208" s="146"/>
      <c r="AP208" s="146"/>
      <c r="AQ208" s="146"/>
      <c r="AR208" s="146"/>
      <c r="AS208" s="146"/>
    </row>
    <row r="209" spans="1:45"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46"/>
      <c r="AF209" s="146"/>
      <c r="AG209" s="146"/>
      <c r="AH209" s="146"/>
      <c r="AI209" s="146"/>
      <c r="AJ209" s="146"/>
      <c r="AK209" s="146"/>
      <c r="AL209" s="146"/>
      <c r="AM209" s="146"/>
      <c r="AN209" s="146"/>
      <c r="AO209" s="146"/>
      <c r="AP209" s="146"/>
      <c r="AQ209" s="146"/>
      <c r="AR209" s="146"/>
      <c r="AS209" s="146"/>
    </row>
    <row r="210" spans="1:45"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46"/>
      <c r="AF210" s="146"/>
      <c r="AG210" s="146"/>
      <c r="AH210" s="146"/>
      <c r="AI210" s="146"/>
      <c r="AJ210" s="146"/>
      <c r="AK210" s="146"/>
      <c r="AL210" s="146"/>
      <c r="AM210" s="146"/>
      <c r="AN210" s="146"/>
      <c r="AO210" s="146"/>
      <c r="AP210" s="146"/>
      <c r="AQ210" s="146"/>
      <c r="AR210" s="146"/>
      <c r="AS210" s="146"/>
    </row>
    <row r="211" spans="1:45"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46"/>
      <c r="AF211" s="146"/>
      <c r="AG211" s="146"/>
      <c r="AH211" s="146"/>
      <c r="AI211" s="146"/>
      <c r="AJ211" s="146"/>
      <c r="AK211" s="146"/>
      <c r="AL211" s="146"/>
      <c r="AM211" s="146"/>
      <c r="AN211" s="146"/>
      <c r="AO211" s="146"/>
      <c r="AP211" s="146"/>
      <c r="AQ211" s="146"/>
      <c r="AR211" s="146"/>
      <c r="AS211" s="146"/>
    </row>
    <row r="212" spans="1:45"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46"/>
      <c r="AF212" s="146"/>
      <c r="AG212" s="146"/>
      <c r="AH212" s="146"/>
      <c r="AI212" s="146"/>
      <c r="AJ212" s="146"/>
      <c r="AK212" s="146"/>
      <c r="AL212" s="146"/>
      <c r="AM212" s="146"/>
      <c r="AN212" s="146"/>
      <c r="AO212" s="146"/>
      <c r="AP212" s="146"/>
      <c r="AQ212" s="146"/>
      <c r="AR212" s="146"/>
      <c r="AS212" s="146"/>
    </row>
    <row r="213" spans="1:45"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46"/>
      <c r="AF213" s="146"/>
      <c r="AG213" s="146"/>
      <c r="AH213" s="146"/>
      <c r="AI213" s="146"/>
      <c r="AJ213" s="146"/>
      <c r="AK213" s="146"/>
      <c r="AL213" s="146"/>
      <c r="AM213" s="146"/>
      <c r="AN213" s="146"/>
      <c r="AO213" s="146"/>
      <c r="AP213" s="146"/>
      <c r="AQ213" s="146"/>
      <c r="AR213" s="146"/>
      <c r="AS213" s="146"/>
    </row>
    <row r="214" spans="1:45"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46"/>
      <c r="AF214" s="146"/>
      <c r="AG214" s="146"/>
      <c r="AH214" s="146"/>
      <c r="AI214" s="146"/>
      <c r="AJ214" s="146"/>
      <c r="AK214" s="146"/>
      <c r="AL214" s="146"/>
      <c r="AM214" s="146"/>
      <c r="AN214" s="146"/>
      <c r="AO214" s="146"/>
      <c r="AP214" s="146"/>
      <c r="AQ214" s="146"/>
      <c r="AR214" s="146"/>
      <c r="AS214" s="146"/>
    </row>
    <row r="215" spans="1:45"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46"/>
      <c r="AF215" s="146"/>
      <c r="AG215" s="146"/>
      <c r="AH215" s="146"/>
      <c r="AI215" s="146"/>
      <c r="AJ215" s="146"/>
      <c r="AK215" s="146"/>
      <c r="AL215" s="146"/>
      <c r="AM215" s="146"/>
      <c r="AN215" s="146"/>
      <c r="AO215" s="146"/>
      <c r="AP215" s="146"/>
      <c r="AQ215" s="146"/>
      <c r="AR215" s="146"/>
      <c r="AS215" s="146"/>
    </row>
    <row r="216" spans="1:45"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46"/>
      <c r="AF216" s="146"/>
      <c r="AG216" s="146"/>
      <c r="AH216" s="146"/>
      <c r="AI216" s="146"/>
      <c r="AJ216" s="146"/>
      <c r="AK216" s="146"/>
      <c r="AL216" s="146"/>
      <c r="AM216" s="146"/>
      <c r="AN216" s="146"/>
      <c r="AO216" s="146"/>
      <c r="AP216" s="146"/>
      <c r="AQ216" s="146"/>
      <c r="AR216" s="146"/>
      <c r="AS216" s="146"/>
    </row>
    <row r="217" spans="1:45"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46"/>
      <c r="AF217" s="146"/>
      <c r="AG217" s="146"/>
      <c r="AH217" s="146"/>
      <c r="AI217" s="146"/>
      <c r="AJ217" s="146"/>
      <c r="AK217" s="146"/>
      <c r="AL217" s="146"/>
      <c r="AM217" s="146"/>
      <c r="AN217" s="146"/>
      <c r="AO217" s="146"/>
      <c r="AP217" s="146"/>
      <c r="AQ217" s="146"/>
      <c r="AR217" s="146"/>
      <c r="AS217" s="146"/>
    </row>
    <row r="218" spans="1:45"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46"/>
      <c r="AF218" s="146"/>
      <c r="AG218" s="146"/>
      <c r="AH218" s="146"/>
      <c r="AI218" s="146"/>
      <c r="AJ218" s="146"/>
      <c r="AK218" s="146"/>
      <c r="AL218" s="146"/>
      <c r="AM218" s="146"/>
      <c r="AN218" s="146"/>
      <c r="AO218" s="146"/>
      <c r="AP218" s="146"/>
      <c r="AQ218" s="146"/>
      <c r="AR218" s="146"/>
      <c r="AS218" s="146"/>
    </row>
    <row r="219" spans="1:45"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46"/>
      <c r="AF219" s="146"/>
      <c r="AG219" s="146"/>
      <c r="AH219" s="146"/>
      <c r="AI219" s="146"/>
      <c r="AJ219" s="146"/>
      <c r="AK219" s="146"/>
      <c r="AL219" s="146"/>
      <c r="AM219" s="146"/>
      <c r="AN219" s="146"/>
      <c r="AO219" s="146"/>
      <c r="AP219" s="146"/>
      <c r="AQ219" s="146"/>
      <c r="AR219" s="146"/>
      <c r="AS219" s="146"/>
    </row>
    <row r="220" spans="1:45"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46"/>
      <c r="AF220" s="146"/>
      <c r="AG220" s="146"/>
      <c r="AH220" s="146"/>
      <c r="AI220" s="146"/>
      <c r="AJ220" s="146"/>
      <c r="AK220" s="146"/>
      <c r="AL220" s="146"/>
      <c r="AM220" s="146"/>
      <c r="AN220" s="146"/>
      <c r="AO220" s="146"/>
      <c r="AP220" s="146"/>
      <c r="AQ220" s="146"/>
      <c r="AR220" s="146"/>
      <c r="AS220" s="146"/>
    </row>
    <row r="221" spans="1:45"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46"/>
      <c r="AF221" s="146"/>
      <c r="AG221" s="146"/>
      <c r="AH221" s="146"/>
      <c r="AI221" s="146"/>
      <c r="AJ221" s="146"/>
      <c r="AK221" s="146"/>
      <c r="AL221" s="146"/>
      <c r="AM221" s="146"/>
      <c r="AN221" s="146"/>
      <c r="AO221" s="146"/>
      <c r="AP221" s="146"/>
      <c r="AQ221" s="146"/>
      <c r="AR221" s="146"/>
      <c r="AS221" s="146"/>
    </row>
    <row r="222" spans="1:45"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46"/>
      <c r="AF222" s="146"/>
      <c r="AG222" s="146"/>
      <c r="AH222" s="146"/>
      <c r="AI222" s="146"/>
      <c r="AJ222" s="146"/>
      <c r="AK222" s="146"/>
      <c r="AL222" s="146"/>
      <c r="AM222" s="146"/>
      <c r="AN222" s="146"/>
      <c r="AO222" s="146"/>
      <c r="AP222" s="146"/>
      <c r="AQ222" s="146"/>
      <c r="AR222" s="146"/>
      <c r="AS222" s="146"/>
    </row>
    <row r="223" spans="1:45"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46"/>
      <c r="AF223" s="146"/>
      <c r="AG223" s="146"/>
      <c r="AH223" s="146"/>
      <c r="AI223" s="146"/>
      <c r="AJ223" s="146"/>
      <c r="AK223" s="146"/>
      <c r="AL223" s="146"/>
      <c r="AM223" s="146"/>
      <c r="AN223" s="146"/>
      <c r="AO223" s="146"/>
      <c r="AP223" s="146"/>
      <c r="AQ223" s="146"/>
      <c r="AR223" s="146"/>
      <c r="AS223" s="146"/>
    </row>
    <row r="224" spans="1:45"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46"/>
      <c r="AF224" s="146"/>
      <c r="AG224" s="146"/>
      <c r="AH224" s="146"/>
      <c r="AI224" s="146"/>
      <c r="AJ224" s="146"/>
      <c r="AK224" s="146"/>
      <c r="AL224" s="146"/>
      <c r="AM224" s="146"/>
      <c r="AN224" s="146"/>
      <c r="AO224" s="146"/>
      <c r="AP224" s="146"/>
      <c r="AQ224" s="146"/>
      <c r="AR224" s="146"/>
      <c r="AS224" s="146"/>
    </row>
    <row r="225" spans="1:45"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46"/>
      <c r="AF225" s="146"/>
      <c r="AG225" s="146"/>
      <c r="AH225" s="146"/>
      <c r="AI225" s="146"/>
      <c r="AJ225" s="146"/>
      <c r="AK225" s="146"/>
      <c r="AL225" s="146"/>
      <c r="AM225" s="146"/>
      <c r="AN225" s="146"/>
      <c r="AO225" s="146"/>
      <c r="AP225" s="146"/>
      <c r="AQ225" s="146"/>
      <c r="AR225" s="146"/>
      <c r="AS225" s="146"/>
    </row>
    <row r="226" spans="1:45"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46"/>
      <c r="AF226" s="146"/>
      <c r="AG226" s="146"/>
      <c r="AH226" s="146"/>
      <c r="AI226" s="146"/>
      <c r="AJ226" s="146"/>
      <c r="AK226" s="146"/>
      <c r="AL226" s="146"/>
      <c r="AM226" s="146"/>
      <c r="AN226" s="146"/>
      <c r="AO226" s="146"/>
      <c r="AP226" s="146"/>
      <c r="AQ226" s="146"/>
      <c r="AR226" s="146"/>
      <c r="AS226" s="146"/>
    </row>
    <row r="227" spans="1:45"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46"/>
      <c r="AF227" s="146"/>
      <c r="AG227" s="146"/>
      <c r="AH227" s="146"/>
      <c r="AI227" s="146"/>
      <c r="AJ227" s="146"/>
      <c r="AK227" s="146"/>
      <c r="AL227" s="146"/>
      <c r="AM227" s="146"/>
      <c r="AN227" s="146"/>
      <c r="AO227" s="146"/>
      <c r="AP227" s="146"/>
      <c r="AQ227" s="146"/>
      <c r="AR227" s="146"/>
      <c r="AS227" s="146"/>
    </row>
    <row r="228" spans="1:45"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46"/>
      <c r="AF228" s="146"/>
      <c r="AG228" s="146"/>
      <c r="AH228" s="146"/>
      <c r="AI228" s="146"/>
      <c r="AJ228" s="146"/>
      <c r="AK228" s="146"/>
      <c r="AL228" s="146"/>
      <c r="AM228" s="146"/>
      <c r="AN228" s="146"/>
      <c r="AO228" s="146"/>
      <c r="AP228" s="146"/>
      <c r="AQ228" s="146"/>
      <c r="AR228" s="146"/>
      <c r="AS228" s="146"/>
    </row>
    <row r="229" spans="1:45"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46"/>
      <c r="AF229" s="146"/>
      <c r="AG229" s="146"/>
      <c r="AH229" s="146"/>
      <c r="AI229" s="146"/>
      <c r="AJ229" s="146"/>
      <c r="AK229" s="146"/>
      <c r="AL229" s="146"/>
      <c r="AM229" s="146"/>
      <c r="AN229" s="146"/>
      <c r="AO229" s="146"/>
      <c r="AP229" s="146"/>
      <c r="AQ229" s="146"/>
      <c r="AR229" s="146"/>
      <c r="AS229" s="146"/>
    </row>
    <row r="230" spans="1:45"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46"/>
      <c r="AF230" s="146"/>
      <c r="AG230" s="146"/>
      <c r="AH230" s="146"/>
      <c r="AI230" s="146"/>
      <c r="AJ230" s="146"/>
      <c r="AK230" s="146"/>
      <c r="AL230" s="146"/>
      <c r="AM230" s="146"/>
      <c r="AN230" s="146"/>
      <c r="AO230" s="146"/>
      <c r="AP230" s="146"/>
      <c r="AQ230" s="146"/>
      <c r="AR230" s="146"/>
      <c r="AS230" s="146"/>
    </row>
    <row r="231" spans="1:45"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46"/>
      <c r="AF231" s="146"/>
      <c r="AG231" s="146"/>
      <c r="AH231" s="146"/>
      <c r="AI231" s="146"/>
      <c r="AJ231" s="146"/>
      <c r="AK231" s="146"/>
      <c r="AL231" s="146"/>
      <c r="AM231" s="146"/>
      <c r="AN231" s="146"/>
      <c r="AO231" s="146"/>
      <c r="AP231" s="146"/>
      <c r="AQ231" s="146"/>
      <c r="AR231" s="146"/>
      <c r="AS231" s="146"/>
    </row>
    <row r="232" spans="1:45"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46"/>
      <c r="AF232" s="146"/>
      <c r="AG232" s="146"/>
      <c r="AH232" s="146"/>
      <c r="AI232" s="146"/>
      <c r="AJ232" s="146"/>
      <c r="AK232" s="146"/>
      <c r="AL232" s="146"/>
      <c r="AM232" s="146"/>
      <c r="AN232" s="146"/>
      <c r="AO232" s="146"/>
      <c r="AP232" s="146"/>
      <c r="AQ232" s="146"/>
      <c r="AR232" s="146"/>
      <c r="AS232" s="146"/>
    </row>
    <row r="233" spans="1:45"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46"/>
      <c r="AF233" s="146"/>
      <c r="AG233" s="146"/>
      <c r="AH233" s="146"/>
      <c r="AI233" s="146"/>
      <c r="AJ233" s="146"/>
      <c r="AK233" s="146"/>
      <c r="AL233" s="146"/>
      <c r="AM233" s="146"/>
      <c r="AN233" s="146"/>
      <c r="AO233" s="146"/>
      <c r="AP233" s="146"/>
      <c r="AQ233" s="146"/>
      <c r="AR233" s="146"/>
      <c r="AS233" s="146"/>
    </row>
    <row r="234" spans="1:45"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46"/>
      <c r="AF234" s="146"/>
      <c r="AG234" s="146"/>
      <c r="AH234" s="146"/>
      <c r="AI234" s="146"/>
      <c r="AJ234" s="146"/>
      <c r="AK234" s="146"/>
      <c r="AL234" s="146"/>
      <c r="AM234" s="146"/>
      <c r="AN234" s="146"/>
      <c r="AO234" s="146"/>
      <c r="AP234" s="146"/>
      <c r="AQ234" s="146"/>
      <c r="AR234" s="146"/>
      <c r="AS234" s="146"/>
    </row>
    <row r="235" spans="1:45"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46"/>
      <c r="AF235" s="146"/>
      <c r="AG235" s="146"/>
      <c r="AH235" s="146"/>
      <c r="AI235" s="146"/>
      <c r="AJ235" s="146"/>
      <c r="AK235" s="146"/>
      <c r="AL235" s="146"/>
      <c r="AM235" s="146"/>
      <c r="AN235" s="146"/>
      <c r="AO235" s="146"/>
      <c r="AP235" s="146"/>
      <c r="AQ235" s="146"/>
      <c r="AR235" s="146"/>
      <c r="AS235" s="146"/>
    </row>
    <row r="236" spans="1:45"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46"/>
      <c r="AF236" s="146"/>
      <c r="AG236" s="146"/>
      <c r="AH236" s="146"/>
      <c r="AI236" s="146"/>
      <c r="AJ236" s="146"/>
      <c r="AK236" s="146"/>
      <c r="AL236" s="146"/>
      <c r="AM236" s="146"/>
      <c r="AN236" s="146"/>
      <c r="AO236" s="146"/>
      <c r="AP236" s="146"/>
      <c r="AQ236" s="146"/>
      <c r="AR236" s="146"/>
      <c r="AS236" s="146"/>
    </row>
    <row r="237" spans="1:45"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46"/>
      <c r="AF237" s="146"/>
      <c r="AG237" s="146"/>
      <c r="AH237" s="146"/>
      <c r="AI237" s="146"/>
      <c r="AJ237" s="146"/>
      <c r="AK237" s="146"/>
      <c r="AL237" s="146"/>
      <c r="AM237" s="146"/>
      <c r="AN237" s="146"/>
      <c r="AO237" s="146"/>
      <c r="AP237" s="146"/>
      <c r="AQ237" s="146"/>
      <c r="AR237" s="146"/>
      <c r="AS237" s="146"/>
    </row>
    <row r="238" spans="1:45"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46"/>
      <c r="AF238" s="146"/>
      <c r="AG238" s="146"/>
      <c r="AH238" s="146"/>
      <c r="AI238" s="146"/>
      <c r="AJ238" s="146"/>
      <c r="AK238" s="146"/>
      <c r="AL238" s="146"/>
      <c r="AM238" s="146"/>
      <c r="AN238" s="146"/>
      <c r="AO238" s="146"/>
      <c r="AP238" s="146"/>
      <c r="AQ238" s="146"/>
      <c r="AR238" s="146"/>
      <c r="AS238" s="146"/>
    </row>
    <row r="239" spans="1:45"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46"/>
      <c r="AF239" s="146"/>
      <c r="AG239" s="146"/>
      <c r="AH239" s="146"/>
      <c r="AI239" s="146"/>
      <c r="AJ239" s="146"/>
      <c r="AK239" s="146"/>
      <c r="AL239" s="146"/>
      <c r="AM239" s="146"/>
      <c r="AN239" s="146"/>
      <c r="AO239" s="146"/>
      <c r="AP239" s="146"/>
      <c r="AQ239" s="146"/>
      <c r="AR239" s="146"/>
      <c r="AS239" s="146"/>
    </row>
    <row r="240" spans="1:45"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46"/>
      <c r="AF240" s="146"/>
      <c r="AG240" s="146"/>
      <c r="AH240" s="146"/>
      <c r="AI240" s="146"/>
      <c r="AJ240" s="146"/>
      <c r="AK240" s="146"/>
      <c r="AL240" s="146"/>
      <c r="AM240" s="146"/>
      <c r="AN240" s="146"/>
      <c r="AO240" s="146"/>
      <c r="AP240" s="146"/>
      <c r="AQ240" s="146"/>
      <c r="AR240" s="146"/>
      <c r="AS240" s="146"/>
    </row>
    <row r="241" spans="1:45"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46"/>
      <c r="AF241" s="146"/>
      <c r="AG241" s="146"/>
      <c r="AH241" s="146"/>
      <c r="AI241" s="146"/>
      <c r="AJ241" s="146"/>
      <c r="AK241" s="146"/>
      <c r="AL241" s="146"/>
      <c r="AM241" s="146"/>
      <c r="AN241" s="146"/>
      <c r="AO241" s="146"/>
      <c r="AP241" s="146"/>
      <c r="AQ241" s="146"/>
      <c r="AR241" s="146"/>
      <c r="AS241" s="146"/>
    </row>
    <row r="242" spans="1:45"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46"/>
      <c r="AF242" s="146"/>
      <c r="AG242" s="146"/>
      <c r="AH242" s="146"/>
      <c r="AI242" s="146"/>
      <c r="AJ242" s="146"/>
      <c r="AK242" s="146"/>
      <c r="AL242" s="146"/>
      <c r="AM242" s="146"/>
      <c r="AN242" s="146"/>
      <c r="AO242" s="146"/>
      <c r="AP242" s="146"/>
      <c r="AQ242" s="146"/>
      <c r="AR242" s="146"/>
      <c r="AS242" s="146"/>
    </row>
    <row r="243" spans="1:45"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46"/>
      <c r="AF243" s="146"/>
      <c r="AG243" s="146"/>
      <c r="AH243" s="146"/>
      <c r="AI243" s="146"/>
      <c r="AJ243" s="146"/>
      <c r="AK243" s="146"/>
      <c r="AL243" s="146"/>
      <c r="AM243" s="146"/>
      <c r="AN243" s="146"/>
      <c r="AO243" s="146"/>
      <c r="AP243" s="146"/>
      <c r="AQ243" s="146"/>
      <c r="AR243" s="146"/>
      <c r="AS243" s="146"/>
    </row>
    <row r="244" spans="1:45"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46"/>
      <c r="AF244" s="146"/>
      <c r="AG244" s="146"/>
      <c r="AH244" s="146"/>
      <c r="AI244" s="146"/>
      <c r="AJ244" s="146"/>
      <c r="AK244" s="146"/>
      <c r="AL244" s="146"/>
      <c r="AM244" s="146"/>
      <c r="AN244" s="146"/>
      <c r="AO244" s="146"/>
      <c r="AP244" s="146"/>
      <c r="AQ244" s="146"/>
      <c r="AR244" s="146"/>
      <c r="AS244" s="146"/>
    </row>
    <row r="245" spans="1:45"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46"/>
      <c r="AF245" s="146"/>
      <c r="AG245" s="146"/>
      <c r="AH245" s="146"/>
      <c r="AI245" s="146"/>
      <c r="AJ245" s="146"/>
      <c r="AK245" s="146"/>
      <c r="AL245" s="146"/>
      <c r="AM245" s="146"/>
      <c r="AN245" s="146"/>
      <c r="AO245" s="146"/>
      <c r="AP245" s="146"/>
      <c r="AQ245" s="146"/>
      <c r="AR245" s="146"/>
      <c r="AS245" s="146"/>
    </row>
    <row r="246" spans="1:45"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46"/>
      <c r="AF246" s="146"/>
      <c r="AG246" s="146"/>
      <c r="AH246" s="146"/>
      <c r="AI246" s="146"/>
      <c r="AJ246" s="146"/>
      <c r="AK246" s="146"/>
      <c r="AL246" s="146"/>
      <c r="AM246" s="146"/>
      <c r="AN246" s="146"/>
      <c r="AO246" s="146"/>
      <c r="AP246" s="146"/>
      <c r="AQ246" s="146"/>
      <c r="AR246" s="146"/>
      <c r="AS246" s="146"/>
    </row>
    <row r="247" spans="1:45"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46"/>
      <c r="AF247" s="146"/>
      <c r="AG247" s="146"/>
      <c r="AH247" s="146"/>
      <c r="AI247" s="146"/>
      <c r="AJ247" s="146"/>
      <c r="AK247" s="146"/>
      <c r="AL247" s="146"/>
      <c r="AM247" s="146"/>
      <c r="AN247" s="146"/>
      <c r="AO247" s="146"/>
      <c r="AP247" s="146"/>
      <c r="AQ247" s="146"/>
      <c r="AR247" s="146"/>
      <c r="AS247" s="146"/>
    </row>
    <row r="248" spans="1:45"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46"/>
      <c r="AF248" s="146"/>
      <c r="AG248" s="146"/>
      <c r="AH248" s="146"/>
      <c r="AI248" s="146"/>
      <c r="AJ248" s="146"/>
      <c r="AK248" s="146"/>
      <c r="AL248" s="146"/>
      <c r="AM248" s="146"/>
      <c r="AN248" s="146"/>
      <c r="AO248" s="146"/>
      <c r="AP248" s="146"/>
      <c r="AQ248" s="146"/>
      <c r="AR248" s="146"/>
      <c r="AS248" s="146"/>
    </row>
    <row r="249" spans="1:45"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46"/>
      <c r="AF249" s="146"/>
      <c r="AG249" s="146"/>
      <c r="AH249" s="146"/>
      <c r="AI249" s="146"/>
      <c r="AJ249" s="146"/>
      <c r="AK249" s="146"/>
      <c r="AL249" s="146"/>
      <c r="AM249" s="146"/>
      <c r="AN249" s="146"/>
      <c r="AO249" s="146"/>
      <c r="AP249" s="146"/>
      <c r="AQ249" s="146"/>
      <c r="AR249" s="146"/>
      <c r="AS249" s="146"/>
    </row>
    <row r="250" spans="1:45"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46"/>
      <c r="AF250" s="146"/>
      <c r="AG250" s="146"/>
      <c r="AH250" s="146"/>
      <c r="AI250" s="146"/>
      <c r="AJ250" s="146"/>
      <c r="AK250" s="146"/>
      <c r="AL250" s="146"/>
      <c r="AM250" s="146"/>
      <c r="AN250" s="146"/>
      <c r="AO250" s="146"/>
      <c r="AP250" s="146"/>
      <c r="AQ250" s="146"/>
      <c r="AR250" s="146"/>
      <c r="AS250" s="146"/>
    </row>
    <row r="251" spans="1:45"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46"/>
      <c r="AF251" s="146"/>
      <c r="AG251" s="146"/>
      <c r="AH251" s="146"/>
      <c r="AI251" s="146"/>
      <c r="AJ251" s="146"/>
      <c r="AK251" s="146"/>
      <c r="AL251" s="146"/>
      <c r="AM251" s="146"/>
      <c r="AN251" s="146"/>
      <c r="AO251" s="146"/>
      <c r="AP251" s="146"/>
      <c r="AQ251" s="146"/>
      <c r="AR251" s="146"/>
      <c r="AS251" s="146"/>
    </row>
    <row r="252" spans="1:45"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46"/>
      <c r="AF252" s="146"/>
      <c r="AG252" s="146"/>
      <c r="AH252" s="146"/>
      <c r="AI252" s="146"/>
      <c r="AJ252" s="146"/>
      <c r="AK252" s="146"/>
      <c r="AL252" s="146"/>
      <c r="AM252" s="146"/>
      <c r="AN252" s="146"/>
      <c r="AO252" s="146"/>
      <c r="AP252" s="146"/>
      <c r="AQ252" s="146"/>
      <c r="AR252" s="146"/>
      <c r="AS252" s="146"/>
    </row>
    <row r="253" spans="1:45"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46"/>
      <c r="AF253" s="146"/>
      <c r="AG253" s="146"/>
      <c r="AH253" s="146"/>
      <c r="AI253" s="146"/>
      <c r="AJ253" s="146"/>
      <c r="AK253" s="146"/>
      <c r="AL253" s="146"/>
      <c r="AM253" s="146"/>
      <c r="AN253" s="146"/>
      <c r="AO253" s="146"/>
      <c r="AP253" s="146"/>
      <c r="AQ253" s="146"/>
      <c r="AR253" s="146"/>
      <c r="AS253" s="146"/>
    </row>
    <row r="254" spans="1:45"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46"/>
      <c r="AF254" s="146"/>
      <c r="AG254" s="146"/>
      <c r="AH254" s="146"/>
      <c r="AI254" s="146"/>
      <c r="AJ254" s="146"/>
      <c r="AK254" s="146"/>
      <c r="AL254" s="146"/>
      <c r="AM254" s="146"/>
      <c r="AN254" s="146"/>
      <c r="AO254" s="146"/>
      <c r="AP254" s="146"/>
      <c r="AQ254" s="146"/>
      <c r="AR254" s="146"/>
      <c r="AS254" s="146"/>
    </row>
    <row r="255" spans="1:45"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46"/>
      <c r="AF255" s="146"/>
      <c r="AG255" s="146"/>
      <c r="AH255" s="146"/>
      <c r="AI255" s="146"/>
      <c r="AJ255" s="146"/>
      <c r="AK255" s="146"/>
      <c r="AL255" s="146"/>
      <c r="AM255" s="146"/>
      <c r="AN255" s="146"/>
      <c r="AO255" s="146"/>
      <c r="AP255" s="146"/>
      <c r="AQ255" s="146"/>
      <c r="AR255" s="146"/>
      <c r="AS255" s="146"/>
    </row>
    <row r="256" spans="1:45"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46"/>
      <c r="AF256" s="146"/>
      <c r="AG256" s="146"/>
      <c r="AH256" s="146"/>
      <c r="AI256" s="146"/>
      <c r="AJ256" s="146"/>
      <c r="AK256" s="146"/>
      <c r="AL256" s="146"/>
      <c r="AM256" s="146"/>
      <c r="AN256" s="146"/>
      <c r="AO256" s="146"/>
      <c r="AP256" s="146"/>
      <c r="AQ256" s="146"/>
      <c r="AR256" s="146"/>
      <c r="AS256" s="146"/>
    </row>
    <row r="257" spans="1:45"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46"/>
      <c r="AF257" s="146"/>
      <c r="AG257" s="146"/>
      <c r="AH257" s="146"/>
      <c r="AI257" s="146"/>
      <c r="AJ257" s="146"/>
      <c r="AK257" s="146"/>
      <c r="AL257" s="146"/>
      <c r="AM257" s="146"/>
      <c r="AN257" s="146"/>
      <c r="AO257" s="146"/>
      <c r="AP257" s="146"/>
      <c r="AQ257" s="146"/>
      <c r="AR257" s="146"/>
      <c r="AS257" s="146"/>
    </row>
    <row r="258" spans="1:45"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46"/>
      <c r="AF258" s="146"/>
      <c r="AG258" s="146"/>
      <c r="AH258" s="146"/>
      <c r="AI258" s="146"/>
      <c r="AJ258" s="146"/>
      <c r="AK258" s="146"/>
      <c r="AL258" s="146"/>
      <c r="AM258" s="146"/>
      <c r="AN258" s="146"/>
      <c r="AO258" s="146"/>
      <c r="AP258" s="146"/>
      <c r="AQ258" s="146"/>
      <c r="AR258" s="146"/>
      <c r="AS258" s="146"/>
    </row>
    <row r="259" spans="1:45"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46"/>
      <c r="AF259" s="146"/>
      <c r="AG259" s="146"/>
      <c r="AH259" s="146"/>
      <c r="AI259" s="146"/>
      <c r="AJ259" s="146"/>
      <c r="AK259" s="146"/>
      <c r="AL259" s="146"/>
      <c r="AM259" s="146"/>
      <c r="AN259" s="146"/>
      <c r="AO259" s="146"/>
      <c r="AP259" s="146"/>
      <c r="AQ259" s="146"/>
      <c r="AR259" s="146"/>
      <c r="AS259" s="146"/>
    </row>
    <row r="260" spans="1:45"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46"/>
      <c r="AF260" s="146"/>
      <c r="AG260" s="146"/>
      <c r="AH260" s="146"/>
      <c r="AI260" s="146"/>
      <c r="AJ260" s="146"/>
      <c r="AK260" s="146"/>
      <c r="AL260" s="146"/>
      <c r="AM260" s="146"/>
      <c r="AN260" s="146"/>
      <c r="AO260" s="146"/>
      <c r="AP260" s="146"/>
      <c r="AQ260" s="146"/>
      <c r="AR260" s="146"/>
      <c r="AS260" s="146"/>
    </row>
    <row r="261" spans="1:45"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46"/>
      <c r="AF261" s="146"/>
      <c r="AG261" s="146"/>
      <c r="AH261" s="146"/>
      <c r="AI261" s="146"/>
      <c r="AJ261" s="146"/>
      <c r="AK261" s="146"/>
      <c r="AL261" s="146"/>
      <c r="AM261" s="146"/>
      <c r="AN261" s="146"/>
      <c r="AO261" s="146"/>
      <c r="AP261" s="146"/>
      <c r="AQ261" s="146"/>
      <c r="AR261" s="146"/>
      <c r="AS261" s="146"/>
    </row>
    <row r="262" spans="1:45"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46"/>
      <c r="AF262" s="146"/>
      <c r="AG262" s="146"/>
      <c r="AH262" s="146"/>
      <c r="AI262" s="146"/>
      <c r="AJ262" s="146"/>
      <c r="AK262" s="146"/>
      <c r="AL262" s="146"/>
      <c r="AM262" s="146"/>
      <c r="AN262" s="146"/>
      <c r="AO262" s="146"/>
      <c r="AP262" s="146"/>
      <c r="AQ262" s="146"/>
      <c r="AR262" s="146"/>
      <c r="AS262" s="146"/>
    </row>
    <row r="263" spans="1:45"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46"/>
      <c r="AF263" s="146"/>
      <c r="AG263" s="146"/>
      <c r="AH263" s="146"/>
      <c r="AI263" s="146"/>
      <c r="AJ263" s="146"/>
      <c r="AK263" s="146"/>
      <c r="AL263" s="146"/>
      <c r="AM263" s="146"/>
      <c r="AN263" s="146"/>
      <c r="AO263" s="146"/>
      <c r="AP263" s="146"/>
      <c r="AQ263" s="146"/>
      <c r="AR263" s="146"/>
      <c r="AS263" s="146"/>
    </row>
    <row r="264" spans="1:45"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46"/>
      <c r="AF264" s="146"/>
      <c r="AG264" s="146"/>
      <c r="AH264" s="146"/>
      <c r="AI264" s="146"/>
      <c r="AJ264" s="146"/>
      <c r="AK264" s="146"/>
      <c r="AL264" s="146"/>
      <c r="AM264" s="146"/>
      <c r="AN264" s="146"/>
      <c r="AO264" s="146"/>
      <c r="AP264" s="146"/>
      <c r="AQ264" s="146"/>
      <c r="AR264" s="146"/>
      <c r="AS264" s="146"/>
    </row>
    <row r="265" spans="1:45"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46"/>
      <c r="AF265" s="146"/>
      <c r="AG265" s="146"/>
      <c r="AH265" s="146"/>
      <c r="AI265" s="146"/>
      <c r="AJ265" s="146"/>
      <c r="AK265" s="146"/>
      <c r="AL265" s="146"/>
      <c r="AM265" s="146"/>
      <c r="AN265" s="146"/>
      <c r="AO265" s="146"/>
      <c r="AP265" s="146"/>
      <c r="AQ265" s="146"/>
      <c r="AR265" s="146"/>
      <c r="AS265" s="146"/>
    </row>
    <row r="266" spans="1:45"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46"/>
      <c r="AF266" s="146"/>
      <c r="AG266" s="146"/>
      <c r="AH266" s="146"/>
      <c r="AI266" s="146"/>
      <c r="AJ266" s="146"/>
      <c r="AK266" s="146"/>
      <c r="AL266" s="146"/>
      <c r="AM266" s="146"/>
      <c r="AN266" s="146"/>
      <c r="AO266" s="146"/>
      <c r="AP266" s="146"/>
      <c r="AQ266" s="146"/>
      <c r="AR266" s="146"/>
      <c r="AS266" s="146"/>
    </row>
    <row r="267" spans="1:45"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46"/>
      <c r="AF267" s="146"/>
      <c r="AG267" s="146"/>
      <c r="AH267" s="146"/>
      <c r="AI267" s="146"/>
      <c r="AJ267" s="146"/>
      <c r="AK267" s="146"/>
      <c r="AL267" s="146"/>
      <c r="AM267" s="146"/>
      <c r="AN267" s="146"/>
      <c r="AO267" s="146"/>
      <c r="AP267" s="146"/>
      <c r="AQ267" s="146"/>
      <c r="AR267" s="146"/>
      <c r="AS267" s="146"/>
    </row>
    <row r="268" spans="1:45"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46"/>
      <c r="AF268" s="146"/>
      <c r="AG268" s="146"/>
      <c r="AH268" s="146"/>
      <c r="AI268" s="146"/>
      <c r="AJ268" s="146"/>
      <c r="AK268" s="146"/>
      <c r="AL268" s="146"/>
      <c r="AM268" s="146"/>
      <c r="AN268" s="146"/>
      <c r="AO268" s="146"/>
      <c r="AP268" s="146"/>
      <c r="AQ268" s="146"/>
      <c r="AR268" s="146"/>
      <c r="AS268" s="146"/>
    </row>
    <row r="269" spans="1:45"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46"/>
      <c r="AF269" s="146"/>
      <c r="AG269" s="146"/>
      <c r="AH269" s="146"/>
      <c r="AI269" s="146"/>
      <c r="AJ269" s="146"/>
      <c r="AK269" s="146"/>
      <c r="AL269" s="146"/>
      <c r="AM269" s="146"/>
      <c r="AN269" s="146"/>
      <c r="AO269" s="146"/>
      <c r="AP269" s="146"/>
      <c r="AQ269" s="146"/>
      <c r="AR269" s="146"/>
      <c r="AS269" s="146"/>
    </row>
    <row r="270" spans="1:45"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46"/>
      <c r="AF270" s="146"/>
      <c r="AG270" s="146"/>
      <c r="AH270" s="146"/>
      <c r="AI270" s="146"/>
      <c r="AJ270" s="146"/>
      <c r="AK270" s="146"/>
      <c r="AL270" s="146"/>
      <c r="AM270" s="146"/>
      <c r="AN270" s="146"/>
      <c r="AO270" s="146"/>
      <c r="AP270" s="146"/>
      <c r="AQ270" s="146"/>
      <c r="AR270" s="146"/>
      <c r="AS270" s="146"/>
    </row>
    <row r="271" spans="1:45"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46"/>
      <c r="AF271" s="146"/>
      <c r="AG271" s="146"/>
      <c r="AH271" s="146"/>
      <c r="AI271" s="146"/>
      <c r="AJ271" s="146"/>
      <c r="AK271" s="146"/>
      <c r="AL271" s="146"/>
      <c r="AM271" s="146"/>
      <c r="AN271" s="146"/>
      <c r="AO271" s="146"/>
      <c r="AP271" s="146"/>
      <c r="AQ271" s="146"/>
      <c r="AR271" s="146"/>
      <c r="AS271" s="146"/>
    </row>
    <row r="272" spans="1:45"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46"/>
      <c r="AF272" s="146"/>
      <c r="AG272" s="146"/>
      <c r="AH272" s="146"/>
      <c r="AI272" s="146"/>
      <c r="AJ272" s="146"/>
      <c r="AK272" s="146"/>
      <c r="AL272" s="146"/>
      <c r="AM272" s="146"/>
      <c r="AN272" s="146"/>
      <c r="AO272" s="146"/>
      <c r="AP272" s="146"/>
      <c r="AQ272" s="146"/>
      <c r="AR272" s="146"/>
      <c r="AS272" s="146"/>
    </row>
    <row r="273" spans="1:45"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46"/>
      <c r="AF273" s="146"/>
      <c r="AG273" s="146"/>
      <c r="AH273" s="146"/>
      <c r="AI273" s="146"/>
      <c r="AJ273" s="146"/>
      <c r="AK273" s="146"/>
      <c r="AL273" s="146"/>
      <c r="AM273" s="146"/>
      <c r="AN273" s="146"/>
      <c r="AO273" s="146"/>
      <c r="AP273" s="146"/>
      <c r="AQ273" s="146"/>
      <c r="AR273" s="146"/>
      <c r="AS273" s="146"/>
    </row>
    <row r="274" spans="1:45"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46"/>
      <c r="AF274" s="146"/>
      <c r="AG274" s="146"/>
      <c r="AH274" s="146"/>
      <c r="AI274" s="146"/>
      <c r="AJ274" s="146"/>
      <c r="AK274" s="146"/>
      <c r="AL274" s="146"/>
      <c r="AM274" s="146"/>
      <c r="AN274" s="146"/>
      <c r="AO274" s="146"/>
      <c r="AP274" s="146"/>
      <c r="AQ274" s="146"/>
      <c r="AR274" s="146"/>
      <c r="AS274" s="146"/>
    </row>
    <row r="275" spans="1:45"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46"/>
      <c r="AF275" s="146"/>
      <c r="AG275" s="146"/>
      <c r="AH275" s="146"/>
      <c r="AI275" s="146"/>
      <c r="AJ275" s="146"/>
      <c r="AK275" s="146"/>
      <c r="AL275" s="146"/>
      <c r="AM275" s="146"/>
      <c r="AN275" s="146"/>
      <c r="AO275" s="146"/>
      <c r="AP275" s="146"/>
      <c r="AQ275" s="146"/>
      <c r="AR275" s="146"/>
      <c r="AS275" s="146"/>
    </row>
    <row r="276" spans="1:45"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46"/>
      <c r="AF276" s="146"/>
      <c r="AG276" s="146"/>
      <c r="AH276" s="146"/>
      <c r="AI276" s="146"/>
      <c r="AJ276" s="146"/>
      <c r="AK276" s="146"/>
      <c r="AL276" s="146"/>
      <c r="AM276" s="146"/>
      <c r="AN276" s="146"/>
      <c r="AO276" s="146"/>
      <c r="AP276" s="146"/>
      <c r="AQ276" s="146"/>
      <c r="AR276" s="146"/>
      <c r="AS276" s="146"/>
    </row>
    <row r="277" spans="1:45"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46"/>
      <c r="AF277" s="146"/>
      <c r="AG277" s="146"/>
      <c r="AH277" s="146"/>
      <c r="AI277" s="146"/>
      <c r="AJ277" s="146"/>
      <c r="AK277" s="146"/>
      <c r="AL277" s="146"/>
      <c r="AM277" s="146"/>
      <c r="AN277" s="146"/>
      <c r="AO277" s="146"/>
      <c r="AP277" s="146"/>
      <c r="AQ277" s="146"/>
      <c r="AR277" s="146"/>
      <c r="AS277" s="146"/>
    </row>
    <row r="278" spans="1:45"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46"/>
      <c r="AF278" s="146"/>
      <c r="AG278" s="146"/>
      <c r="AH278" s="146"/>
      <c r="AI278" s="146"/>
      <c r="AJ278" s="146"/>
      <c r="AK278" s="146"/>
      <c r="AL278" s="146"/>
      <c r="AM278" s="146"/>
      <c r="AN278" s="146"/>
      <c r="AO278" s="146"/>
      <c r="AP278" s="146"/>
      <c r="AQ278" s="146"/>
      <c r="AR278" s="146"/>
      <c r="AS278" s="146"/>
    </row>
    <row r="279" spans="1:45"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46"/>
      <c r="AF279" s="146"/>
      <c r="AG279" s="146"/>
      <c r="AH279" s="146"/>
      <c r="AI279" s="146"/>
      <c r="AJ279" s="146"/>
      <c r="AK279" s="146"/>
      <c r="AL279" s="146"/>
      <c r="AM279" s="146"/>
      <c r="AN279" s="146"/>
      <c r="AO279" s="146"/>
      <c r="AP279" s="146"/>
      <c r="AQ279" s="146"/>
      <c r="AR279" s="146"/>
      <c r="AS279" s="146"/>
    </row>
    <row r="280" spans="1:45"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46"/>
      <c r="AF280" s="146"/>
      <c r="AG280" s="146"/>
      <c r="AH280" s="146"/>
      <c r="AI280" s="146"/>
      <c r="AJ280" s="146"/>
      <c r="AK280" s="146"/>
      <c r="AL280" s="146"/>
      <c r="AM280" s="146"/>
      <c r="AN280" s="146"/>
      <c r="AO280" s="146"/>
      <c r="AP280" s="146"/>
      <c r="AQ280" s="146"/>
      <c r="AR280" s="146"/>
      <c r="AS280" s="146"/>
    </row>
    <row r="281" spans="1:45"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46"/>
      <c r="AF281" s="146"/>
      <c r="AG281" s="146"/>
      <c r="AH281" s="146"/>
      <c r="AI281" s="146"/>
      <c r="AJ281" s="146"/>
      <c r="AK281" s="146"/>
      <c r="AL281" s="146"/>
      <c r="AM281" s="146"/>
      <c r="AN281" s="146"/>
      <c r="AO281" s="146"/>
      <c r="AP281" s="146"/>
      <c r="AQ281" s="146"/>
      <c r="AR281" s="146"/>
      <c r="AS281" s="146"/>
    </row>
    <row r="282" spans="1:45"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46"/>
      <c r="AF282" s="146"/>
      <c r="AG282" s="146"/>
      <c r="AH282" s="146"/>
      <c r="AI282" s="146"/>
      <c r="AJ282" s="146"/>
      <c r="AK282" s="146"/>
      <c r="AL282" s="146"/>
      <c r="AM282" s="146"/>
      <c r="AN282" s="146"/>
      <c r="AO282" s="146"/>
      <c r="AP282" s="146"/>
      <c r="AQ282" s="146"/>
      <c r="AR282" s="146"/>
      <c r="AS282" s="146"/>
    </row>
    <row r="283" spans="1:45"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46"/>
      <c r="AF283" s="146"/>
      <c r="AG283" s="146"/>
      <c r="AH283" s="146"/>
      <c r="AI283" s="146"/>
      <c r="AJ283" s="146"/>
      <c r="AK283" s="146"/>
      <c r="AL283" s="146"/>
      <c r="AM283" s="146"/>
      <c r="AN283" s="146"/>
      <c r="AO283" s="146"/>
      <c r="AP283" s="146"/>
      <c r="AQ283" s="146"/>
      <c r="AR283" s="146"/>
      <c r="AS283" s="146"/>
    </row>
    <row r="284" spans="1:45"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46"/>
      <c r="AF284" s="146"/>
      <c r="AG284" s="146"/>
      <c r="AH284" s="146"/>
      <c r="AI284" s="146"/>
      <c r="AJ284" s="146"/>
      <c r="AK284" s="146"/>
      <c r="AL284" s="146"/>
      <c r="AM284" s="146"/>
      <c r="AN284" s="146"/>
      <c r="AO284" s="146"/>
      <c r="AP284" s="146"/>
      <c r="AQ284" s="146"/>
      <c r="AR284" s="146"/>
      <c r="AS284" s="146"/>
    </row>
    <row r="285" spans="1:45"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46"/>
      <c r="AF285" s="146"/>
      <c r="AG285" s="146"/>
      <c r="AH285" s="146"/>
      <c r="AI285" s="146"/>
      <c r="AJ285" s="146"/>
      <c r="AK285" s="146"/>
      <c r="AL285" s="146"/>
      <c r="AM285" s="146"/>
      <c r="AN285" s="146"/>
      <c r="AO285" s="146"/>
      <c r="AP285" s="146"/>
      <c r="AQ285" s="146"/>
      <c r="AR285" s="146"/>
      <c r="AS285" s="146"/>
    </row>
    <row r="286" spans="1:45"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46"/>
      <c r="AF286" s="146"/>
      <c r="AG286" s="146"/>
      <c r="AH286" s="146"/>
      <c r="AI286" s="146"/>
      <c r="AJ286" s="146"/>
      <c r="AK286" s="146"/>
      <c r="AL286" s="146"/>
      <c r="AM286" s="146"/>
      <c r="AN286" s="146"/>
      <c r="AO286" s="146"/>
      <c r="AP286" s="146"/>
      <c r="AQ286" s="146"/>
      <c r="AR286" s="146"/>
      <c r="AS286" s="146"/>
    </row>
    <row r="287" spans="1:45"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46"/>
      <c r="AF287" s="146"/>
      <c r="AG287" s="146"/>
      <c r="AH287" s="146"/>
      <c r="AI287" s="146"/>
      <c r="AJ287" s="146"/>
      <c r="AK287" s="146"/>
      <c r="AL287" s="146"/>
      <c r="AM287" s="146"/>
      <c r="AN287" s="146"/>
      <c r="AO287" s="146"/>
      <c r="AP287" s="146"/>
      <c r="AQ287" s="146"/>
      <c r="AR287" s="146"/>
      <c r="AS287" s="146"/>
    </row>
    <row r="288" spans="1:45"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46"/>
      <c r="AF288" s="146"/>
      <c r="AG288" s="146"/>
      <c r="AH288" s="146"/>
      <c r="AI288" s="146"/>
      <c r="AJ288" s="146"/>
      <c r="AK288" s="146"/>
      <c r="AL288" s="146"/>
      <c r="AM288" s="146"/>
      <c r="AN288" s="146"/>
      <c r="AO288" s="146"/>
      <c r="AP288" s="146"/>
      <c r="AQ288" s="146"/>
      <c r="AR288" s="146"/>
      <c r="AS288" s="146"/>
    </row>
    <row r="289" spans="1:45"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46"/>
      <c r="AF289" s="146"/>
      <c r="AG289" s="146"/>
      <c r="AH289" s="146"/>
      <c r="AI289" s="146"/>
      <c r="AJ289" s="146"/>
      <c r="AK289" s="146"/>
      <c r="AL289" s="146"/>
      <c r="AM289" s="146"/>
      <c r="AN289" s="146"/>
      <c r="AO289" s="146"/>
      <c r="AP289" s="146"/>
      <c r="AQ289" s="146"/>
      <c r="AR289" s="146"/>
      <c r="AS289" s="146"/>
    </row>
    <row r="290" spans="1:45"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46"/>
      <c r="AF290" s="146"/>
      <c r="AG290" s="146"/>
      <c r="AH290" s="146"/>
      <c r="AI290" s="146"/>
      <c r="AJ290" s="146"/>
      <c r="AK290" s="146"/>
      <c r="AL290" s="146"/>
      <c r="AM290" s="146"/>
      <c r="AN290" s="146"/>
      <c r="AO290" s="146"/>
      <c r="AP290" s="146"/>
      <c r="AQ290" s="146"/>
      <c r="AR290" s="146"/>
      <c r="AS290" s="146"/>
    </row>
    <row r="291" spans="1:45"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46"/>
      <c r="AF291" s="146"/>
      <c r="AG291" s="146"/>
      <c r="AH291" s="146"/>
      <c r="AI291" s="146"/>
      <c r="AJ291" s="146"/>
      <c r="AK291" s="146"/>
      <c r="AL291" s="146"/>
      <c r="AM291" s="146"/>
      <c r="AN291" s="146"/>
      <c r="AO291" s="146"/>
      <c r="AP291" s="146"/>
      <c r="AQ291" s="146"/>
      <c r="AR291" s="146"/>
      <c r="AS291" s="146"/>
    </row>
    <row r="292" spans="1:45"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46"/>
      <c r="AF292" s="146"/>
      <c r="AG292" s="146"/>
      <c r="AH292" s="146"/>
      <c r="AI292" s="146"/>
      <c r="AJ292" s="146"/>
      <c r="AK292" s="146"/>
      <c r="AL292" s="146"/>
      <c r="AM292" s="146"/>
      <c r="AN292" s="146"/>
      <c r="AO292" s="146"/>
      <c r="AP292" s="146"/>
      <c r="AQ292" s="146"/>
      <c r="AR292" s="146"/>
      <c r="AS292" s="146"/>
    </row>
    <row r="293" spans="1:45"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46"/>
      <c r="AF293" s="146"/>
      <c r="AG293" s="146"/>
      <c r="AH293" s="146"/>
      <c r="AI293" s="146"/>
      <c r="AJ293" s="146"/>
      <c r="AK293" s="146"/>
      <c r="AL293" s="146"/>
      <c r="AM293" s="146"/>
      <c r="AN293" s="146"/>
      <c r="AO293" s="146"/>
      <c r="AP293" s="146"/>
      <c r="AQ293" s="146"/>
      <c r="AR293" s="146"/>
      <c r="AS293" s="146"/>
    </row>
    <row r="294" spans="1:45"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46"/>
      <c r="AF294" s="146"/>
      <c r="AG294" s="146"/>
      <c r="AH294" s="146"/>
      <c r="AI294" s="146"/>
      <c r="AJ294" s="146"/>
      <c r="AK294" s="146"/>
      <c r="AL294" s="146"/>
      <c r="AM294" s="146"/>
      <c r="AN294" s="146"/>
      <c r="AO294" s="146"/>
      <c r="AP294" s="146"/>
      <c r="AQ294" s="146"/>
      <c r="AR294" s="146"/>
      <c r="AS294" s="146"/>
    </row>
    <row r="295" spans="1:45"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46"/>
      <c r="AF295" s="146"/>
      <c r="AG295" s="146"/>
      <c r="AH295" s="146"/>
      <c r="AI295" s="146"/>
      <c r="AJ295" s="146"/>
      <c r="AK295" s="146"/>
      <c r="AL295" s="146"/>
      <c r="AM295" s="146"/>
      <c r="AN295" s="146"/>
      <c r="AO295" s="146"/>
      <c r="AP295" s="146"/>
      <c r="AQ295" s="146"/>
      <c r="AR295" s="146"/>
      <c r="AS295" s="146"/>
    </row>
    <row r="296" spans="1:45"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46"/>
      <c r="AF296" s="146"/>
      <c r="AG296" s="146"/>
      <c r="AH296" s="146"/>
      <c r="AI296" s="146"/>
      <c r="AJ296" s="146"/>
      <c r="AK296" s="146"/>
      <c r="AL296" s="146"/>
      <c r="AM296" s="146"/>
      <c r="AN296" s="146"/>
      <c r="AO296" s="146"/>
      <c r="AP296" s="146"/>
      <c r="AQ296" s="146"/>
      <c r="AR296" s="146"/>
      <c r="AS296" s="146"/>
    </row>
    <row r="297" spans="1:45"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46"/>
      <c r="AF297" s="146"/>
      <c r="AG297" s="146"/>
      <c r="AH297" s="146"/>
      <c r="AI297" s="146"/>
      <c r="AJ297" s="146"/>
      <c r="AK297" s="146"/>
      <c r="AL297" s="146"/>
      <c r="AM297" s="146"/>
      <c r="AN297" s="146"/>
      <c r="AO297" s="146"/>
      <c r="AP297" s="146"/>
      <c r="AQ297" s="146"/>
      <c r="AR297" s="146"/>
      <c r="AS297" s="146"/>
    </row>
    <row r="298" spans="1:45"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46"/>
      <c r="AF298" s="146"/>
      <c r="AG298" s="146"/>
      <c r="AH298" s="146"/>
      <c r="AI298" s="146"/>
      <c r="AJ298" s="146"/>
      <c r="AK298" s="146"/>
      <c r="AL298" s="146"/>
      <c r="AM298" s="146"/>
      <c r="AN298" s="146"/>
      <c r="AO298" s="146"/>
      <c r="AP298" s="146"/>
      <c r="AQ298" s="146"/>
      <c r="AR298" s="146"/>
      <c r="AS298" s="146"/>
    </row>
    <row r="299" spans="1:45"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46"/>
      <c r="AF299" s="146"/>
      <c r="AG299" s="146"/>
      <c r="AH299" s="146"/>
      <c r="AI299" s="146"/>
      <c r="AJ299" s="146"/>
      <c r="AK299" s="146"/>
      <c r="AL299" s="146"/>
      <c r="AM299" s="146"/>
      <c r="AN299" s="146"/>
      <c r="AO299" s="146"/>
      <c r="AP299" s="146"/>
      <c r="AQ299" s="146"/>
      <c r="AR299" s="146"/>
      <c r="AS299" s="146"/>
    </row>
    <row r="300" spans="1:45"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46"/>
      <c r="AF300" s="146"/>
      <c r="AG300" s="146"/>
      <c r="AH300" s="146"/>
      <c r="AI300" s="146"/>
      <c r="AJ300" s="146"/>
      <c r="AK300" s="146"/>
      <c r="AL300" s="146"/>
      <c r="AM300" s="146"/>
      <c r="AN300" s="146"/>
      <c r="AO300" s="146"/>
      <c r="AP300" s="146"/>
      <c r="AQ300" s="146"/>
      <c r="AR300" s="146"/>
      <c r="AS300" s="146"/>
    </row>
    <row r="301" spans="1:45"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46"/>
      <c r="AF301" s="146"/>
      <c r="AG301" s="146"/>
      <c r="AH301" s="146"/>
      <c r="AI301" s="146"/>
      <c r="AJ301" s="146"/>
      <c r="AK301" s="146"/>
      <c r="AL301" s="146"/>
      <c r="AM301" s="146"/>
      <c r="AN301" s="146"/>
      <c r="AO301" s="146"/>
      <c r="AP301" s="146"/>
      <c r="AQ301" s="146"/>
      <c r="AR301" s="146"/>
      <c r="AS301" s="146"/>
    </row>
    <row r="302" spans="1:45"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46"/>
      <c r="AF302" s="146"/>
      <c r="AG302" s="146"/>
      <c r="AH302" s="146"/>
      <c r="AI302" s="146"/>
      <c r="AJ302" s="146"/>
      <c r="AK302" s="146"/>
      <c r="AL302" s="146"/>
      <c r="AM302" s="146"/>
      <c r="AN302" s="146"/>
      <c r="AO302" s="146"/>
      <c r="AP302" s="146"/>
      <c r="AQ302" s="146"/>
      <c r="AR302" s="146"/>
      <c r="AS302" s="146"/>
    </row>
    <row r="303" spans="1:45"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46"/>
      <c r="AF303" s="146"/>
      <c r="AG303" s="146"/>
      <c r="AH303" s="146"/>
      <c r="AI303" s="146"/>
      <c r="AJ303" s="146"/>
      <c r="AK303" s="146"/>
      <c r="AL303" s="146"/>
      <c r="AM303" s="146"/>
      <c r="AN303" s="146"/>
      <c r="AO303" s="146"/>
      <c r="AP303" s="146"/>
      <c r="AQ303" s="146"/>
      <c r="AR303" s="146"/>
      <c r="AS303" s="146"/>
    </row>
    <row r="304" spans="1:45"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46"/>
      <c r="AF304" s="146"/>
      <c r="AG304" s="146"/>
      <c r="AH304" s="146"/>
      <c r="AI304" s="146"/>
      <c r="AJ304" s="146"/>
      <c r="AK304" s="146"/>
      <c r="AL304" s="146"/>
      <c r="AM304" s="146"/>
      <c r="AN304" s="146"/>
      <c r="AO304" s="146"/>
      <c r="AP304" s="146"/>
      <c r="AQ304" s="146"/>
      <c r="AR304" s="146"/>
      <c r="AS304" s="146"/>
    </row>
    <row r="305" spans="1:45"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46"/>
      <c r="AF305" s="146"/>
      <c r="AG305" s="146"/>
      <c r="AH305" s="146"/>
      <c r="AI305" s="146"/>
      <c r="AJ305" s="146"/>
      <c r="AK305" s="146"/>
      <c r="AL305" s="146"/>
      <c r="AM305" s="146"/>
      <c r="AN305" s="146"/>
      <c r="AO305" s="146"/>
      <c r="AP305" s="146"/>
      <c r="AQ305" s="146"/>
      <c r="AR305" s="146"/>
      <c r="AS305" s="146"/>
    </row>
    <row r="306" spans="1:45"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46"/>
      <c r="AF306" s="146"/>
      <c r="AG306" s="146"/>
      <c r="AH306" s="146"/>
      <c r="AI306" s="146"/>
      <c r="AJ306" s="146"/>
      <c r="AK306" s="146"/>
      <c r="AL306" s="146"/>
      <c r="AM306" s="146"/>
      <c r="AN306" s="146"/>
      <c r="AO306" s="146"/>
      <c r="AP306" s="146"/>
      <c r="AQ306" s="146"/>
      <c r="AR306" s="146"/>
      <c r="AS306" s="146"/>
    </row>
    <row r="307" spans="1:45"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46"/>
      <c r="AF307" s="146"/>
      <c r="AG307" s="146"/>
      <c r="AH307" s="146"/>
      <c r="AI307" s="146"/>
      <c r="AJ307" s="146"/>
      <c r="AK307" s="146"/>
      <c r="AL307" s="146"/>
      <c r="AM307" s="146"/>
      <c r="AN307" s="146"/>
      <c r="AO307" s="146"/>
      <c r="AP307" s="146"/>
      <c r="AQ307" s="146"/>
      <c r="AR307" s="146"/>
      <c r="AS307" s="146"/>
    </row>
    <row r="308" spans="1:45"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46"/>
      <c r="AF308" s="146"/>
      <c r="AG308" s="146"/>
      <c r="AH308" s="146"/>
      <c r="AI308" s="146"/>
      <c r="AJ308" s="146"/>
      <c r="AK308" s="146"/>
      <c r="AL308" s="146"/>
      <c r="AM308" s="146"/>
      <c r="AN308" s="146"/>
      <c r="AO308" s="146"/>
      <c r="AP308" s="146"/>
      <c r="AQ308" s="146"/>
      <c r="AR308" s="146"/>
      <c r="AS308" s="146"/>
    </row>
    <row r="309" spans="1:45"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46"/>
      <c r="AF309" s="146"/>
      <c r="AG309" s="146"/>
      <c r="AH309" s="146"/>
      <c r="AI309" s="146"/>
      <c r="AJ309" s="146"/>
      <c r="AK309" s="146"/>
      <c r="AL309" s="146"/>
      <c r="AM309" s="146"/>
      <c r="AN309" s="146"/>
      <c r="AO309" s="146"/>
      <c r="AP309" s="146"/>
      <c r="AQ309" s="146"/>
      <c r="AR309" s="146"/>
      <c r="AS309" s="146"/>
    </row>
    <row r="310" spans="1:45"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46"/>
      <c r="AF310" s="146"/>
      <c r="AG310" s="146"/>
      <c r="AH310" s="146"/>
      <c r="AI310" s="146"/>
      <c r="AJ310" s="146"/>
      <c r="AK310" s="146"/>
      <c r="AL310" s="146"/>
      <c r="AM310" s="146"/>
      <c r="AN310" s="146"/>
      <c r="AO310" s="146"/>
      <c r="AP310" s="146"/>
      <c r="AQ310" s="146"/>
      <c r="AR310" s="146"/>
      <c r="AS310" s="146"/>
    </row>
    <row r="311" spans="1:45"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46"/>
      <c r="AF311" s="146"/>
      <c r="AG311" s="146"/>
      <c r="AH311" s="146"/>
      <c r="AI311" s="146"/>
      <c r="AJ311" s="146"/>
      <c r="AK311" s="146"/>
      <c r="AL311" s="146"/>
      <c r="AM311" s="146"/>
      <c r="AN311" s="146"/>
      <c r="AO311" s="146"/>
      <c r="AP311" s="146"/>
      <c r="AQ311" s="146"/>
      <c r="AR311" s="146"/>
      <c r="AS311" s="146"/>
    </row>
    <row r="312" spans="1:45"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46"/>
      <c r="AF312" s="146"/>
      <c r="AG312" s="146"/>
      <c r="AH312" s="146"/>
      <c r="AI312" s="146"/>
      <c r="AJ312" s="146"/>
      <c r="AK312" s="146"/>
      <c r="AL312" s="146"/>
      <c r="AM312" s="146"/>
      <c r="AN312" s="146"/>
      <c r="AO312" s="146"/>
      <c r="AP312" s="146"/>
      <c r="AQ312" s="146"/>
      <c r="AR312" s="146"/>
      <c r="AS312" s="146"/>
    </row>
    <row r="313" spans="1:45"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46"/>
      <c r="AF313" s="146"/>
      <c r="AG313" s="146"/>
      <c r="AH313" s="146"/>
      <c r="AI313" s="146"/>
      <c r="AJ313" s="146"/>
      <c r="AK313" s="146"/>
      <c r="AL313" s="146"/>
      <c r="AM313" s="146"/>
      <c r="AN313" s="146"/>
      <c r="AO313" s="146"/>
      <c r="AP313" s="146"/>
      <c r="AQ313" s="146"/>
      <c r="AR313" s="146"/>
      <c r="AS313" s="146"/>
    </row>
    <row r="314" spans="1:45"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46"/>
      <c r="AF314" s="146"/>
      <c r="AG314" s="146"/>
      <c r="AH314" s="146"/>
      <c r="AI314" s="146"/>
      <c r="AJ314" s="146"/>
      <c r="AK314" s="146"/>
      <c r="AL314" s="146"/>
      <c r="AM314" s="146"/>
      <c r="AN314" s="146"/>
      <c r="AO314" s="146"/>
      <c r="AP314" s="146"/>
      <c r="AQ314" s="146"/>
      <c r="AR314" s="146"/>
      <c r="AS314" s="146"/>
    </row>
    <row r="315" spans="1:45"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46"/>
      <c r="AF315" s="146"/>
      <c r="AG315" s="146"/>
      <c r="AH315" s="146"/>
      <c r="AI315" s="146"/>
      <c r="AJ315" s="146"/>
      <c r="AK315" s="146"/>
      <c r="AL315" s="146"/>
      <c r="AM315" s="146"/>
      <c r="AN315" s="146"/>
      <c r="AO315" s="146"/>
      <c r="AP315" s="146"/>
      <c r="AQ315" s="146"/>
      <c r="AR315" s="146"/>
      <c r="AS315" s="146"/>
    </row>
    <row r="316" spans="1:45"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46"/>
      <c r="AF316" s="146"/>
      <c r="AG316" s="146"/>
      <c r="AH316" s="146"/>
      <c r="AI316" s="146"/>
      <c r="AJ316" s="146"/>
      <c r="AK316" s="146"/>
      <c r="AL316" s="146"/>
      <c r="AM316" s="146"/>
      <c r="AN316" s="146"/>
      <c r="AO316" s="146"/>
      <c r="AP316" s="146"/>
      <c r="AQ316" s="146"/>
      <c r="AR316" s="146"/>
      <c r="AS316" s="146"/>
    </row>
    <row r="317" spans="1:45"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46"/>
      <c r="AF317" s="146"/>
      <c r="AG317" s="146"/>
      <c r="AH317" s="146"/>
      <c r="AI317" s="146"/>
      <c r="AJ317" s="146"/>
      <c r="AK317" s="146"/>
      <c r="AL317" s="146"/>
      <c r="AM317" s="146"/>
      <c r="AN317" s="146"/>
      <c r="AO317" s="146"/>
      <c r="AP317" s="146"/>
      <c r="AQ317" s="146"/>
      <c r="AR317" s="146"/>
      <c r="AS317" s="146"/>
    </row>
    <row r="318" spans="1:45"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46"/>
      <c r="AF318" s="146"/>
      <c r="AG318" s="146"/>
      <c r="AH318" s="146"/>
      <c r="AI318" s="146"/>
      <c r="AJ318" s="146"/>
      <c r="AK318" s="146"/>
      <c r="AL318" s="146"/>
      <c r="AM318" s="146"/>
      <c r="AN318" s="146"/>
      <c r="AO318" s="146"/>
      <c r="AP318" s="146"/>
      <c r="AQ318" s="146"/>
      <c r="AR318" s="146"/>
      <c r="AS318" s="146"/>
    </row>
    <row r="319" spans="1:45"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46"/>
      <c r="AF319" s="146"/>
      <c r="AG319" s="146"/>
      <c r="AH319" s="146"/>
      <c r="AI319" s="146"/>
      <c r="AJ319" s="146"/>
      <c r="AK319" s="146"/>
      <c r="AL319" s="146"/>
      <c r="AM319" s="146"/>
      <c r="AN319" s="146"/>
      <c r="AO319" s="146"/>
      <c r="AP319" s="146"/>
      <c r="AQ319" s="146"/>
      <c r="AR319" s="146"/>
      <c r="AS319" s="146"/>
    </row>
    <row r="320" spans="1:45"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46"/>
      <c r="AF320" s="146"/>
      <c r="AG320" s="146"/>
      <c r="AH320" s="146"/>
      <c r="AI320" s="146"/>
      <c r="AJ320" s="146"/>
      <c r="AK320" s="146"/>
      <c r="AL320" s="146"/>
      <c r="AM320" s="146"/>
      <c r="AN320" s="146"/>
      <c r="AO320" s="146"/>
      <c r="AP320" s="146"/>
      <c r="AQ320" s="146"/>
      <c r="AR320" s="146"/>
      <c r="AS320" s="146"/>
    </row>
    <row r="321" spans="1:45"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46"/>
      <c r="AF321" s="146"/>
      <c r="AG321" s="146"/>
      <c r="AH321" s="146"/>
      <c r="AI321" s="146"/>
      <c r="AJ321" s="146"/>
      <c r="AK321" s="146"/>
      <c r="AL321" s="146"/>
      <c r="AM321" s="146"/>
      <c r="AN321" s="146"/>
      <c r="AO321" s="146"/>
      <c r="AP321" s="146"/>
      <c r="AQ321" s="146"/>
      <c r="AR321" s="146"/>
      <c r="AS321" s="146"/>
    </row>
    <row r="322" spans="1:45"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46"/>
      <c r="AF322" s="146"/>
      <c r="AG322" s="146"/>
      <c r="AH322" s="146"/>
      <c r="AI322" s="146"/>
      <c r="AJ322" s="146"/>
      <c r="AK322" s="146"/>
      <c r="AL322" s="146"/>
      <c r="AM322" s="146"/>
      <c r="AN322" s="146"/>
      <c r="AO322" s="146"/>
      <c r="AP322" s="146"/>
      <c r="AQ322" s="146"/>
      <c r="AR322" s="146"/>
      <c r="AS322" s="146"/>
    </row>
    <row r="323" spans="1:45"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46"/>
      <c r="AF323" s="146"/>
      <c r="AG323" s="146"/>
      <c r="AH323" s="146"/>
      <c r="AI323" s="146"/>
      <c r="AJ323" s="146"/>
      <c r="AK323" s="146"/>
      <c r="AL323" s="146"/>
      <c r="AM323" s="146"/>
      <c r="AN323" s="146"/>
      <c r="AO323" s="146"/>
      <c r="AP323" s="146"/>
      <c r="AQ323" s="146"/>
      <c r="AR323" s="146"/>
      <c r="AS323" s="146"/>
    </row>
    <row r="324" spans="1:45"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46"/>
      <c r="AF324" s="146"/>
      <c r="AG324" s="146"/>
      <c r="AH324" s="146"/>
      <c r="AI324" s="146"/>
      <c r="AJ324" s="146"/>
      <c r="AK324" s="146"/>
      <c r="AL324" s="146"/>
      <c r="AM324" s="146"/>
      <c r="AN324" s="146"/>
      <c r="AO324" s="146"/>
      <c r="AP324" s="146"/>
      <c r="AQ324" s="146"/>
      <c r="AR324" s="146"/>
      <c r="AS324" s="146"/>
    </row>
    <row r="325" spans="1:45"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46"/>
      <c r="AF325" s="146"/>
      <c r="AG325" s="146"/>
      <c r="AH325" s="146"/>
      <c r="AI325" s="146"/>
      <c r="AJ325" s="146"/>
      <c r="AK325" s="146"/>
      <c r="AL325" s="146"/>
      <c r="AM325" s="146"/>
      <c r="AN325" s="146"/>
      <c r="AO325" s="146"/>
      <c r="AP325" s="146"/>
      <c r="AQ325" s="146"/>
      <c r="AR325" s="146"/>
      <c r="AS325" s="146"/>
    </row>
    <row r="326" spans="1:45"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46"/>
      <c r="AF326" s="146"/>
      <c r="AG326" s="146"/>
      <c r="AH326" s="146"/>
      <c r="AI326" s="146"/>
      <c r="AJ326" s="146"/>
      <c r="AK326" s="146"/>
      <c r="AL326" s="146"/>
      <c r="AM326" s="146"/>
      <c r="AN326" s="146"/>
      <c r="AO326" s="146"/>
      <c r="AP326" s="146"/>
      <c r="AQ326" s="146"/>
      <c r="AR326" s="146"/>
      <c r="AS326" s="146"/>
    </row>
    <row r="327" spans="1:45"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46"/>
      <c r="AF327" s="146"/>
      <c r="AG327" s="146"/>
      <c r="AH327" s="146"/>
      <c r="AI327" s="146"/>
      <c r="AJ327" s="146"/>
      <c r="AK327" s="146"/>
      <c r="AL327" s="146"/>
      <c r="AM327" s="146"/>
      <c r="AN327" s="146"/>
      <c r="AO327" s="146"/>
      <c r="AP327" s="146"/>
      <c r="AQ327" s="146"/>
      <c r="AR327" s="146"/>
      <c r="AS327" s="146"/>
    </row>
    <row r="328" spans="1:45"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46"/>
      <c r="AF328" s="146"/>
      <c r="AG328" s="146"/>
      <c r="AH328" s="146"/>
      <c r="AI328" s="146"/>
      <c r="AJ328" s="146"/>
      <c r="AK328" s="146"/>
      <c r="AL328" s="146"/>
      <c r="AM328" s="146"/>
      <c r="AN328" s="146"/>
      <c r="AO328" s="146"/>
      <c r="AP328" s="146"/>
      <c r="AQ328" s="146"/>
      <c r="AR328" s="146"/>
      <c r="AS328" s="146"/>
    </row>
    <row r="329" spans="1:45"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46"/>
      <c r="AF329" s="146"/>
      <c r="AG329" s="146"/>
      <c r="AH329" s="146"/>
      <c r="AI329" s="146"/>
      <c r="AJ329" s="146"/>
      <c r="AK329" s="146"/>
      <c r="AL329" s="146"/>
      <c r="AM329" s="146"/>
      <c r="AN329" s="146"/>
      <c r="AO329" s="146"/>
      <c r="AP329" s="146"/>
      <c r="AQ329" s="146"/>
      <c r="AR329" s="146"/>
      <c r="AS329" s="146"/>
    </row>
    <row r="330" spans="1:45"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46"/>
      <c r="AF330" s="146"/>
      <c r="AG330" s="146"/>
      <c r="AH330" s="146"/>
      <c r="AI330" s="146"/>
      <c r="AJ330" s="146"/>
      <c r="AK330" s="146"/>
      <c r="AL330" s="146"/>
      <c r="AM330" s="146"/>
      <c r="AN330" s="146"/>
      <c r="AO330" s="146"/>
      <c r="AP330" s="146"/>
      <c r="AQ330" s="146"/>
      <c r="AR330" s="146"/>
      <c r="AS330" s="146"/>
    </row>
    <row r="331" spans="1:45"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46"/>
      <c r="AF331" s="146"/>
      <c r="AG331" s="146"/>
      <c r="AH331" s="146"/>
      <c r="AI331" s="146"/>
      <c r="AJ331" s="146"/>
      <c r="AK331" s="146"/>
      <c r="AL331" s="146"/>
      <c r="AM331" s="146"/>
      <c r="AN331" s="146"/>
      <c r="AO331" s="146"/>
      <c r="AP331" s="146"/>
      <c r="AQ331" s="146"/>
      <c r="AR331" s="146"/>
      <c r="AS331" s="146"/>
    </row>
    <row r="332" spans="1:45"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46"/>
      <c r="AF332" s="146"/>
      <c r="AG332" s="146"/>
      <c r="AH332" s="146"/>
      <c r="AI332" s="146"/>
      <c r="AJ332" s="146"/>
      <c r="AK332" s="146"/>
      <c r="AL332" s="146"/>
      <c r="AM332" s="146"/>
      <c r="AN332" s="146"/>
      <c r="AO332" s="146"/>
      <c r="AP332" s="146"/>
      <c r="AQ332" s="146"/>
      <c r="AR332" s="146"/>
      <c r="AS332" s="146"/>
    </row>
    <row r="333" spans="1:45"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46"/>
      <c r="AF333" s="146"/>
      <c r="AG333" s="146"/>
      <c r="AH333" s="146"/>
      <c r="AI333" s="146"/>
      <c r="AJ333" s="146"/>
      <c r="AK333" s="146"/>
      <c r="AL333" s="146"/>
      <c r="AM333" s="146"/>
      <c r="AN333" s="146"/>
      <c r="AO333" s="146"/>
      <c r="AP333" s="146"/>
      <c r="AQ333" s="146"/>
      <c r="AR333" s="146"/>
      <c r="AS333" s="146"/>
    </row>
    <row r="334" spans="1:45"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46"/>
      <c r="AF334" s="146"/>
      <c r="AG334" s="146"/>
      <c r="AH334" s="146"/>
      <c r="AI334" s="146"/>
      <c r="AJ334" s="146"/>
      <c r="AK334" s="146"/>
      <c r="AL334" s="146"/>
      <c r="AM334" s="146"/>
      <c r="AN334" s="146"/>
      <c r="AO334" s="146"/>
      <c r="AP334" s="146"/>
      <c r="AQ334" s="146"/>
      <c r="AR334" s="146"/>
      <c r="AS334" s="146"/>
    </row>
    <row r="335" spans="1:45"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46"/>
      <c r="AF335" s="146"/>
      <c r="AG335" s="146"/>
      <c r="AH335" s="146"/>
      <c r="AI335" s="146"/>
      <c r="AJ335" s="146"/>
      <c r="AK335" s="146"/>
      <c r="AL335" s="146"/>
      <c r="AM335" s="146"/>
      <c r="AN335" s="146"/>
      <c r="AO335" s="146"/>
      <c r="AP335" s="146"/>
      <c r="AQ335" s="146"/>
      <c r="AR335" s="146"/>
      <c r="AS335" s="146"/>
    </row>
    <row r="336" spans="1:45"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46"/>
      <c r="AF336" s="146"/>
      <c r="AG336" s="146"/>
      <c r="AH336" s="146"/>
      <c r="AI336" s="146"/>
      <c r="AJ336" s="146"/>
      <c r="AK336" s="146"/>
      <c r="AL336" s="146"/>
      <c r="AM336" s="146"/>
      <c r="AN336" s="146"/>
      <c r="AO336" s="146"/>
      <c r="AP336" s="146"/>
      <c r="AQ336" s="146"/>
      <c r="AR336" s="146"/>
      <c r="AS336" s="146"/>
    </row>
    <row r="337" spans="1:45"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46"/>
      <c r="AF337" s="146"/>
      <c r="AG337" s="146"/>
      <c r="AH337" s="146"/>
      <c r="AI337" s="146"/>
      <c r="AJ337" s="146"/>
      <c r="AK337" s="146"/>
      <c r="AL337" s="146"/>
      <c r="AM337" s="146"/>
      <c r="AN337" s="146"/>
      <c r="AO337" s="146"/>
      <c r="AP337" s="146"/>
      <c r="AQ337" s="146"/>
      <c r="AR337" s="146"/>
      <c r="AS337" s="146"/>
    </row>
    <row r="338" spans="1:45"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46"/>
      <c r="AF338" s="146"/>
      <c r="AG338" s="146"/>
      <c r="AH338" s="146"/>
      <c r="AI338" s="146"/>
      <c r="AJ338" s="146"/>
      <c r="AK338" s="146"/>
      <c r="AL338" s="146"/>
      <c r="AM338" s="146"/>
      <c r="AN338" s="146"/>
      <c r="AO338" s="146"/>
      <c r="AP338" s="146"/>
      <c r="AQ338" s="146"/>
      <c r="AR338" s="146"/>
      <c r="AS338" s="146"/>
    </row>
    <row r="339" spans="1:45"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46"/>
      <c r="AF339" s="146"/>
      <c r="AG339" s="146"/>
      <c r="AH339" s="146"/>
      <c r="AI339" s="146"/>
      <c r="AJ339" s="146"/>
      <c r="AK339" s="146"/>
      <c r="AL339" s="146"/>
      <c r="AM339" s="146"/>
      <c r="AN339" s="146"/>
      <c r="AO339" s="146"/>
      <c r="AP339" s="146"/>
      <c r="AQ339" s="146"/>
      <c r="AR339" s="146"/>
      <c r="AS339" s="146"/>
    </row>
    <row r="340" spans="1:45"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46"/>
      <c r="AF340" s="146"/>
      <c r="AG340" s="146"/>
      <c r="AH340" s="146"/>
      <c r="AI340" s="146"/>
      <c r="AJ340" s="146"/>
      <c r="AK340" s="146"/>
      <c r="AL340" s="146"/>
      <c r="AM340" s="146"/>
      <c r="AN340" s="146"/>
      <c r="AO340" s="146"/>
      <c r="AP340" s="146"/>
      <c r="AQ340" s="146"/>
      <c r="AR340" s="146"/>
      <c r="AS340" s="146"/>
    </row>
    <row r="341" spans="1:45"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46"/>
      <c r="AF341" s="146"/>
      <c r="AG341" s="146"/>
      <c r="AH341" s="146"/>
      <c r="AI341" s="146"/>
      <c r="AJ341" s="146"/>
      <c r="AK341" s="146"/>
      <c r="AL341" s="146"/>
      <c r="AM341" s="146"/>
      <c r="AN341" s="146"/>
      <c r="AO341" s="146"/>
      <c r="AP341" s="146"/>
      <c r="AQ341" s="146"/>
      <c r="AR341" s="146"/>
      <c r="AS341" s="146"/>
    </row>
    <row r="342" spans="1:45"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46"/>
      <c r="AF342" s="146"/>
      <c r="AG342" s="146"/>
      <c r="AH342" s="146"/>
      <c r="AI342" s="146"/>
      <c r="AJ342" s="146"/>
      <c r="AK342" s="146"/>
      <c r="AL342" s="146"/>
      <c r="AM342" s="146"/>
      <c r="AN342" s="146"/>
      <c r="AO342" s="146"/>
      <c r="AP342" s="146"/>
      <c r="AQ342" s="146"/>
      <c r="AR342" s="146"/>
      <c r="AS342" s="146"/>
    </row>
    <row r="343" spans="1:45"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46"/>
      <c r="AF343" s="146"/>
      <c r="AG343" s="146"/>
      <c r="AH343" s="146"/>
      <c r="AI343" s="146"/>
      <c r="AJ343" s="146"/>
      <c r="AK343" s="146"/>
      <c r="AL343" s="146"/>
      <c r="AM343" s="146"/>
      <c r="AN343" s="146"/>
      <c r="AO343" s="146"/>
      <c r="AP343" s="146"/>
      <c r="AQ343" s="146"/>
      <c r="AR343" s="146"/>
      <c r="AS343" s="146"/>
    </row>
    <row r="344" spans="1:45"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46"/>
      <c r="AF344" s="146"/>
      <c r="AG344" s="146"/>
      <c r="AH344" s="146"/>
      <c r="AI344" s="146"/>
      <c r="AJ344" s="146"/>
      <c r="AK344" s="146"/>
      <c r="AL344" s="146"/>
      <c r="AM344" s="146"/>
      <c r="AN344" s="146"/>
      <c r="AO344" s="146"/>
      <c r="AP344" s="146"/>
      <c r="AQ344" s="146"/>
      <c r="AR344" s="146"/>
      <c r="AS344" s="146"/>
    </row>
    <row r="345" spans="1:45"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46"/>
      <c r="AF345" s="146"/>
      <c r="AG345" s="146"/>
      <c r="AH345" s="146"/>
      <c r="AI345" s="146"/>
      <c r="AJ345" s="146"/>
      <c r="AK345" s="146"/>
      <c r="AL345" s="146"/>
      <c r="AM345" s="146"/>
      <c r="AN345" s="146"/>
      <c r="AO345" s="146"/>
      <c r="AP345" s="146"/>
      <c r="AQ345" s="146"/>
      <c r="AR345" s="146"/>
      <c r="AS345" s="146"/>
    </row>
    <row r="346" spans="1:45"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46"/>
      <c r="AF346" s="146"/>
      <c r="AG346" s="146"/>
      <c r="AH346" s="146"/>
      <c r="AI346" s="146"/>
      <c r="AJ346" s="146"/>
      <c r="AK346" s="146"/>
      <c r="AL346" s="146"/>
      <c r="AM346" s="146"/>
      <c r="AN346" s="146"/>
      <c r="AO346" s="146"/>
      <c r="AP346" s="146"/>
      <c r="AQ346" s="146"/>
      <c r="AR346" s="146"/>
      <c r="AS346" s="146"/>
    </row>
    <row r="347" spans="1:45"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46"/>
      <c r="AF347" s="146"/>
      <c r="AG347" s="146"/>
      <c r="AH347" s="146"/>
      <c r="AI347" s="146"/>
      <c r="AJ347" s="146"/>
      <c r="AK347" s="146"/>
      <c r="AL347" s="146"/>
      <c r="AM347" s="146"/>
      <c r="AN347" s="146"/>
      <c r="AO347" s="146"/>
      <c r="AP347" s="146"/>
      <c r="AQ347" s="146"/>
      <c r="AR347" s="146"/>
      <c r="AS347" s="146"/>
    </row>
    <row r="348" spans="1:45"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46"/>
      <c r="AF348" s="146"/>
      <c r="AG348" s="146"/>
      <c r="AH348" s="146"/>
      <c r="AI348" s="146"/>
      <c r="AJ348" s="146"/>
      <c r="AK348" s="146"/>
      <c r="AL348" s="146"/>
      <c r="AM348" s="146"/>
      <c r="AN348" s="146"/>
      <c r="AO348" s="146"/>
      <c r="AP348" s="146"/>
      <c r="AQ348" s="146"/>
      <c r="AR348" s="146"/>
      <c r="AS348" s="146"/>
    </row>
    <row r="349" spans="1:45"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46"/>
      <c r="AF349" s="146"/>
      <c r="AG349" s="146"/>
      <c r="AH349" s="146"/>
      <c r="AI349" s="146"/>
      <c r="AJ349" s="146"/>
      <c r="AK349" s="146"/>
      <c r="AL349" s="146"/>
      <c r="AM349" s="146"/>
      <c r="AN349" s="146"/>
      <c r="AO349" s="146"/>
      <c r="AP349" s="146"/>
      <c r="AQ349" s="146"/>
      <c r="AR349" s="146"/>
      <c r="AS349" s="146"/>
    </row>
    <row r="350" spans="1:45"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46"/>
      <c r="AF350" s="146"/>
      <c r="AG350" s="146"/>
      <c r="AH350" s="146"/>
      <c r="AI350" s="146"/>
      <c r="AJ350" s="146"/>
      <c r="AK350" s="146"/>
      <c r="AL350" s="146"/>
      <c r="AM350" s="146"/>
      <c r="AN350" s="146"/>
      <c r="AO350" s="146"/>
      <c r="AP350" s="146"/>
      <c r="AQ350" s="146"/>
      <c r="AR350" s="146"/>
      <c r="AS350" s="146"/>
    </row>
    <row r="351" spans="1:45"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46"/>
      <c r="AF351" s="146"/>
      <c r="AG351" s="146"/>
      <c r="AH351" s="146"/>
      <c r="AI351" s="146"/>
      <c r="AJ351" s="146"/>
      <c r="AK351" s="146"/>
      <c r="AL351" s="146"/>
      <c r="AM351" s="146"/>
      <c r="AN351" s="146"/>
      <c r="AO351" s="146"/>
      <c r="AP351" s="146"/>
      <c r="AQ351" s="146"/>
      <c r="AR351" s="146"/>
      <c r="AS351" s="146"/>
    </row>
    <row r="352" spans="1:45"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46"/>
      <c r="AF352" s="146"/>
      <c r="AG352" s="146"/>
      <c r="AH352" s="146"/>
      <c r="AI352" s="146"/>
      <c r="AJ352" s="146"/>
      <c r="AK352" s="146"/>
      <c r="AL352" s="146"/>
      <c r="AM352" s="146"/>
      <c r="AN352" s="146"/>
      <c r="AO352" s="146"/>
      <c r="AP352" s="146"/>
      <c r="AQ352" s="146"/>
      <c r="AR352" s="146"/>
      <c r="AS352" s="146"/>
    </row>
    <row r="353" spans="1:45"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46"/>
      <c r="AF353" s="146"/>
      <c r="AG353" s="146"/>
      <c r="AH353" s="146"/>
      <c r="AI353" s="146"/>
      <c r="AJ353" s="146"/>
      <c r="AK353" s="146"/>
      <c r="AL353" s="146"/>
      <c r="AM353" s="146"/>
      <c r="AN353" s="146"/>
      <c r="AO353" s="146"/>
      <c r="AP353" s="146"/>
      <c r="AQ353" s="146"/>
      <c r="AR353" s="146"/>
      <c r="AS353" s="146"/>
    </row>
    <row r="354" spans="1:45"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46"/>
      <c r="AF354" s="146"/>
      <c r="AG354" s="146"/>
      <c r="AH354" s="146"/>
      <c r="AI354" s="146"/>
      <c r="AJ354" s="146"/>
      <c r="AK354" s="146"/>
      <c r="AL354" s="146"/>
      <c r="AM354" s="146"/>
      <c r="AN354" s="146"/>
      <c r="AO354" s="146"/>
      <c r="AP354" s="146"/>
      <c r="AQ354" s="146"/>
      <c r="AR354" s="146"/>
      <c r="AS354" s="146"/>
    </row>
    <row r="355" spans="1:45"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46"/>
      <c r="AF355" s="146"/>
      <c r="AG355" s="146"/>
      <c r="AH355" s="146"/>
      <c r="AI355" s="146"/>
      <c r="AJ355" s="146"/>
      <c r="AK355" s="146"/>
      <c r="AL355" s="146"/>
      <c r="AM355" s="146"/>
      <c r="AN355" s="146"/>
      <c r="AO355" s="146"/>
      <c r="AP355" s="146"/>
      <c r="AQ355" s="146"/>
      <c r="AR355" s="146"/>
      <c r="AS355" s="146"/>
    </row>
    <row r="356" spans="1:45"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46"/>
      <c r="AF356" s="146"/>
      <c r="AG356" s="146"/>
      <c r="AH356" s="146"/>
      <c r="AI356" s="146"/>
      <c r="AJ356" s="146"/>
      <c r="AK356" s="146"/>
      <c r="AL356" s="146"/>
      <c r="AM356" s="146"/>
      <c r="AN356" s="146"/>
      <c r="AO356" s="146"/>
      <c r="AP356" s="146"/>
      <c r="AQ356" s="146"/>
      <c r="AR356" s="146"/>
      <c r="AS356" s="146"/>
    </row>
    <row r="357" spans="1:45"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46"/>
      <c r="AF357" s="146"/>
      <c r="AG357" s="146"/>
      <c r="AH357" s="146"/>
      <c r="AI357" s="146"/>
      <c r="AJ357" s="146"/>
      <c r="AK357" s="146"/>
      <c r="AL357" s="146"/>
      <c r="AM357" s="146"/>
      <c r="AN357" s="146"/>
      <c r="AO357" s="146"/>
      <c r="AP357" s="146"/>
      <c r="AQ357" s="146"/>
      <c r="AR357" s="146"/>
      <c r="AS357" s="146"/>
    </row>
    <row r="358" spans="1:45"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46"/>
      <c r="AF358" s="146"/>
      <c r="AG358" s="146"/>
      <c r="AH358" s="146"/>
      <c r="AI358" s="146"/>
      <c r="AJ358" s="146"/>
      <c r="AK358" s="146"/>
      <c r="AL358" s="146"/>
      <c r="AM358" s="146"/>
      <c r="AN358" s="146"/>
      <c r="AO358" s="146"/>
      <c r="AP358" s="146"/>
      <c r="AQ358" s="146"/>
      <c r="AR358" s="146"/>
      <c r="AS358" s="146"/>
    </row>
    <row r="359" spans="1:45"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46"/>
      <c r="AF359" s="146"/>
      <c r="AG359" s="146"/>
      <c r="AH359" s="146"/>
      <c r="AI359" s="146"/>
      <c r="AJ359" s="146"/>
      <c r="AK359" s="146"/>
      <c r="AL359" s="146"/>
      <c r="AM359" s="146"/>
      <c r="AN359" s="146"/>
      <c r="AO359" s="146"/>
      <c r="AP359" s="146"/>
      <c r="AQ359" s="146"/>
      <c r="AR359" s="146"/>
      <c r="AS359" s="146"/>
    </row>
    <row r="360" spans="1:45"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46"/>
      <c r="AF360" s="146"/>
      <c r="AG360" s="146"/>
      <c r="AH360" s="146"/>
      <c r="AI360" s="146"/>
      <c r="AJ360" s="146"/>
      <c r="AK360" s="146"/>
      <c r="AL360" s="146"/>
      <c r="AM360" s="146"/>
      <c r="AN360" s="146"/>
      <c r="AO360" s="146"/>
      <c r="AP360" s="146"/>
      <c r="AQ360" s="146"/>
      <c r="AR360" s="146"/>
      <c r="AS360" s="146"/>
    </row>
    <row r="361" spans="1:45"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46"/>
      <c r="AF361" s="146"/>
      <c r="AG361" s="146"/>
      <c r="AH361" s="146"/>
      <c r="AI361" s="146"/>
      <c r="AJ361" s="146"/>
      <c r="AK361" s="146"/>
      <c r="AL361" s="146"/>
      <c r="AM361" s="146"/>
      <c r="AN361" s="146"/>
      <c r="AO361" s="146"/>
      <c r="AP361" s="146"/>
      <c r="AQ361" s="146"/>
      <c r="AR361" s="146"/>
      <c r="AS361" s="146"/>
    </row>
    <row r="362" spans="1:45"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46"/>
      <c r="AF362" s="146"/>
      <c r="AG362" s="146"/>
      <c r="AH362" s="146"/>
      <c r="AI362" s="146"/>
      <c r="AJ362" s="146"/>
      <c r="AK362" s="146"/>
      <c r="AL362" s="146"/>
      <c r="AM362" s="146"/>
      <c r="AN362" s="146"/>
      <c r="AO362" s="146"/>
      <c r="AP362" s="146"/>
      <c r="AQ362" s="146"/>
      <c r="AR362" s="146"/>
      <c r="AS362" s="146"/>
    </row>
    <row r="363" spans="1:45"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46"/>
      <c r="AF363" s="146"/>
      <c r="AG363" s="146"/>
      <c r="AH363" s="146"/>
      <c r="AI363" s="146"/>
      <c r="AJ363" s="146"/>
      <c r="AK363" s="146"/>
      <c r="AL363" s="146"/>
      <c r="AM363" s="146"/>
      <c r="AN363" s="146"/>
      <c r="AO363" s="146"/>
      <c r="AP363" s="146"/>
      <c r="AQ363" s="146"/>
      <c r="AR363" s="146"/>
      <c r="AS363" s="146"/>
    </row>
    <row r="364" spans="1:45"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46"/>
      <c r="AF364" s="146"/>
      <c r="AG364" s="146"/>
      <c r="AH364" s="146"/>
      <c r="AI364" s="146"/>
      <c r="AJ364" s="146"/>
      <c r="AK364" s="146"/>
      <c r="AL364" s="146"/>
      <c r="AM364" s="146"/>
      <c r="AN364" s="146"/>
      <c r="AO364" s="146"/>
      <c r="AP364" s="146"/>
      <c r="AQ364" s="146"/>
      <c r="AR364" s="146"/>
      <c r="AS364" s="146"/>
    </row>
    <row r="365" spans="1:45"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46"/>
      <c r="AF365" s="146"/>
      <c r="AG365" s="146"/>
      <c r="AH365" s="146"/>
      <c r="AI365" s="146"/>
      <c r="AJ365" s="146"/>
      <c r="AK365" s="146"/>
      <c r="AL365" s="146"/>
      <c r="AM365" s="146"/>
      <c r="AN365" s="146"/>
      <c r="AO365" s="146"/>
      <c r="AP365" s="146"/>
      <c r="AQ365" s="146"/>
      <c r="AR365" s="146"/>
      <c r="AS365" s="146"/>
    </row>
    <row r="366" spans="1:45"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46"/>
      <c r="AF366" s="146"/>
      <c r="AG366" s="146"/>
      <c r="AH366" s="146"/>
      <c r="AI366" s="146"/>
      <c r="AJ366" s="146"/>
      <c r="AK366" s="146"/>
      <c r="AL366" s="146"/>
      <c r="AM366" s="146"/>
      <c r="AN366" s="146"/>
      <c r="AO366" s="146"/>
      <c r="AP366" s="146"/>
      <c r="AQ366" s="146"/>
      <c r="AR366" s="146"/>
      <c r="AS366" s="146"/>
    </row>
    <row r="367" spans="1:45"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46"/>
      <c r="AF367" s="146"/>
      <c r="AG367" s="146"/>
      <c r="AH367" s="146"/>
      <c r="AI367" s="146"/>
      <c r="AJ367" s="146"/>
      <c r="AK367" s="146"/>
      <c r="AL367" s="146"/>
      <c r="AM367" s="146"/>
      <c r="AN367" s="146"/>
      <c r="AO367" s="146"/>
      <c r="AP367" s="146"/>
      <c r="AQ367" s="146"/>
      <c r="AR367" s="146"/>
      <c r="AS367" s="146"/>
    </row>
    <row r="368" spans="1:45"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46"/>
      <c r="AF368" s="146"/>
      <c r="AG368" s="146"/>
      <c r="AH368" s="146"/>
      <c r="AI368" s="146"/>
      <c r="AJ368" s="146"/>
      <c r="AK368" s="146"/>
      <c r="AL368" s="146"/>
      <c r="AM368" s="146"/>
      <c r="AN368" s="146"/>
      <c r="AO368" s="146"/>
      <c r="AP368" s="146"/>
      <c r="AQ368" s="146"/>
      <c r="AR368" s="146"/>
      <c r="AS368" s="146"/>
    </row>
    <row r="369" spans="1:45"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46"/>
      <c r="AF369" s="146"/>
      <c r="AG369" s="146"/>
      <c r="AH369" s="146"/>
      <c r="AI369" s="146"/>
      <c r="AJ369" s="146"/>
      <c r="AK369" s="146"/>
      <c r="AL369" s="146"/>
      <c r="AM369" s="146"/>
      <c r="AN369" s="146"/>
      <c r="AO369" s="146"/>
      <c r="AP369" s="146"/>
      <c r="AQ369" s="146"/>
      <c r="AR369" s="146"/>
      <c r="AS369" s="146"/>
    </row>
    <row r="370" spans="1:45"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46"/>
      <c r="AF370" s="146"/>
      <c r="AG370" s="146"/>
      <c r="AH370" s="146"/>
      <c r="AI370" s="146"/>
      <c r="AJ370" s="146"/>
      <c r="AK370" s="146"/>
      <c r="AL370" s="146"/>
      <c r="AM370" s="146"/>
      <c r="AN370" s="146"/>
      <c r="AO370" s="146"/>
      <c r="AP370" s="146"/>
      <c r="AQ370" s="146"/>
      <c r="AR370" s="146"/>
      <c r="AS370" s="146"/>
    </row>
    <row r="371" spans="1:45"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46"/>
      <c r="AF371" s="146"/>
      <c r="AG371" s="146"/>
      <c r="AH371" s="146"/>
      <c r="AI371" s="146"/>
      <c r="AJ371" s="146"/>
      <c r="AK371" s="146"/>
      <c r="AL371" s="146"/>
      <c r="AM371" s="146"/>
      <c r="AN371" s="146"/>
      <c r="AO371" s="146"/>
      <c r="AP371" s="146"/>
      <c r="AQ371" s="146"/>
      <c r="AR371" s="146"/>
      <c r="AS371" s="146"/>
    </row>
    <row r="372" spans="1:45"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46"/>
      <c r="AF372" s="146"/>
      <c r="AG372" s="146"/>
      <c r="AH372" s="146"/>
      <c r="AI372" s="146"/>
      <c r="AJ372" s="146"/>
      <c r="AK372" s="146"/>
      <c r="AL372" s="146"/>
      <c r="AM372" s="146"/>
      <c r="AN372" s="146"/>
      <c r="AO372" s="146"/>
      <c r="AP372" s="146"/>
      <c r="AQ372" s="146"/>
      <c r="AR372" s="146"/>
      <c r="AS372" s="146"/>
    </row>
    <row r="373" spans="1:45"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46"/>
      <c r="AF373" s="146"/>
      <c r="AG373" s="146"/>
      <c r="AH373" s="146"/>
      <c r="AI373" s="146"/>
      <c r="AJ373" s="146"/>
      <c r="AK373" s="146"/>
      <c r="AL373" s="146"/>
      <c r="AM373" s="146"/>
      <c r="AN373" s="146"/>
      <c r="AO373" s="146"/>
      <c r="AP373" s="146"/>
      <c r="AQ373" s="146"/>
      <c r="AR373" s="146"/>
      <c r="AS373" s="146"/>
    </row>
    <row r="374" spans="1:45"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46"/>
      <c r="AF374" s="146"/>
      <c r="AG374" s="146"/>
      <c r="AH374" s="146"/>
      <c r="AI374" s="146"/>
      <c r="AJ374" s="146"/>
      <c r="AK374" s="146"/>
      <c r="AL374" s="146"/>
      <c r="AM374" s="146"/>
      <c r="AN374" s="146"/>
      <c r="AO374" s="146"/>
      <c r="AP374" s="146"/>
      <c r="AQ374" s="146"/>
      <c r="AR374" s="146"/>
      <c r="AS374" s="146"/>
    </row>
    <row r="375" spans="1:45"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46"/>
      <c r="AF375" s="146"/>
      <c r="AG375" s="146"/>
      <c r="AH375" s="146"/>
      <c r="AI375" s="146"/>
      <c r="AJ375" s="146"/>
      <c r="AK375" s="146"/>
      <c r="AL375" s="146"/>
      <c r="AM375" s="146"/>
      <c r="AN375" s="146"/>
      <c r="AO375" s="146"/>
      <c r="AP375" s="146"/>
      <c r="AQ375" s="146"/>
      <c r="AR375" s="146"/>
      <c r="AS375" s="146"/>
    </row>
    <row r="376" spans="1:45"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46"/>
      <c r="AF376" s="146"/>
      <c r="AG376" s="146"/>
      <c r="AH376" s="146"/>
      <c r="AI376" s="146"/>
      <c r="AJ376" s="146"/>
      <c r="AK376" s="146"/>
      <c r="AL376" s="146"/>
      <c r="AM376" s="146"/>
      <c r="AN376" s="146"/>
      <c r="AO376" s="146"/>
      <c r="AP376" s="146"/>
      <c r="AQ376" s="146"/>
      <c r="AR376" s="146"/>
      <c r="AS376" s="146"/>
    </row>
    <row r="377" spans="1:45"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46"/>
      <c r="AF377" s="146"/>
      <c r="AG377" s="146"/>
      <c r="AH377" s="146"/>
      <c r="AI377" s="146"/>
      <c r="AJ377" s="146"/>
      <c r="AK377" s="146"/>
      <c r="AL377" s="146"/>
      <c r="AM377" s="146"/>
      <c r="AN377" s="146"/>
      <c r="AO377" s="146"/>
      <c r="AP377" s="146"/>
      <c r="AQ377" s="146"/>
      <c r="AR377" s="146"/>
      <c r="AS377" s="146"/>
    </row>
    <row r="378" spans="1:45"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46"/>
      <c r="AF378" s="146"/>
      <c r="AG378" s="146"/>
      <c r="AH378" s="146"/>
      <c r="AI378" s="146"/>
      <c r="AJ378" s="146"/>
      <c r="AK378" s="146"/>
      <c r="AL378" s="146"/>
      <c r="AM378" s="146"/>
      <c r="AN378" s="146"/>
      <c r="AO378" s="146"/>
      <c r="AP378" s="146"/>
      <c r="AQ378" s="146"/>
      <c r="AR378" s="146"/>
      <c r="AS378" s="146"/>
    </row>
    <row r="379" spans="1:45"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46"/>
      <c r="AF379" s="146"/>
      <c r="AG379" s="146"/>
      <c r="AH379" s="146"/>
      <c r="AI379" s="146"/>
      <c r="AJ379" s="146"/>
      <c r="AK379" s="146"/>
      <c r="AL379" s="146"/>
      <c r="AM379" s="146"/>
      <c r="AN379" s="146"/>
      <c r="AO379" s="146"/>
      <c r="AP379" s="146"/>
      <c r="AQ379" s="146"/>
      <c r="AR379" s="146"/>
      <c r="AS379" s="146"/>
    </row>
    <row r="380" spans="1:45"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46"/>
      <c r="AF380" s="146"/>
      <c r="AG380" s="146"/>
      <c r="AH380" s="146"/>
      <c r="AI380" s="146"/>
      <c r="AJ380" s="146"/>
      <c r="AK380" s="146"/>
      <c r="AL380" s="146"/>
      <c r="AM380" s="146"/>
      <c r="AN380" s="146"/>
      <c r="AO380" s="146"/>
      <c r="AP380" s="146"/>
      <c r="AQ380" s="146"/>
      <c r="AR380" s="146"/>
      <c r="AS380" s="146"/>
    </row>
    <row r="381" spans="1:45"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46"/>
      <c r="AF381" s="146"/>
      <c r="AG381" s="146"/>
      <c r="AH381" s="146"/>
      <c r="AI381" s="146"/>
      <c r="AJ381" s="146"/>
      <c r="AK381" s="146"/>
      <c r="AL381" s="146"/>
      <c r="AM381" s="146"/>
      <c r="AN381" s="146"/>
      <c r="AO381" s="146"/>
      <c r="AP381" s="146"/>
      <c r="AQ381" s="146"/>
      <c r="AR381" s="146"/>
      <c r="AS381" s="146"/>
    </row>
    <row r="382" spans="1:45"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46"/>
      <c r="AF382" s="146"/>
      <c r="AG382" s="146"/>
      <c r="AH382" s="146"/>
      <c r="AI382" s="146"/>
      <c r="AJ382" s="146"/>
      <c r="AK382" s="146"/>
      <c r="AL382" s="146"/>
      <c r="AM382" s="146"/>
      <c r="AN382" s="146"/>
      <c r="AO382" s="146"/>
      <c r="AP382" s="146"/>
      <c r="AQ382" s="146"/>
      <c r="AR382" s="146"/>
      <c r="AS382" s="146"/>
    </row>
    <row r="383" spans="1:45"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46"/>
      <c r="AF383" s="146"/>
      <c r="AG383" s="146"/>
      <c r="AH383" s="146"/>
      <c r="AI383" s="146"/>
      <c r="AJ383" s="146"/>
      <c r="AK383" s="146"/>
      <c r="AL383" s="146"/>
      <c r="AM383" s="146"/>
      <c r="AN383" s="146"/>
      <c r="AO383" s="146"/>
      <c r="AP383" s="146"/>
      <c r="AQ383" s="146"/>
      <c r="AR383" s="146"/>
      <c r="AS383" s="146"/>
    </row>
    <row r="384" spans="1:45"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46"/>
      <c r="AF384" s="146"/>
      <c r="AG384" s="146"/>
      <c r="AH384" s="146"/>
      <c r="AI384" s="146"/>
      <c r="AJ384" s="146"/>
      <c r="AK384" s="146"/>
      <c r="AL384" s="146"/>
      <c r="AM384" s="146"/>
      <c r="AN384" s="146"/>
      <c r="AO384" s="146"/>
      <c r="AP384" s="146"/>
      <c r="AQ384" s="146"/>
      <c r="AR384" s="146"/>
      <c r="AS384" s="146"/>
    </row>
    <row r="385" spans="1:45"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46"/>
      <c r="AF385" s="146"/>
      <c r="AG385" s="146"/>
      <c r="AH385" s="146"/>
      <c r="AI385" s="146"/>
      <c r="AJ385" s="146"/>
      <c r="AK385" s="146"/>
      <c r="AL385" s="146"/>
      <c r="AM385" s="146"/>
      <c r="AN385" s="146"/>
      <c r="AO385" s="146"/>
      <c r="AP385" s="146"/>
      <c r="AQ385" s="146"/>
      <c r="AR385" s="146"/>
      <c r="AS385" s="146"/>
    </row>
    <row r="386" spans="1:45"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46"/>
      <c r="AF386" s="146"/>
      <c r="AG386" s="146"/>
      <c r="AH386" s="146"/>
      <c r="AI386" s="146"/>
      <c r="AJ386" s="146"/>
      <c r="AK386" s="146"/>
      <c r="AL386" s="146"/>
      <c r="AM386" s="146"/>
      <c r="AN386" s="146"/>
      <c r="AO386" s="146"/>
      <c r="AP386" s="146"/>
      <c r="AQ386" s="146"/>
      <c r="AR386" s="146"/>
      <c r="AS386" s="146"/>
    </row>
    <row r="387" spans="1:45"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46"/>
      <c r="AF387" s="146"/>
      <c r="AG387" s="146"/>
      <c r="AH387" s="146"/>
      <c r="AI387" s="146"/>
      <c r="AJ387" s="146"/>
      <c r="AK387" s="146"/>
      <c r="AL387" s="146"/>
      <c r="AM387" s="146"/>
      <c r="AN387" s="146"/>
      <c r="AO387" s="146"/>
      <c r="AP387" s="146"/>
      <c r="AQ387" s="146"/>
      <c r="AR387" s="146"/>
      <c r="AS387" s="146"/>
    </row>
    <row r="388" spans="1:45"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46"/>
      <c r="AF388" s="146"/>
      <c r="AG388" s="146"/>
      <c r="AH388" s="146"/>
      <c r="AI388" s="146"/>
      <c r="AJ388" s="146"/>
      <c r="AK388" s="146"/>
      <c r="AL388" s="146"/>
      <c r="AM388" s="146"/>
      <c r="AN388" s="146"/>
      <c r="AO388" s="146"/>
      <c r="AP388" s="146"/>
      <c r="AQ388" s="146"/>
      <c r="AR388" s="146"/>
      <c r="AS388" s="146"/>
    </row>
    <row r="389" spans="1:45"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46"/>
      <c r="AF389" s="146"/>
      <c r="AG389" s="146"/>
      <c r="AH389" s="146"/>
      <c r="AI389" s="146"/>
      <c r="AJ389" s="146"/>
      <c r="AK389" s="146"/>
      <c r="AL389" s="146"/>
      <c r="AM389" s="146"/>
      <c r="AN389" s="146"/>
      <c r="AO389" s="146"/>
      <c r="AP389" s="146"/>
      <c r="AQ389" s="146"/>
      <c r="AR389" s="146"/>
      <c r="AS389" s="146"/>
    </row>
    <row r="390" spans="1:45"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46"/>
      <c r="AF390" s="146"/>
      <c r="AG390" s="146"/>
      <c r="AH390" s="146"/>
      <c r="AI390" s="146"/>
      <c r="AJ390" s="146"/>
      <c r="AK390" s="146"/>
      <c r="AL390" s="146"/>
      <c r="AM390" s="146"/>
      <c r="AN390" s="146"/>
      <c r="AO390" s="146"/>
      <c r="AP390" s="146"/>
      <c r="AQ390" s="146"/>
      <c r="AR390" s="146"/>
      <c r="AS390" s="146"/>
    </row>
    <row r="391" spans="1:45"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46"/>
      <c r="AF391" s="146"/>
      <c r="AG391" s="146"/>
      <c r="AH391" s="146"/>
      <c r="AI391" s="146"/>
      <c r="AJ391" s="146"/>
      <c r="AK391" s="146"/>
      <c r="AL391" s="146"/>
      <c r="AM391" s="146"/>
      <c r="AN391" s="146"/>
      <c r="AO391" s="146"/>
      <c r="AP391" s="146"/>
      <c r="AQ391" s="146"/>
      <c r="AR391" s="146"/>
      <c r="AS391" s="146"/>
    </row>
    <row r="392" spans="1:45"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46"/>
      <c r="AF392" s="146"/>
      <c r="AG392" s="146"/>
      <c r="AH392" s="146"/>
      <c r="AI392" s="146"/>
      <c r="AJ392" s="146"/>
      <c r="AK392" s="146"/>
      <c r="AL392" s="146"/>
      <c r="AM392" s="146"/>
      <c r="AN392" s="146"/>
      <c r="AO392" s="146"/>
      <c r="AP392" s="146"/>
      <c r="AQ392" s="146"/>
      <c r="AR392" s="146"/>
      <c r="AS392" s="146"/>
    </row>
    <row r="393" spans="1:45"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46"/>
      <c r="AF393" s="146"/>
      <c r="AG393" s="146"/>
      <c r="AH393" s="146"/>
      <c r="AI393" s="146"/>
      <c r="AJ393" s="146"/>
      <c r="AK393" s="146"/>
      <c r="AL393" s="146"/>
      <c r="AM393" s="146"/>
      <c r="AN393" s="146"/>
      <c r="AO393" s="146"/>
      <c r="AP393" s="146"/>
      <c r="AQ393" s="146"/>
      <c r="AR393" s="146"/>
      <c r="AS393" s="146"/>
    </row>
    <row r="394" spans="1:45"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46"/>
      <c r="AF394" s="146"/>
      <c r="AG394" s="146"/>
      <c r="AH394" s="146"/>
      <c r="AI394" s="146"/>
      <c r="AJ394" s="146"/>
      <c r="AK394" s="146"/>
      <c r="AL394" s="146"/>
      <c r="AM394" s="146"/>
      <c r="AN394" s="146"/>
      <c r="AO394" s="146"/>
      <c r="AP394" s="146"/>
      <c r="AQ394" s="146"/>
      <c r="AR394" s="146"/>
      <c r="AS394" s="146"/>
    </row>
    <row r="395" spans="1:45"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46"/>
      <c r="AF395" s="146"/>
      <c r="AG395" s="146"/>
      <c r="AH395" s="146"/>
      <c r="AI395" s="146"/>
      <c r="AJ395" s="146"/>
      <c r="AK395" s="146"/>
      <c r="AL395" s="146"/>
      <c r="AM395" s="146"/>
      <c r="AN395" s="146"/>
      <c r="AO395" s="146"/>
      <c r="AP395" s="146"/>
      <c r="AQ395" s="146"/>
      <c r="AR395" s="146"/>
      <c r="AS395" s="146"/>
    </row>
    <row r="396" spans="1:45"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46"/>
      <c r="AF396" s="146"/>
      <c r="AG396" s="146"/>
      <c r="AH396" s="146"/>
      <c r="AI396" s="146"/>
      <c r="AJ396" s="146"/>
      <c r="AK396" s="146"/>
      <c r="AL396" s="146"/>
      <c r="AM396" s="146"/>
      <c r="AN396" s="146"/>
      <c r="AO396" s="146"/>
      <c r="AP396" s="146"/>
      <c r="AQ396" s="146"/>
      <c r="AR396" s="146"/>
      <c r="AS396" s="146"/>
    </row>
    <row r="397" spans="1:45"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46"/>
      <c r="AF397" s="146"/>
      <c r="AG397" s="146"/>
      <c r="AH397" s="146"/>
      <c r="AI397" s="146"/>
      <c r="AJ397" s="146"/>
      <c r="AK397" s="146"/>
      <c r="AL397" s="146"/>
      <c r="AM397" s="146"/>
      <c r="AN397" s="146"/>
      <c r="AO397" s="146"/>
      <c r="AP397" s="146"/>
      <c r="AQ397" s="146"/>
      <c r="AR397" s="146"/>
      <c r="AS397" s="146"/>
    </row>
    <row r="398" spans="1:45"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46"/>
      <c r="AF398" s="146"/>
      <c r="AG398" s="146"/>
      <c r="AH398" s="146"/>
      <c r="AI398" s="146"/>
      <c r="AJ398" s="146"/>
      <c r="AK398" s="146"/>
      <c r="AL398" s="146"/>
      <c r="AM398" s="146"/>
      <c r="AN398" s="146"/>
      <c r="AO398" s="146"/>
      <c r="AP398" s="146"/>
      <c r="AQ398" s="146"/>
      <c r="AR398" s="146"/>
      <c r="AS398" s="146"/>
    </row>
    <row r="399" spans="1:45"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46"/>
      <c r="AF399" s="146"/>
      <c r="AG399" s="146"/>
      <c r="AH399" s="146"/>
      <c r="AI399" s="146"/>
      <c r="AJ399" s="146"/>
      <c r="AK399" s="146"/>
      <c r="AL399" s="146"/>
      <c r="AM399" s="146"/>
      <c r="AN399" s="146"/>
      <c r="AO399" s="146"/>
      <c r="AP399" s="146"/>
      <c r="AQ399" s="146"/>
      <c r="AR399" s="146"/>
      <c r="AS399" s="146"/>
    </row>
    <row r="400" spans="1:45"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46"/>
      <c r="AF400" s="146"/>
      <c r="AG400" s="146"/>
      <c r="AH400" s="146"/>
      <c r="AI400" s="146"/>
      <c r="AJ400" s="146"/>
      <c r="AK400" s="146"/>
      <c r="AL400" s="146"/>
      <c r="AM400" s="146"/>
      <c r="AN400" s="146"/>
      <c r="AO400" s="146"/>
      <c r="AP400" s="146"/>
      <c r="AQ400" s="146"/>
      <c r="AR400" s="146"/>
      <c r="AS400" s="146"/>
    </row>
    <row r="401" spans="1:45"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46"/>
      <c r="AF401" s="146"/>
      <c r="AG401" s="146"/>
      <c r="AH401" s="146"/>
      <c r="AI401" s="146"/>
      <c r="AJ401" s="146"/>
      <c r="AK401" s="146"/>
      <c r="AL401" s="146"/>
      <c r="AM401" s="146"/>
      <c r="AN401" s="146"/>
      <c r="AO401" s="146"/>
      <c r="AP401" s="146"/>
      <c r="AQ401" s="146"/>
      <c r="AR401" s="146"/>
      <c r="AS401" s="146"/>
    </row>
    <row r="402" spans="1:45"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46"/>
      <c r="AF402" s="146"/>
      <c r="AG402" s="146"/>
      <c r="AH402" s="146"/>
      <c r="AI402" s="146"/>
      <c r="AJ402" s="146"/>
      <c r="AK402" s="146"/>
      <c r="AL402" s="146"/>
      <c r="AM402" s="146"/>
      <c r="AN402" s="146"/>
      <c r="AO402" s="146"/>
      <c r="AP402" s="146"/>
      <c r="AQ402" s="146"/>
      <c r="AR402" s="146"/>
      <c r="AS402" s="146"/>
    </row>
    <row r="403" spans="1:45"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46"/>
      <c r="AF403" s="146"/>
      <c r="AG403" s="146"/>
      <c r="AH403" s="146"/>
      <c r="AI403" s="146"/>
      <c r="AJ403" s="146"/>
      <c r="AK403" s="146"/>
      <c r="AL403" s="146"/>
      <c r="AM403" s="146"/>
      <c r="AN403" s="146"/>
      <c r="AO403" s="146"/>
      <c r="AP403" s="146"/>
      <c r="AQ403" s="146"/>
      <c r="AR403" s="146"/>
      <c r="AS403" s="146"/>
    </row>
    <row r="404" spans="1:45"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46"/>
      <c r="AF404" s="146"/>
      <c r="AG404" s="146"/>
      <c r="AH404" s="146"/>
      <c r="AI404" s="146"/>
      <c r="AJ404" s="146"/>
      <c r="AK404" s="146"/>
      <c r="AL404" s="146"/>
      <c r="AM404" s="146"/>
      <c r="AN404" s="146"/>
      <c r="AO404" s="146"/>
      <c r="AP404" s="146"/>
      <c r="AQ404" s="146"/>
      <c r="AR404" s="146"/>
      <c r="AS404" s="146"/>
    </row>
    <row r="405" spans="1:45"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46"/>
      <c r="AF405" s="146"/>
      <c r="AG405" s="146"/>
      <c r="AH405" s="146"/>
      <c r="AI405" s="146"/>
      <c r="AJ405" s="146"/>
      <c r="AK405" s="146"/>
      <c r="AL405" s="146"/>
      <c r="AM405" s="146"/>
      <c r="AN405" s="146"/>
      <c r="AO405" s="146"/>
      <c r="AP405" s="146"/>
      <c r="AQ405" s="146"/>
      <c r="AR405" s="146"/>
      <c r="AS405" s="146"/>
    </row>
    <row r="406" spans="1:45"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46"/>
      <c r="AF406" s="146"/>
      <c r="AG406" s="146"/>
      <c r="AH406" s="146"/>
      <c r="AI406" s="146"/>
      <c r="AJ406" s="146"/>
      <c r="AK406" s="146"/>
      <c r="AL406" s="146"/>
      <c r="AM406" s="146"/>
      <c r="AN406" s="146"/>
      <c r="AO406" s="146"/>
      <c r="AP406" s="146"/>
      <c r="AQ406" s="146"/>
      <c r="AR406" s="146"/>
      <c r="AS406" s="146"/>
    </row>
    <row r="407" spans="1:45"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46"/>
      <c r="AF407" s="146"/>
      <c r="AG407" s="146"/>
      <c r="AH407" s="146"/>
      <c r="AI407" s="146"/>
      <c r="AJ407" s="146"/>
      <c r="AK407" s="146"/>
      <c r="AL407" s="146"/>
      <c r="AM407" s="146"/>
      <c r="AN407" s="146"/>
      <c r="AO407" s="146"/>
      <c r="AP407" s="146"/>
      <c r="AQ407" s="146"/>
      <c r="AR407" s="146"/>
      <c r="AS407" s="146"/>
    </row>
    <row r="408" spans="1:45"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46"/>
      <c r="AF408" s="146"/>
      <c r="AG408" s="146"/>
      <c r="AH408" s="146"/>
      <c r="AI408" s="146"/>
      <c r="AJ408" s="146"/>
      <c r="AK408" s="146"/>
      <c r="AL408" s="146"/>
      <c r="AM408" s="146"/>
      <c r="AN408" s="146"/>
      <c r="AO408" s="146"/>
      <c r="AP408" s="146"/>
      <c r="AQ408" s="146"/>
      <c r="AR408" s="146"/>
      <c r="AS408" s="146"/>
    </row>
    <row r="409" spans="1:45"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46"/>
      <c r="AF409" s="146"/>
      <c r="AG409" s="146"/>
      <c r="AH409" s="146"/>
      <c r="AI409" s="146"/>
      <c r="AJ409" s="146"/>
      <c r="AK409" s="146"/>
      <c r="AL409" s="146"/>
      <c r="AM409" s="146"/>
      <c r="AN409" s="146"/>
      <c r="AO409" s="146"/>
      <c r="AP409" s="146"/>
      <c r="AQ409" s="146"/>
      <c r="AR409" s="146"/>
      <c r="AS409" s="146"/>
    </row>
    <row r="410" spans="1:45"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46"/>
      <c r="AF410" s="146"/>
      <c r="AG410" s="146"/>
      <c r="AH410" s="146"/>
      <c r="AI410" s="146"/>
      <c r="AJ410" s="146"/>
      <c r="AK410" s="146"/>
      <c r="AL410" s="146"/>
      <c r="AM410" s="146"/>
      <c r="AN410" s="146"/>
      <c r="AO410" s="146"/>
      <c r="AP410" s="146"/>
      <c r="AQ410" s="146"/>
      <c r="AR410" s="146"/>
      <c r="AS410" s="146"/>
    </row>
    <row r="411" spans="1:45"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46"/>
      <c r="AF411" s="146"/>
      <c r="AG411" s="146"/>
      <c r="AH411" s="146"/>
      <c r="AI411" s="146"/>
      <c r="AJ411" s="146"/>
      <c r="AK411" s="146"/>
      <c r="AL411" s="146"/>
      <c r="AM411" s="146"/>
      <c r="AN411" s="146"/>
      <c r="AO411" s="146"/>
      <c r="AP411" s="146"/>
      <c r="AQ411" s="146"/>
      <c r="AR411" s="146"/>
      <c r="AS411" s="146"/>
    </row>
    <row r="412" spans="1:45"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46"/>
      <c r="AF412" s="146"/>
      <c r="AG412" s="146"/>
      <c r="AH412" s="146"/>
      <c r="AI412" s="146"/>
      <c r="AJ412" s="146"/>
      <c r="AK412" s="146"/>
      <c r="AL412" s="146"/>
      <c r="AM412" s="146"/>
      <c r="AN412" s="146"/>
      <c r="AO412" s="146"/>
      <c r="AP412" s="146"/>
      <c r="AQ412" s="146"/>
      <c r="AR412" s="146"/>
      <c r="AS412" s="146"/>
    </row>
    <row r="413" spans="1:45"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46"/>
      <c r="AF413" s="146"/>
      <c r="AG413" s="146"/>
      <c r="AH413" s="146"/>
      <c r="AI413" s="146"/>
      <c r="AJ413" s="146"/>
      <c r="AK413" s="146"/>
      <c r="AL413" s="146"/>
      <c r="AM413" s="146"/>
      <c r="AN413" s="146"/>
      <c r="AO413" s="146"/>
      <c r="AP413" s="146"/>
      <c r="AQ413" s="146"/>
      <c r="AR413" s="146"/>
      <c r="AS413" s="146"/>
    </row>
    <row r="414" spans="1:45"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46"/>
      <c r="AF414" s="146"/>
      <c r="AG414" s="146"/>
      <c r="AH414" s="146"/>
      <c r="AI414" s="146"/>
      <c r="AJ414" s="146"/>
      <c r="AK414" s="146"/>
      <c r="AL414" s="146"/>
      <c r="AM414" s="146"/>
      <c r="AN414" s="146"/>
      <c r="AO414" s="146"/>
      <c r="AP414" s="146"/>
      <c r="AQ414" s="146"/>
      <c r="AR414" s="146"/>
      <c r="AS414" s="146"/>
    </row>
    <row r="415" spans="1:45"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46"/>
      <c r="AF415" s="146"/>
      <c r="AG415" s="146"/>
      <c r="AH415" s="146"/>
      <c r="AI415" s="146"/>
      <c r="AJ415" s="146"/>
      <c r="AK415" s="146"/>
      <c r="AL415" s="146"/>
      <c r="AM415" s="146"/>
      <c r="AN415" s="146"/>
      <c r="AO415" s="146"/>
      <c r="AP415" s="146"/>
      <c r="AQ415" s="146"/>
      <c r="AR415" s="146"/>
      <c r="AS415" s="146"/>
    </row>
    <row r="416" spans="1:45"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46"/>
      <c r="AF416" s="146"/>
      <c r="AG416" s="146"/>
      <c r="AH416" s="146"/>
      <c r="AI416" s="146"/>
      <c r="AJ416" s="146"/>
      <c r="AK416" s="146"/>
      <c r="AL416" s="146"/>
      <c r="AM416" s="146"/>
      <c r="AN416" s="146"/>
      <c r="AO416" s="146"/>
      <c r="AP416" s="146"/>
      <c r="AQ416" s="146"/>
      <c r="AR416" s="146"/>
      <c r="AS416" s="146"/>
    </row>
    <row r="417" spans="1:45"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46"/>
      <c r="AF417" s="146"/>
      <c r="AG417" s="146"/>
      <c r="AH417" s="146"/>
      <c r="AI417" s="146"/>
      <c r="AJ417" s="146"/>
      <c r="AK417" s="146"/>
      <c r="AL417" s="146"/>
      <c r="AM417" s="146"/>
      <c r="AN417" s="146"/>
      <c r="AO417" s="146"/>
      <c r="AP417" s="146"/>
      <c r="AQ417" s="146"/>
      <c r="AR417" s="146"/>
      <c r="AS417" s="146"/>
    </row>
    <row r="418" spans="1:45"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46"/>
      <c r="AF418" s="146"/>
      <c r="AG418" s="146"/>
      <c r="AH418" s="146"/>
      <c r="AI418" s="146"/>
      <c r="AJ418" s="146"/>
      <c r="AK418" s="146"/>
      <c r="AL418" s="146"/>
      <c r="AM418" s="146"/>
      <c r="AN418" s="146"/>
      <c r="AO418" s="146"/>
      <c r="AP418" s="146"/>
      <c r="AQ418" s="146"/>
      <c r="AR418" s="146"/>
      <c r="AS418" s="146"/>
    </row>
    <row r="419" spans="1:45"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46"/>
      <c r="AF419" s="146"/>
      <c r="AG419" s="146"/>
      <c r="AH419" s="146"/>
      <c r="AI419" s="146"/>
      <c r="AJ419" s="146"/>
      <c r="AK419" s="146"/>
      <c r="AL419" s="146"/>
      <c r="AM419" s="146"/>
      <c r="AN419" s="146"/>
      <c r="AO419" s="146"/>
      <c r="AP419" s="146"/>
      <c r="AQ419" s="146"/>
      <c r="AR419" s="146"/>
      <c r="AS419" s="146"/>
    </row>
    <row r="420" spans="1:45"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46"/>
      <c r="AF420" s="146"/>
      <c r="AG420" s="146"/>
      <c r="AH420" s="146"/>
      <c r="AI420" s="146"/>
      <c r="AJ420" s="146"/>
      <c r="AK420" s="146"/>
      <c r="AL420" s="146"/>
      <c r="AM420" s="146"/>
      <c r="AN420" s="146"/>
      <c r="AO420" s="146"/>
      <c r="AP420" s="146"/>
      <c r="AQ420" s="146"/>
      <c r="AR420" s="146"/>
      <c r="AS420" s="146"/>
    </row>
    <row r="421" spans="1:45"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46"/>
      <c r="AF421" s="146"/>
      <c r="AG421" s="146"/>
      <c r="AH421" s="146"/>
      <c r="AI421" s="146"/>
      <c r="AJ421" s="146"/>
      <c r="AK421" s="146"/>
      <c r="AL421" s="146"/>
      <c r="AM421" s="146"/>
      <c r="AN421" s="146"/>
      <c r="AO421" s="146"/>
      <c r="AP421" s="146"/>
      <c r="AQ421" s="146"/>
      <c r="AR421" s="146"/>
      <c r="AS421" s="146"/>
    </row>
    <row r="422" spans="1:45"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46"/>
      <c r="AF422" s="146"/>
      <c r="AG422" s="146"/>
      <c r="AH422" s="146"/>
      <c r="AI422" s="146"/>
      <c r="AJ422" s="146"/>
      <c r="AK422" s="146"/>
      <c r="AL422" s="146"/>
      <c r="AM422" s="146"/>
      <c r="AN422" s="146"/>
      <c r="AO422" s="146"/>
      <c r="AP422" s="146"/>
      <c r="AQ422" s="146"/>
      <c r="AR422" s="146"/>
      <c r="AS422" s="146"/>
    </row>
    <row r="423" spans="1:45"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46"/>
      <c r="AF423" s="146"/>
      <c r="AG423" s="146"/>
      <c r="AH423" s="146"/>
      <c r="AI423" s="146"/>
      <c r="AJ423" s="146"/>
      <c r="AK423" s="146"/>
      <c r="AL423" s="146"/>
      <c r="AM423" s="146"/>
      <c r="AN423" s="146"/>
      <c r="AO423" s="146"/>
      <c r="AP423" s="146"/>
      <c r="AQ423" s="146"/>
      <c r="AR423" s="146"/>
      <c r="AS423" s="146"/>
    </row>
    <row r="424" spans="1:45"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46"/>
      <c r="AF424" s="146"/>
      <c r="AG424" s="146"/>
      <c r="AH424" s="146"/>
      <c r="AI424" s="146"/>
      <c r="AJ424" s="146"/>
      <c r="AK424" s="146"/>
      <c r="AL424" s="146"/>
      <c r="AM424" s="146"/>
      <c r="AN424" s="146"/>
      <c r="AO424" s="146"/>
      <c r="AP424" s="146"/>
      <c r="AQ424" s="146"/>
      <c r="AR424" s="146"/>
      <c r="AS424" s="146"/>
    </row>
    <row r="425" spans="1:45"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46"/>
      <c r="AF425" s="146"/>
      <c r="AG425" s="146"/>
      <c r="AH425" s="146"/>
      <c r="AI425" s="146"/>
      <c r="AJ425" s="146"/>
      <c r="AK425" s="146"/>
      <c r="AL425" s="146"/>
      <c r="AM425" s="146"/>
      <c r="AN425" s="146"/>
      <c r="AO425" s="146"/>
      <c r="AP425" s="146"/>
      <c r="AQ425" s="146"/>
      <c r="AR425" s="146"/>
      <c r="AS425" s="146"/>
    </row>
    <row r="426" spans="1:45"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46"/>
      <c r="AF426" s="146"/>
      <c r="AG426" s="146"/>
      <c r="AH426" s="146"/>
      <c r="AI426" s="146"/>
      <c r="AJ426" s="146"/>
      <c r="AK426" s="146"/>
      <c r="AL426" s="146"/>
      <c r="AM426" s="146"/>
      <c r="AN426" s="146"/>
      <c r="AO426" s="146"/>
      <c r="AP426" s="146"/>
      <c r="AQ426" s="146"/>
      <c r="AR426" s="146"/>
      <c r="AS426" s="146"/>
    </row>
    <row r="427" spans="1:45"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46"/>
      <c r="AF427" s="146"/>
      <c r="AG427" s="146"/>
      <c r="AH427" s="146"/>
      <c r="AI427" s="146"/>
      <c r="AJ427" s="146"/>
      <c r="AK427" s="146"/>
      <c r="AL427" s="146"/>
      <c r="AM427" s="146"/>
      <c r="AN427" s="146"/>
      <c r="AO427" s="146"/>
      <c r="AP427" s="146"/>
      <c r="AQ427" s="146"/>
      <c r="AR427" s="146"/>
      <c r="AS427" s="146"/>
    </row>
    <row r="428" spans="1:45"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46"/>
      <c r="AF428" s="146"/>
      <c r="AG428" s="146"/>
      <c r="AH428" s="146"/>
      <c r="AI428" s="146"/>
      <c r="AJ428" s="146"/>
      <c r="AK428" s="146"/>
      <c r="AL428" s="146"/>
      <c r="AM428" s="146"/>
      <c r="AN428" s="146"/>
      <c r="AO428" s="146"/>
      <c r="AP428" s="146"/>
      <c r="AQ428" s="146"/>
      <c r="AR428" s="146"/>
      <c r="AS428" s="146"/>
    </row>
    <row r="429" spans="1:45"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46"/>
      <c r="AF429" s="146"/>
      <c r="AG429" s="146"/>
      <c r="AH429" s="146"/>
      <c r="AI429" s="146"/>
      <c r="AJ429" s="146"/>
      <c r="AK429" s="146"/>
      <c r="AL429" s="146"/>
      <c r="AM429" s="146"/>
      <c r="AN429" s="146"/>
      <c r="AO429" s="146"/>
      <c r="AP429" s="146"/>
      <c r="AQ429" s="146"/>
      <c r="AR429" s="146"/>
      <c r="AS429" s="146"/>
    </row>
    <row r="430" spans="1:45"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46"/>
      <c r="AF430" s="146"/>
      <c r="AG430" s="146"/>
      <c r="AH430" s="146"/>
      <c r="AI430" s="146"/>
      <c r="AJ430" s="146"/>
      <c r="AK430" s="146"/>
      <c r="AL430" s="146"/>
      <c r="AM430" s="146"/>
      <c r="AN430" s="146"/>
      <c r="AO430" s="146"/>
      <c r="AP430" s="146"/>
      <c r="AQ430" s="146"/>
      <c r="AR430" s="146"/>
      <c r="AS430" s="146"/>
    </row>
    <row r="431" spans="1:45"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46"/>
      <c r="AF431" s="146"/>
      <c r="AG431" s="146"/>
      <c r="AH431" s="146"/>
      <c r="AI431" s="146"/>
      <c r="AJ431" s="146"/>
      <c r="AK431" s="146"/>
      <c r="AL431" s="146"/>
      <c r="AM431" s="146"/>
      <c r="AN431" s="146"/>
      <c r="AO431" s="146"/>
      <c r="AP431" s="146"/>
      <c r="AQ431" s="146"/>
      <c r="AR431" s="146"/>
      <c r="AS431" s="146"/>
    </row>
    <row r="432" spans="1:45"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46"/>
      <c r="AF432" s="146"/>
      <c r="AG432" s="146"/>
      <c r="AH432" s="146"/>
      <c r="AI432" s="146"/>
      <c r="AJ432" s="146"/>
      <c r="AK432" s="146"/>
      <c r="AL432" s="146"/>
      <c r="AM432" s="146"/>
      <c r="AN432" s="146"/>
      <c r="AO432" s="146"/>
      <c r="AP432" s="146"/>
      <c r="AQ432" s="146"/>
      <c r="AR432" s="146"/>
      <c r="AS432" s="146"/>
    </row>
    <row r="433" spans="1:45"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46"/>
      <c r="AF433" s="146"/>
      <c r="AG433" s="146"/>
      <c r="AH433" s="146"/>
      <c r="AI433" s="146"/>
      <c r="AJ433" s="146"/>
      <c r="AK433" s="146"/>
      <c r="AL433" s="146"/>
      <c r="AM433" s="146"/>
      <c r="AN433" s="146"/>
      <c r="AO433" s="146"/>
      <c r="AP433" s="146"/>
      <c r="AQ433" s="146"/>
      <c r="AR433" s="146"/>
      <c r="AS433" s="146"/>
    </row>
    <row r="434" spans="1:45"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46"/>
      <c r="AF434" s="146"/>
      <c r="AG434" s="146"/>
      <c r="AH434" s="146"/>
      <c r="AI434" s="146"/>
      <c r="AJ434" s="146"/>
      <c r="AK434" s="146"/>
      <c r="AL434" s="146"/>
      <c r="AM434" s="146"/>
      <c r="AN434" s="146"/>
      <c r="AO434" s="146"/>
      <c r="AP434" s="146"/>
      <c r="AQ434" s="146"/>
      <c r="AR434" s="146"/>
      <c r="AS434" s="146"/>
    </row>
    <row r="435" spans="1:45"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46"/>
      <c r="AF435" s="146"/>
      <c r="AG435" s="146"/>
      <c r="AH435" s="146"/>
      <c r="AI435" s="146"/>
      <c r="AJ435" s="146"/>
      <c r="AK435" s="146"/>
      <c r="AL435" s="146"/>
      <c r="AM435" s="146"/>
      <c r="AN435" s="146"/>
      <c r="AO435" s="146"/>
      <c r="AP435" s="146"/>
      <c r="AQ435" s="146"/>
      <c r="AR435" s="146"/>
      <c r="AS435" s="146"/>
    </row>
    <row r="436" spans="1:45"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46"/>
      <c r="AF436" s="146"/>
      <c r="AG436" s="146"/>
      <c r="AH436" s="146"/>
      <c r="AI436" s="146"/>
      <c r="AJ436" s="146"/>
      <c r="AK436" s="146"/>
      <c r="AL436" s="146"/>
      <c r="AM436" s="146"/>
      <c r="AN436" s="146"/>
      <c r="AO436" s="146"/>
      <c r="AP436" s="146"/>
      <c r="AQ436" s="146"/>
      <c r="AR436" s="146"/>
      <c r="AS436" s="146"/>
    </row>
    <row r="437" spans="1:45"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46"/>
      <c r="AF437" s="146"/>
      <c r="AG437" s="146"/>
      <c r="AH437" s="146"/>
      <c r="AI437" s="146"/>
      <c r="AJ437" s="146"/>
      <c r="AK437" s="146"/>
      <c r="AL437" s="146"/>
      <c r="AM437" s="146"/>
      <c r="AN437" s="146"/>
      <c r="AO437" s="146"/>
      <c r="AP437" s="146"/>
      <c r="AQ437" s="146"/>
      <c r="AR437" s="146"/>
      <c r="AS437" s="146"/>
    </row>
    <row r="438" spans="1:45"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46"/>
      <c r="AF438" s="146"/>
      <c r="AG438" s="146"/>
      <c r="AH438" s="146"/>
      <c r="AI438" s="146"/>
      <c r="AJ438" s="146"/>
      <c r="AK438" s="146"/>
      <c r="AL438" s="146"/>
      <c r="AM438" s="146"/>
      <c r="AN438" s="146"/>
      <c r="AO438" s="146"/>
      <c r="AP438" s="146"/>
      <c r="AQ438" s="146"/>
      <c r="AR438" s="146"/>
      <c r="AS438" s="146"/>
    </row>
    <row r="439" spans="1:45"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46"/>
      <c r="AF439" s="146"/>
      <c r="AG439" s="146"/>
      <c r="AH439" s="146"/>
      <c r="AI439" s="146"/>
      <c r="AJ439" s="146"/>
      <c r="AK439" s="146"/>
      <c r="AL439" s="146"/>
      <c r="AM439" s="146"/>
      <c r="AN439" s="146"/>
      <c r="AO439" s="146"/>
      <c r="AP439" s="146"/>
      <c r="AQ439" s="146"/>
      <c r="AR439" s="146"/>
      <c r="AS439" s="146"/>
    </row>
    <row r="440" spans="1:45"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46"/>
      <c r="AF440" s="146"/>
      <c r="AG440" s="146"/>
      <c r="AH440" s="146"/>
      <c r="AI440" s="146"/>
      <c r="AJ440" s="146"/>
      <c r="AK440" s="146"/>
      <c r="AL440" s="146"/>
      <c r="AM440" s="146"/>
      <c r="AN440" s="146"/>
      <c r="AO440" s="146"/>
      <c r="AP440" s="146"/>
      <c r="AQ440" s="146"/>
      <c r="AR440" s="146"/>
      <c r="AS440" s="146"/>
    </row>
    <row r="441" spans="1:45"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46"/>
      <c r="AF441" s="146"/>
      <c r="AG441" s="146"/>
      <c r="AH441" s="146"/>
      <c r="AI441" s="146"/>
      <c r="AJ441" s="146"/>
      <c r="AK441" s="146"/>
      <c r="AL441" s="146"/>
      <c r="AM441" s="146"/>
      <c r="AN441" s="146"/>
      <c r="AO441" s="146"/>
      <c r="AP441" s="146"/>
      <c r="AQ441" s="146"/>
      <c r="AR441" s="146"/>
      <c r="AS441" s="146"/>
    </row>
    <row r="442" spans="1:45"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46"/>
      <c r="AF442" s="146"/>
      <c r="AG442" s="146"/>
      <c r="AH442" s="146"/>
      <c r="AI442" s="146"/>
      <c r="AJ442" s="146"/>
      <c r="AK442" s="146"/>
      <c r="AL442" s="146"/>
      <c r="AM442" s="146"/>
      <c r="AN442" s="146"/>
      <c r="AO442" s="146"/>
      <c r="AP442" s="146"/>
      <c r="AQ442" s="146"/>
      <c r="AR442" s="146"/>
      <c r="AS442" s="146"/>
    </row>
    <row r="443" spans="1:45"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46"/>
      <c r="AF443" s="146"/>
      <c r="AG443" s="146"/>
      <c r="AH443" s="146"/>
      <c r="AI443" s="146"/>
      <c r="AJ443" s="146"/>
      <c r="AK443" s="146"/>
      <c r="AL443" s="146"/>
      <c r="AM443" s="146"/>
      <c r="AN443" s="146"/>
      <c r="AO443" s="146"/>
      <c r="AP443" s="146"/>
      <c r="AQ443" s="146"/>
      <c r="AR443" s="146"/>
      <c r="AS443" s="146"/>
    </row>
    <row r="444" spans="1:45"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46"/>
      <c r="AF444" s="146"/>
      <c r="AG444" s="146"/>
      <c r="AH444" s="146"/>
      <c r="AI444" s="146"/>
      <c r="AJ444" s="146"/>
      <c r="AK444" s="146"/>
      <c r="AL444" s="146"/>
      <c r="AM444" s="146"/>
      <c r="AN444" s="146"/>
      <c r="AO444" s="146"/>
      <c r="AP444" s="146"/>
      <c r="AQ444" s="146"/>
      <c r="AR444" s="146"/>
      <c r="AS444" s="146"/>
    </row>
    <row r="445" spans="1:45"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46"/>
      <c r="AF445" s="146"/>
      <c r="AG445" s="146"/>
      <c r="AH445" s="146"/>
      <c r="AI445" s="146"/>
      <c r="AJ445" s="146"/>
      <c r="AK445" s="146"/>
      <c r="AL445" s="146"/>
      <c r="AM445" s="146"/>
      <c r="AN445" s="146"/>
      <c r="AO445" s="146"/>
      <c r="AP445" s="146"/>
      <c r="AQ445" s="146"/>
      <c r="AR445" s="146"/>
      <c r="AS445" s="146"/>
    </row>
    <row r="446" spans="1:45"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46"/>
      <c r="AF446" s="146"/>
      <c r="AG446" s="146"/>
      <c r="AH446" s="146"/>
      <c r="AI446" s="146"/>
      <c r="AJ446" s="146"/>
      <c r="AK446" s="146"/>
      <c r="AL446" s="146"/>
      <c r="AM446" s="146"/>
      <c r="AN446" s="146"/>
      <c r="AO446" s="146"/>
      <c r="AP446" s="146"/>
      <c r="AQ446" s="146"/>
      <c r="AR446" s="146"/>
      <c r="AS446" s="146"/>
    </row>
    <row r="447" spans="1:45"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46"/>
      <c r="AF447" s="146"/>
      <c r="AG447" s="146"/>
      <c r="AH447" s="146"/>
      <c r="AI447" s="146"/>
      <c r="AJ447" s="146"/>
      <c r="AK447" s="146"/>
      <c r="AL447" s="146"/>
      <c r="AM447" s="146"/>
      <c r="AN447" s="146"/>
      <c r="AO447" s="146"/>
      <c r="AP447" s="146"/>
      <c r="AQ447" s="146"/>
      <c r="AR447" s="146"/>
      <c r="AS447" s="146"/>
    </row>
    <row r="448" spans="1:45"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46"/>
      <c r="AF448" s="146"/>
      <c r="AG448" s="146"/>
      <c r="AH448" s="146"/>
      <c r="AI448" s="146"/>
      <c r="AJ448" s="146"/>
      <c r="AK448" s="146"/>
      <c r="AL448" s="146"/>
      <c r="AM448" s="146"/>
      <c r="AN448" s="146"/>
      <c r="AO448" s="146"/>
      <c r="AP448" s="146"/>
      <c r="AQ448" s="146"/>
      <c r="AR448" s="146"/>
      <c r="AS448" s="146"/>
    </row>
    <row r="449" spans="1:45"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46"/>
      <c r="AF449" s="146"/>
      <c r="AG449" s="146"/>
      <c r="AH449" s="146"/>
      <c r="AI449" s="146"/>
      <c r="AJ449" s="146"/>
      <c r="AK449" s="146"/>
      <c r="AL449" s="146"/>
      <c r="AM449" s="146"/>
      <c r="AN449" s="146"/>
      <c r="AO449" s="146"/>
      <c r="AP449" s="146"/>
      <c r="AQ449" s="146"/>
      <c r="AR449" s="146"/>
      <c r="AS449" s="146"/>
    </row>
    <row r="450" spans="1:45"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46"/>
      <c r="AF450" s="146"/>
      <c r="AG450" s="146"/>
      <c r="AH450" s="146"/>
      <c r="AI450" s="146"/>
      <c r="AJ450" s="146"/>
      <c r="AK450" s="146"/>
      <c r="AL450" s="146"/>
      <c r="AM450" s="146"/>
      <c r="AN450" s="146"/>
      <c r="AO450" s="146"/>
      <c r="AP450" s="146"/>
      <c r="AQ450" s="146"/>
      <c r="AR450" s="146"/>
      <c r="AS450" s="146"/>
    </row>
    <row r="451" spans="1:45"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46"/>
      <c r="AF451" s="146"/>
      <c r="AG451" s="146"/>
      <c r="AH451" s="146"/>
      <c r="AI451" s="146"/>
      <c r="AJ451" s="146"/>
      <c r="AK451" s="146"/>
      <c r="AL451" s="146"/>
      <c r="AM451" s="146"/>
      <c r="AN451" s="146"/>
      <c r="AO451" s="146"/>
      <c r="AP451" s="146"/>
      <c r="AQ451" s="146"/>
      <c r="AR451" s="146"/>
      <c r="AS451" s="146"/>
    </row>
    <row r="452" spans="1:45"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46"/>
      <c r="AF452" s="146"/>
      <c r="AG452" s="146"/>
      <c r="AH452" s="146"/>
      <c r="AI452" s="146"/>
      <c r="AJ452" s="146"/>
      <c r="AK452" s="146"/>
      <c r="AL452" s="146"/>
      <c r="AM452" s="146"/>
      <c r="AN452" s="146"/>
      <c r="AO452" s="146"/>
      <c r="AP452" s="146"/>
      <c r="AQ452" s="146"/>
      <c r="AR452" s="146"/>
      <c r="AS452" s="146"/>
    </row>
    <row r="453" spans="1:45"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46"/>
      <c r="AF453" s="146"/>
      <c r="AG453" s="146"/>
      <c r="AH453" s="146"/>
      <c r="AI453" s="146"/>
      <c r="AJ453" s="146"/>
      <c r="AK453" s="146"/>
      <c r="AL453" s="146"/>
      <c r="AM453" s="146"/>
      <c r="AN453" s="146"/>
      <c r="AO453" s="146"/>
      <c r="AP453" s="146"/>
      <c r="AQ453" s="146"/>
      <c r="AR453" s="146"/>
      <c r="AS453" s="146"/>
    </row>
    <row r="454" spans="1:45"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46"/>
      <c r="AF454" s="146"/>
      <c r="AG454" s="146"/>
      <c r="AH454" s="146"/>
      <c r="AI454" s="146"/>
      <c r="AJ454" s="146"/>
      <c r="AK454" s="146"/>
      <c r="AL454" s="146"/>
      <c r="AM454" s="146"/>
      <c r="AN454" s="146"/>
      <c r="AO454" s="146"/>
      <c r="AP454" s="146"/>
      <c r="AQ454" s="146"/>
      <c r="AR454" s="146"/>
      <c r="AS454" s="146"/>
    </row>
    <row r="455" spans="1:45"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46"/>
      <c r="AF455" s="146"/>
      <c r="AG455" s="146"/>
      <c r="AH455" s="146"/>
      <c r="AI455" s="146"/>
      <c r="AJ455" s="146"/>
      <c r="AK455" s="146"/>
      <c r="AL455" s="146"/>
      <c r="AM455" s="146"/>
      <c r="AN455" s="146"/>
      <c r="AO455" s="146"/>
      <c r="AP455" s="146"/>
      <c r="AQ455" s="146"/>
      <c r="AR455" s="146"/>
      <c r="AS455" s="146"/>
    </row>
    <row r="456" spans="1:45"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46"/>
      <c r="AF456" s="146"/>
      <c r="AG456" s="146"/>
      <c r="AH456" s="146"/>
      <c r="AI456" s="146"/>
      <c r="AJ456" s="146"/>
      <c r="AK456" s="146"/>
      <c r="AL456" s="146"/>
      <c r="AM456" s="146"/>
      <c r="AN456" s="146"/>
      <c r="AO456" s="146"/>
      <c r="AP456" s="146"/>
      <c r="AQ456" s="146"/>
      <c r="AR456" s="146"/>
      <c r="AS456" s="146"/>
    </row>
    <row r="457" spans="1:45"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46"/>
      <c r="AF457" s="146"/>
      <c r="AG457" s="146"/>
      <c r="AH457" s="146"/>
      <c r="AI457" s="146"/>
      <c r="AJ457" s="146"/>
      <c r="AK457" s="146"/>
      <c r="AL457" s="146"/>
      <c r="AM457" s="146"/>
      <c r="AN457" s="146"/>
      <c r="AO457" s="146"/>
      <c r="AP457" s="146"/>
      <c r="AQ457" s="146"/>
      <c r="AR457" s="146"/>
      <c r="AS457" s="146"/>
    </row>
    <row r="458" spans="1:45"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46"/>
      <c r="AF458" s="146"/>
      <c r="AG458" s="146"/>
      <c r="AH458" s="146"/>
      <c r="AI458" s="146"/>
      <c r="AJ458" s="146"/>
      <c r="AK458" s="146"/>
      <c r="AL458" s="146"/>
      <c r="AM458" s="146"/>
      <c r="AN458" s="146"/>
      <c r="AO458" s="146"/>
      <c r="AP458" s="146"/>
      <c r="AQ458" s="146"/>
      <c r="AR458" s="146"/>
      <c r="AS458" s="146"/>
    </row>
    <row r="459" spans="1:45"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46"/>
      <c r="AF459" s="146"/>
      <c r="AG459" s="146"/>
      <c r="AH459" s="146"/>
      <c r="AI459" s="146"/>
      <c r="AJ459" s="146"/>
      <c r="AK459" s="146"/>
      <c r="AL459" s="146"/>
      <c r="AM459" s="146"/>
      <c r="AN459" s="146"/>
      <c r="AO459" s="146"/>
      <c r="AP459" s="146"/>
      <c r="AQ459" s="146"/>
      <c r="AR459" s="146"/>
      <c r="AS459" s="146"/>
    </row>
    <row r="460" spans="1:45"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46"/>
      <c r="AF460" s="146"/>
      <c r="AG460" s="146"/>
      <c r="AH460" s="146"/>
      <c r="AI460" s="146"/>
      <c r="AJ460" s="146"/>
      <c r="AK460" s="146"/>
      <c r="AL460" s="146"/>
      <c r="AM460" s="146"/>
      <c r="AN460" s="146"/>
      <c r="AO460" s="146"/>
      <c r="AP460" s="146"/>
      <c r="AQ460" s="146"/>
      <c r="AR460" s="146"/>
      <c r="AS460" s="146"/>
    </row>
    <row r="461" spans="1:45"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46"/>
      <c r="AF461" s="146"/>
      <c r="AG461" s="146"/>
      <c r="AH461" s="146"/>
      <c r="AI461" s="146"/>
      <c r="AJ461" s="146"/>
      <c r="AK461" s="146"/>
      <c r="AL461" s="146"/>
      <c r="AM461" s="146"/>
      <c r="AN461" s="146"/>
      <c r="AO461" s="146"/>
      <c r="AP461" s="146"/>
      <c r="AQ461" s="146"/>
      <c r="AR461" s="146"/>
      <c r="AS461" s="146"/>
    </row>
    <row r="462" spans="1:45"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46"/>
      <c r="AF462" s="146"/>
      <c r="AG462" s="146"/>
      <c r="AH462" s="146"/>
      <c r="AI462" s="146"/>
      <c r="AJ462" s="146"/>
      <c r="AK462" s="146"/>
      <c r="AL462" s="146"/>
      <c r="AM462" s="146"/>
      <c r="AN462" s="146"/>
      <c r="AO462" s="146"/>
      <c r="AP462" s="146"/>
      <c r="AQ462" s="146"/>
      <c r="AR462" s="146"/>
      <c r="AS462" s="146"/>
    </row>
    <row r="463" spans="1:45"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46"/>
      <c r="AF463" s="146"/>
      <c r="AG463" s="146"/>
      <c r="AH463" s="146"/>
      <c r="AI463" s="146"/>
      <c r="AJ463" s="146"/>
      <c r="AK463" s="146"/>
      <c r="AL463" s="146"/>
      <c r="AM463" s="146"/>
      <c r="AN463" s="146"/>
      <c r="AO463" s="146"/>
      <c r="AP463" s="146"/>
      <c r="AQ463" s="146"/>
      <c r="AR463" s="146"/>
      <c r="AS463" s="146"/>
    </row>
    <row r="464" spans="1:45"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46"/>
      <c r="AF464" s="146"/>
      <c r="AG464" s="146"/>
      <c r="AH464" s="146"/>
      <c r="AI464" s="146"/>
      <c r="AJ464" s="146"/>
      <c r="AK464" s="146"/>
      <c r="AL464" s="146"/>
      <c r="AM464" s="146"/>
      <c r="AN464" s="146"/>
      <c r="AO464" s="146"/>
      <c r="AP464" s="146"/>
      <c r="AQ464" s="146"/>
      <c r="AR464" s="146"/>
      <c r="AS464" s="146"/>
    </row>
    <row r="465" spans="1:45"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46"/>
      <c r="AF465" s="146"/>
      <c r="AG465" s="146"/>
      <c r="AH465" s="146"/>
      <c r="AI465" s="146"/>
      <c r="AJ465" s="146"/>
      <c r="AK465" s="146"/>
      <c r="AL465" s="146"/>
      <c r="AM465" s="146"/>
      <c r="AN465" s="146"/>
      <c r="AO465" s="146"/>
      <c r="AP465" s="146"/>
      <c r="AQ465" s="146"/>
      <c r="AR465" s="146"/>
      <c r="AS465" s="146"/>
    </row>
    <row r="466" spans="1:45"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46"/>
      <c r="AF466" s="146"/>
      <c r="AG466" s="146"/>
      <c r="AH466" s="146"/>
      <c r="AI466" s="146"/>
      <c r="AJ466" s="146"/>
      <c r="AK466" s="146"/>
      <c r="AL466" s="146"/>
      <c r="AM466" s="146"/>
      <c r="AN466" s="146"/>
      <c r="AO466" s="146"/>
      <c r="AP466" s="146"/>
      <c r="AQ466" s="146"/>
      <c r="AR466" s="146"/>
      <c r="AS466" s="146"/>
    </row>
    <row r="467" spans="1:45"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46"/>
      <c r="AF467" s="146"/>
      <c r="AG467" s="146"/>
      <c r="AH467" s="146"/>
      <c r="AI467" s="146"/>
      <c r="AJ467" s="146"/>
      <c r="AK467" s="146"/>
      <c r="AL467" s="146"/>
      <c r="AM467" s="146"/>
      <c r="AN467" s="146"/>
      <c r="AO467" s="146"/>
      <c r="AP467" s="146"/>
      <c r="AQ467" s="146"/>
      <c r="AR467" s="146"/>
      <c r="AS467" s="146"/>
    </row>
    <row r="468" spans="1:45"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46"/>
      <c r="AF468" s="146"/>
      <c r="AG468" s="146"/>
      <c r="AH468" s="146"/>
      <c r="AI468" s="146"/>
      <c r="AJ468" s="146"/>
      <c r="AK468" s="146"/>
      <c r="AL468" s="146"/>
      <c r="AM468" s="146"/>
      <c r="AN468" s="146"/>
      <c r="AO468" s="146"/>
      <c r="AP468" s="146"/>
      <c r="AQ468" s="146"/>
      <c r="AR468" s="146"/>
      <c r="AS468" s="146"/>
    </row>
    <row r="469" spans="1:45"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46"/>
      <c r="AF469" s="146"/>
      <c r="AG469" s="146"/>
      <c r="AH469" s="146"/>
      <c r="AI469" s="146"/>
      <c r="AJ469" s="146"/>
      <c r="AK469" s="146"/>
      <c r="AL469" s="146"/>
      <c r="AM469" s="146"/>
      <c r="AN469" s="146"/>
      <c r="AO469" s="146"/>
      <c r="AP469" s="146"/>
      <c r="AQ469" s="146"/>
      <c r="AR469" s="146"/>
      <c r="AS469" s="146"/>
    </row>
    <row r="470" spans="1:45"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46"/>
      <c r="AF470" s="146"/>
      <c r="AG470" s="146"/>
      <c r="AH470" s="146"/>
      <c r="AI470" s="146"/>
      <c r="AJ470" s="146"/>
      <c r="AK470" s="146"/>
      <c r="AL470" s="146"/>
      <c r="AM470" s="146"/>
      <c r="AN470" s="146"/>
      <c r="AO470" s="146"/>
      <c r="AP470" s="146"/>
      <c r="AQ470" s="146"/>
      <c r="AR470" s="146"/>
      <c r="AS470" s="146"/>
    </row>
    <row r="471" spans="1:45"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46"/>
      <c r="AF471" s="146"/>
      <c r="AG471" s="146"/>
      <c r="AH471" s="146"/>
      <c r="AI471" s="146"/>
      <c r="AJ471" s="146"/>
      <c r="AK471" s="146"/>
      <c r="AL471" s="146"/>
      <c r="AM471" s="146"/>
      <c r="AN471" s="146"/>
      <c r="AO471" s="146"/>
      <c r="AP471" s="146"/>
      <c r="AQ471" s="146"/>
      <c r="AR471" s="146"/>
      <c r="AS471" s="146"/>
    </row>
    <row r="472" spans="1:45"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46"/>
      <c r="AF472" s="146"/>
      <c r="AG472" s="146"/>
      <c r="AH472" s="146"/>
      <c r="AI472" s="146"/>
      <c r="AJ472" s="146"/>
      <c r="AK472" s="146"/>
      <c r="AL472" s="146"/>
      <c r="AM472" s="146"/>
      <c r="AN472" s="146"/>
      <c r="AO472" s="146"/>
      <c r="AP472" s="146"/>
      <c r="AQ472" s="146"/>
      <c r="AR472" s="146"/>
      <c r="AS472" s="146"/>
    </row>
    <row r="473" spans="1:45"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46"/>
      <c r="AF473" s="146"/>
      <c r="AG473" s="146"/>
      <c r="AH473" s="146"/>
      <c r="AI473" s="146"/>
      <c r="AJ473" s="146"/>
      <c r="AK473" s="146"/>
      <c r="AL473" s="146"/>
      <c r="AM473" s="146"/>
      <c r="AN473" s="146"/>
      <c r="AO473" s="146"/>
      <c r="AP473" s="146"/>
      <c r="AQ473" s="146"/>
      <c r="AR473" s="146"/>
      <c r="AS473" s="146"/>
    </row>
    <row r="474" spans="1:45"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46"/>
      <c r="AF474" s="146"/>
      <c r="AG474" s="146"/>
      <c r="AH474" s="146"/>
      <c r="AI474" s="146"/>
      <c r="AJ474" s="146"/>
      <c r="AK474" s="146"/>
      <c r="AL474" s="146"/>
      <c r="AM474" s="146"/>
      <c r="AN474" s="146"/>
      <c r="AO474" s="146"/>
      <c r="AP474" s="146"/>
      <c r="AQ474" s="146"/>
      <c r="AR474" s="146"/>
      <c r="AS474" s="146"/>
    </row>
    <row r="475" spans="1:45"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46"/>
      <c r="AF475" s="146"/>
      <c r="AG475" s="146"/>
      <c r="AH475" s="146"/>
      <c r="AI475" s="146"/>
      <c r="AJ475" s="146"/>
      <c r="AK475" s="146"/>
      <c r="AL475" s="146"/>
      <c r="AM475" s="146"/>
      <c r="AN475" s="146"/>
      <c r="AO475" s="146"/>
      <c r="AP475" s="146"/>
      <c r="AQ475" s="146"/>
      <c r="AR475" s="146"/>
      <c r="AS475" s="146"/>
    </row>
    <row r="476" spans="1:45"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46"/>
      <c r="AF476" s="146"/>
      <c r="AG476" s="146"/>
      <c r="AH476" s="146"/>
      <c r="AI476" s="146"/>
      <c r="AJ476" s="146"/>
      <c r="AK476" s="146"/>
      <c r="AL476" s="146"/>
      <c r="AM476" s="146"/>
      <c r="AN476" s="146"/>
      <c r="AO476" s="146"/>
      <c r="AP476" s="146"/>
      <c r="AQ476" s="146"/>
      <c r="AR476" s="146"/>
      <c r="AS476" s="146"/>
    </row>
    <row r="477" spans="1:45"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46"/>
      <c r="AF477" s="146"/>
      <c r="AG477" s="146"/>
      <c r="AH477" s="146"/>
      <c r="AI477" s="146"/>
      <c r="AJ477" s="146"/>
      <c r="AK477" s="146"/>
      <c r="AL477" s="146"/>
      <c r="AM477" s="146"/>
      <c r="AN477" s="146"/>
      <c r="AO477" s="146"/>
      <c r="AP477" s="146"/>
      <c r="AQ477" s="146"/>
      <c r="AR477" s="146"/>
      <c r="AS477" s="146"/>
    </row>
    <row r="478" spans="1:45"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46"/>
      <c r="AF478" s="146"/>
      <c r="AG478" s="146"/>
      <c r="AH478" s="146"/>
      <c r="AI478" s="146"/>
      <c r="AJ478" s="146"/>
      <c r="AK478" s="146"/>
      <c r="AL478" s="146"/>
      <c r="AM478" s="146"/>
      <c r="AN478" s="146"/>
      <c r="AO478" s="146"/>
      <c r="AP478" s="146"/>
      <c r="AQ478" s="146"/>
      <c r="AR478" s="146"/>
      <c r="AS478" s="146"/>
    </row>
    <row r="479" spans="1:45"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46"/>
      <c r="AF479" s="146"/>
      <c r="AG479" s="146"/>
      <c r="AH479" s="146"/>
      <c r="AI479" s="146"/>
      <c r="AJ479" s="146"/>
      <c r="AK479" s="146"/>
      <c r="AL479" s="146"/>
      <c r="AM479" s="146"/>
      <c r="AN479" s="146"/>
      <c r="AO479" s="146"/>
      <c r="AP479" s="146"/>
      <c r="AQ479" s="146"/>
      <c r="AR479" s="146"/>
      <c r="AS479" s="146"/>
    </row>
    <row r="480" spans="1:45"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46"/>
      <c r="AF480" s="146"/>
      <c r="AG480" s="146"/>
      <c r="AH480" s="146"/>
      <c r="AI480" s="146"/>
      <c r="AJ480" s="146"/>
      <c r="AK480" s="146"/>
      <c r="AL480" s="146"/>
      <c r="AM480" s="146"/>
      <c r="AN480" s="146"/>
      <c r="AO480" s="146"/>
      <c r="AP480" s="146"/>
      <c r="AQ480" s="146"/>
      <c r="AR480" s="146"/>
      <c r="AS480" s="146"/>
    </row>
    <row r="481" spans="1:45"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46"/>
      <c r="AF481" s="146"/>
      <c r="AG481" s="146"/>
      <c r="AH481" s="146"/>
      <c r="AI481" s="146"/>
      <c r="AJ481" s="146"/>
      <c r="AK481" s="146"/>
      <c r="AL481" s="146"/>
      <c r="AM481" s="146"/>
      <c r="AN481" s="146"/>
      <c r="AO481" s="146"/>
      <c r="AP481" s="146"/>
      <c r="AQ481" s="146"/>
      <c r="AR481" s="146"/>
      <c r="AS481" s="146"/>
    </row>
    <row r="482" spans="1:45"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46"/>
      <c r="AF482" s="146"/>
      <c r="AG482" s="146"/>
      <c r="AH482" s="146"/>
      <c r="AI482" s="146"/>
      <c r="AJ482" s="146"/>
      <c r="AK482" s="146"/>
      <c r="AL482" s="146"/>
      <c r="AM482" s="146"/>
      <c r="AN482" s="146"/>
      <c r="AO482" s="146"/>
      <c r="AP482" s="146"/>
      <c r="AQ482" s="146"/>
      <c r="AR482" s="146"/>
      <c r="AS482" s="146"/>
    </row>
    <row r="483" spans="1:45"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46"/>
      <c r="AF483" s="146"/>
      <c r="AG483" s="146"/>
      <c r="AH483" s="146"/>
      <c r="AI483" s="146"/>
      <c r="AJ483" s="146"/>
      <c r="AK483" s="146"/>
      <c r="AL483" s="146"/>
      <c r="AM483" s="146"/>
      <c r="AN483" s="146"/>
      <c r="AO483" s="146"/>
      <c r="AP483" s="146"/>
      <c r="AQ483" s="146"/>
      <c r="AR483" s="146"/>
      <c r="AS483" s="146"/>
    </row>
    <row r="484" spans="1:45"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46"/>
      <c r="AF484" s="146"/>
      <c r="AG484" s="146"/>
      <c r="AH484" s="146"/>
      <c r="AI484" s="146"/>
      <c r="AJ484" s="146"/>
      <c r="AK484" s="146"/>
      <c r="AL484" s="146"/>
      <c r="AM484" s="146"/>
      <c r="AN484" s="146"/>
      <c r="AO484" s="146"/>
      <c r="AP484" s="146"/>
      <c r="AQ484" s="146"/>
      <c r="AR484" s="146"/>
      <c r="AS484" s="146"/>
    </row>
    <row r="485" spans="1:45"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46"/>
      <c r="AF485" s="146"/>
      <c r="AG485" s="146"/>
      <c r="AH485" s="146"/>
      <c r="AI485" s="146"/>
      <c r="AJ485" s="146"/>
      <c r="AK485" s="146"/>
      <c r="AL485" s="146"/>
      <c r="AM485" s="146"/>
      <c r="AN485" s="146"/>
      <c r="AO485" s="146"/>
      <c r="AP485" s="146"/>
      <c r="AQ485" s="146"/>
      <c r="AR485" s="146"/>
      <c r="AS485" s="146"/>
    </row>
    <row r="486" spans="1:45"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46"/>
      <c r="AF486" s="146"/>
      <c r="AG486" s="146"/>
      <c r="AH486" s="146"/>
      <c r="AI486" s="146"/>
      <c r="AJ486" s="146"/>
      <c r="AK486" s="146"/>
      <c r="AL486" s="146"/>
      <c r="AM486" s="146"/>
      <c r="AN486" s="146"/>
      <c r="AO486" s="146"/>
      <c r="AP486" s="146"/>
      <c r="AQ486" s="146"/>
      <c r="AR486" s="146"/>
      <c r="AS486" s="146"/>
    </row>
    <row r="487" spans="1:45"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46"/>
      <c r="AF487" s="146"/>
      <c r="AG487" s="146"/>
      <c r="AH487" s="146"/>
      <c r="AI487" s="146"/>
      <c r="AJ487" s="146"/>
      <c r="AK487" s="146"/>
      <c r="AL487" s="146"/>
      <c r="AM487" s="146"/>
      <c r="AN487" s="146"/>
      <c r="AO487" s="146"/>
      <c r="AP487" s="146"/>
      <c r="AQ487" s="146"/>
      <c r="AR487" s="146"/>
      <c r="AS487" s="146"/>
    </row>
    <row r="488" spans="1:45"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46"/>
      <c r="AF488" s="146"/>
      <c r="AG488" s="146"/>
      <c r="AH488" s="146"/>
      <c r="AI488" s="146"/>
      <c r="AJ488" s="146"/>
      <c r="AK488" s="146"/>
      <c r="AL488" s="146"/>
      <c r="AM488" s="146"/>
      <c r="AN488" s="146"/>
      <c r="AO488" s="146"/>
      <c r="AP488" s="146"/>
      <c r="AQ488" s="146"/>
      <c r="AR488" s="146"/>
      <c r="AS488" s="146"/>
    </row>
    <row r="489" spans="1:45"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46"/>
      <c r="AF489" s="146"/>
      <c r="AG489" s="146"/>
      <c r="AH489" s="146"/>
      <c r="AI489" s="146"/>
      <c r="AJ489" s="146"/>
      <c r="AK489" s="146"/>
      <c r="AL489" s="146"/>
      <c r="AM489" s="146"/>
      <c r="AN489" s="146"/>
      <c r="AO489" s="146"/>
      <c r="AP489" s="146"/>
      <c r="AQ489" s="146"/>
      <c r="AR489" s="146"/>
      <c r="AS489" s="146"/>
    </row>
    <row r="490" spans="1:45"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46"/>
      <c r="AF490" s="146"/>
      <c r="AG490" s="146"/>
      <c r="AH490" s="146"/>
      <c r="AI490" s="146"/>
      <c r="AJ490" s="146"/>
      <c r="AK490" s="146"/>
      <c r="AL490" s="146"/>
      <c r="AM490" s="146"/>
      <c r="AN490" s="146"/>
      <c r="AO490" s="146"/>
      <c r="AP490" s="146"/>
      <c r="AQ490" s="146"/>
      <c r="AR490" s="146"/>
      <c r="AS490" s="146"/>
    </row>
    <row r="491" spans="1:45"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46"/>
      <c r="AF491" s="146"/>
      <c r="AG491" s="146"/>
      <c r="AH491" s="146"/>
      <c r="AI491" s="146"/>
      <c r="AJ491" s="146"/>
      <c r="AK491" s="146"/>
      <c r="AL491" s="146"/>
      <c r="AM491" s="146"/>
      <c r="AN491" s="146"/>
      <c r="AO491" s="146"/>
      <c r="AP491" s="146"/>
      <c r="AQ491" s="146"/>
      <c r="AR491" s="146"/>
      <c r="AS491" s="146"/>
    </row>
    <row r="492" spans="1:45"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46"/>
      <c r="AF492" s="146"/>
      <c r="AG492" s="146"/>
      <c r="AH492" s="146"/>
      <c r="AI492" s="146"/>
      <c r="AJ492" s="146"/>
      <c r="AK492" s="146"/>
      <c r="AL492" s="146"/>
      <c r="AM492" s="146"/>
      <c r="AN492" s="146"/>
      <c r="AO492" s="146"/>
      <c r="AP492" s="146"/>
      <c r="AQ492" s="146"/>
      <c r="AR492" s="146"/>
      <c r="AS492" s="146"/>
    </row>
    <row r="493" spans="1:45"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46"/>
      <c r="AF493" s="146"/>
      <c r="AG493" s="146"/>
      <c r="AH493" s="146"/>
      <c r="AI493" s="146"/>
      <c r="AJ493" s="146"/>
      <c r="AK493" s="146"/>
      <c r="AL493" s="146"/>
      <c r="AM493" s="146"/>
      <c r="AN493" s="146"/>
      <c r="AO493" s="146"/>
      <c r="AP493" s="146"/>
      <c r="AQ493" s="146"/>
      <c r="AR493" s="146"/>
      <c r="AS493" s="146"/>
    </row>
    <row r="494" spans="1:45"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46"/>
      <c r="AF494" s="146"/>
      <c r="AG494" s="146"/>
      <c r="AH494" s="146"/>
      <c r="AI494" s="146"/>
      <c r="AJ494" s="146"/>
      <c r="AK494" s="146"/>
      <c r="AL494" s="146"/>
      <c r="AM494" s="146"/>
      <c r="AN494" s="146"/>
      <c r="AO494" s="146"/>
      <c r="AP494" s="146"/>
      <c r="AQ494" s="146"/>
      <c r="AR494" s="146"/>
      <c r="AS494" s="146"/>
    </row>
    <row r="495" spans="1:45"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46"/>
      <c r="AF495" s="146"/>
      <c r="AG495" s="146"/>
      <c r="AH495" s="146"/>
      <c r="AI495" s="146"/>
      <c r="AJ495" s="146"/>
      <c r="AK495" s="146"/>
      <c r="AL495" s="146"/>
      <c r="AM495" s="146"/>
      <c r="AN495" s="146"/>
      <c r="AO495" s="146"/>
      <c r="AP495" s="146"/>
      <c r="AQ495" s="146"/>
      <c r="AR495" s="146"/>
      <c r="AS495" s="146"/>
    </row>
    <row r="496" spans="1:45"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46"/>
      <c r="AF496" s="146"/>
      <c r="AG496" s="146"/>
      <c r="AH496" s="146"/>
      <c r="AI496" s="146"/>
      <c r="AJ496" s="146"/>
      <c r="AK496" s="146"/>
      <c r="AL496" s="146"/>
      <c r="AM496" s="146"/>
      <c r="AN496" s="146"/>
      <c r="AO496" s="146"/>
      <c r="AP496" s="146"/>
      <c r="AQ496" s="146"/>
      <c r="AR496" s="146"/>
      <c r="AS496" s="146"/>
    </row>
    <row r="497" spans="1:45"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46"/>
      <c r="AF497" s="146"/>
      <c r="AG497" s="146"/>
      <c r="AH497" s="146"/>
      <c r="AI497" s="146"/>
      <c r="AJ497" s="146"/>
      <c r="AK497" s="146"/>
      <c r="AL497" s="146"/>
      <c r="AM497" s="146"/>
      <c r="AN497" s="146"/>
      <c r="AO497" s="146"/>
      <c r="AP497" s="146"/>
      <c r="AQ497" s="146"/>
      <c r="AR497" s="146"/>
      <c r="AS497" s="146"/>
    </row>
    <row r="498" spans="1:45"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46"/>
      <c r="AF498" s="146"/>
      <c r="AG498" s="146"/>
      <c r="AH498" s="146"/>
      <c r="AI498" s="146"/>
      <c r="AJ498" s="146"/>
      <c r="AK498" s="146"/>
      <c r="AL498" s="146"/>
      <c r="AM498" s="146"/>
      <c r="AN498" s="146"/>
      <c r="AO498" s="146"/>
      <c r="AP498" s="146"/>
      <c r="AQ498" s="146"/>
      <c r="AR498" s="146"/>
      <c r="AS498" s="146"/>
    </row>
    <row r="499" spans="1:45"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46"/>
      <c r="AF499" s="146"/>
      <c r="AG499" s="146"/>
      <c r="AH499" s="146"/>
      <c r="AI499" s="146"/>
      <c r="AJ499" s="146"/>
      <c r="AK499" s="146"/>
      <c r="AL499" s="146"/>
      <c r="AM499" s="146"/>
      <c r="AN499" s="146"/>
      <c r="AO499" s="146"/>
      <c r="AP499" s="146"/>
      <c r="AQ499" s="146"/>
      <c r="AR499" s="146"/>
      <c r="AS499" s="146"/>
    </row>
    <row r="500" spans="1:45"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46"/>
      <c r="AF500" s="146"/>
      <c r="AG500" s="146"/>
      <c r="AH500" s="146"/>
      <c r="AI500" s="146"/>
      <c r="AJ500" s="146"/>
      <c r="AK500" s="146"/>
      <c r="AL500" s="146"/>
      <c r="AM500" s="146"/>
      <c r="AN500" s="146"/>
      <c r="AO500" s="146"/>
      <c r="AP500" s="146"/>
      <c r="AQ500" s="146"/>
      <c r="AR500" s="146"/>
      <c r="AS500" s="146"/>
    </row>
    <row r="501" spans="1:45"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46"/>
      <c r="AF501" s="146"/>
      <c r="AG501" s="146"/>
      <c r="AH501" s="146"/>
      <c r="AI501" s="146"/>
      <c r="AJ501" s="146"/>
      <c r="AK501" s="146"/>
      <c r="AL501" s="146"/>
      <c r="AM501" s="146"/>
      <c r="AN501" s="146"/>
      <c r="AO501" s="146"/>
      <c r="AP501" s="146"/>
      <c r="AQ501" s="146"/>
      <c r="AR501" s="146"/>
      <c r="AS501" s="146"/>
    </row>
    <row r="502" spans="1:45"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46"/>
      <c r="AF502" s="146"/>
      <c r="AG502" s="146"/>
      <c r="AH502" s="146"/>
      <c r="AI502" s="146"/>
      <c r="AJ502" s="146"/>
      <c r="AK502" s="146"/>
      <c r="AL502" s="146"/>
      <c r="AM502" s="146"/>
      <c r="AN502" s="146"/>
      <c r="AO502" s="146"/>
      <c r="AP502" s="146"/>
      <c r="AQ502" s="146"/>
      <c r="AR502" s="146"/>
      <c r="AS502" s="146"/>
    </row>
    <row r="503" spans="1:45"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46"/>
      <c r="AF503" s="146"/>
      <c r="AG503" s="146"/>
      <c r="AH503" s="146"/>
      <c r="AI503" s="146"/>
      <c r="AJ503" s="146"/>
      <c r="AK503" s="146"/>
      <c r="AL503" s="146"/>
      <c r="AM503" s="146"/>
      <c r="AN503" s="146"/>
      <c r="AO503" s="146"/>
      <c r="AP503" s="146"/>
      <c r="AQ503" s="146"/>
      <c r="AR503" s="146"/>
      <c r="AS503" s="146"/>
    </row>
    <row r="504" spans="1:45"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46"/>
      <c r="AF504" s="146"/>
      <c r="AG504" s="146"/>
      <c r="AH504" s="146"/>
      <c r="AI504" s="146"/>
      <c r="AJ504" s="146"/>
      <c r="AK504" s="146"/>
      <c r="AL504" s="146"/>
      <c r="AM504" s="146"/>
      <c r="AN504" s="146"/>
      <c r="AO504" s="146"/>
      <c r="AP504" s="146"/>
      <c r="AQ504" s="146"/>
      <c r="AR504" s="146"/>
      <c r="AS504" s="146"/>
    </row>
    <row r="505" spans="1:45"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46"/>
      <c r="AF505" s="146"/>
      <c r="AG505" s="146"/>
      <c r="AH505" s="146"/>
      <c r="AI505" s="146"/>
      <c r="AJ505" s="146"/>
      <c r="AK505" s="146"/>
      <c r="AL505" s="146"/>
      <c r="AM505" s="146"/>
      <c r="AN505" s="146"/>
      <c r="AO505" s="146"/>
      <c r="AP505" s="146"/>
      <c r="AQ505" s="146"/>
      <c r="AR505" s="146"/>
      <c r="AS505" s="146"/>
    </row>
    <row r="506" spans="1:45"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46"/>
      <c r="AF506" s="146"/>
      <c r="AG506" s="146"/>
      <c r="AH506" s="146"/>
      <c r="AI506" s="146"/>
      <c r="AJ506" s="146"/>
      <c r="AK506" s="146"/>
      <c r="AL506" s="146"/>
      <c r="AM506" s="146"/>
      <c r="AN506" s="146"/>
      <c r="AO506" s="146"/>
      <c r="AP506" s="146"/>
      <c r="AQ506" s="146"/>
      <c r="AR506" s="146"/>
      <c r="AS506" s="146"/>
    </row>
    <row r="507" spans="1:45"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46"/>
      <c r="AF507" s="146"/>
      <c r="AG507" s="146"/>
      <c r="AH507" s="146"/>
      <c r="AI507" s="146"/>
      <c r="AJ507" s="146"/>
      <c r="AK507" s="146"/>
      <c r="AL507" s="146"/>
      <c r="AM507" s="146"/>
      <c r="AN507" s="146"/>
      <c r="AO507" s="146"/>
      <c r="AP507" s="146"/>
      <c r="AQ507" s="146"/>
      <c r="AR507" s="146"/>
      <c r="AS507" s="146"/>
    </row>
    <row r="508" spans="1:45"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46"/>
      <c r="AF508" s="146"/>
      <c r="AG508" s="146"/>
      <c r="AH508" s="146"/>
      <c r="AI508" s="146"/>
      <c r="AJ508" s="146"/>
      <c r="AK508" s="146"/>
      <c r="AL508" s="146"/>
      <c r="AM508" s="146"/>
      <c r="AN508" s="146"/>
      <c r="AO508" s="146"/>
      <c r="AP508" s="146"/>
      <c r="AQ508" s="146"/>
      <c r="AR508" s="146"/>
      <c r="AS508" s="146"/>
    </row>
    <row r="509" spans="1:45"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46"/>
      <c r="AF509" s="146"/>
      <c r="AG509" s="146"/>
      <c r="AH509" s="146"/>
      <c r="AI509" s="146"/>
      <c r="AJ509" s="146"/>
      <c r="AK509" s="146"/>
      <c r="AL509" s="146"/>
      <c r="AM509" s="146"/>
      <c r="AN509" s="146"/>
      <c r="AO509" s="146"/>
      <c r="AP509" s="146"/>
      <c r="AQ509" s="146"/>
      <c r="AR509" s="146"/>
      <c r="AS509" s="146"/>
    </row>
    <row r="510" spans="1:45"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46"/>
      <c r="AF510" s="146"/>
      <c r="AG510" s="146"/>
      <c r="AH510" s="146"/>
      <c r="AI510" s="146"/>
      <c r="AJ510" s="146"/>
      <c r="AK510" s="146"/>
      <c r="AL510" s="146"/>
      <c r="AM510" s="146"/>
      <c r="AN510" s="146"/>
      <c r="AO510" s="146"/>
      <c r="AP510" s="146"/>
      <c r="AQ510" s="146"/>
      <c r="AR510" s="146"/>
      <c r="AS510" s="146"/>
    </row>
    <row r="511" spans="1:45"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46"/>
      <c r="AF511" s="146"/>
      <c r="AG511" s="146"/>
      <c r="AH511" s="146"/>
      <c r="AI511" s="146"/>
      <c r="AJ511" s="146"/>
      <c r="AK511" s="146"/>
      <c r="AL511" s="146"/>
      <c r="AM511" s="146"/>
      <c r="AN511" s="146"/>
      <c r="AO511" s="146"/>
      <c r="AP511" s="146"/>
      <c r="AQ511" s="146"/>
      <c r="AR511" s="146"/>
      <c r="AS511" s="146"/>
    </row>
    <row r="512" spans="1:45"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46"/>
      <c r="AF512" s="146"/>
      <c r="AG512" s="146"/>
      <c r="AH512" s="146"/>
      <c r="AI512" s="146"/>
      <c r="AJ512" s="146"/>
      <c r="AK512" s="146"/>
      <c r="AL512" s="146"/>
      <c r="AM512" s="146"/>
      <c r="AN512" s="146"/>
      <c r="AO512" s="146"/>
      <c r="AP512" s="146"/>
      <c r="AQ512" s="146"/>
      <c r="AR512" s="146"/>
      <c r="AS512" s="146"/>
    </row>
    <row r="513" spans="1:45"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46"/>
      <c r="AF513" s="146"/>
      <c r="AG513" s="146"/>
      <c r="AH513" s="146"/>
      <c r="AI513" s="146"/>
      <c r="AJ513" s="146"/>
      <c r="AK513" s="146"/>
      <c r="AL513" s="146"/>
      <c r="AM513" s="146"/>
      <c r="AN513" s="146"/>
      <c r="AO513" s="146"/>
      <c r="AP513" s="146"/>
      <c r="AQ513" s="146"/>
      <c r="AR513" s="146"/>
      <c r="AS513" s="146"/>
    </row>
    <row r="514" spans="1:45"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46"/>
      <c r="AF514" s="146"/>
      <c r="AG514" s="146"/>
      <c r="AH514" s="146"/>
      <c r="AI514" s="146"/>
      <c r="AJ514" s="146"/>
      <c r="AK514" s="146"/>
      <c r="AL514" s="146"/>
      <c r="AM514" s="146"/>
      <c r="AN514" s="146"/>
      <c r="AO514" s="146"/>
      <c r="AP514" s="146"/>
      <c r="AQ514" s="146"/>
      <c r="AR514" s="146"/>
      <c r="AS514" s="146"/>
    </row>
    <row r="515" spans="1:45"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46"/>
      <c r="AF515" s="146"/>
      <c r="AG515" s="146"/>
      <c r="AH515" s="146"/>
      <c r="AI515" s="146"/>
      <c r="AJ515" s="146"/>
      <c r="AK515" s="146"/>
      <c r="AL515" s="146"/>
      <c r="AM515" s="146"/>
      <c r="AN515" s="146"/>
      <c r="AO515" s="146"/>
      <c r="AP515" s="146"/>
      <c r="AQ515" s="146"/>
      <c r="AR515" s="146"/>
      <c r="AS515" s="146"/>
    </row>
    <row r="516" spans="1:45"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46"/>
      <c r="AF516" s="146"/>
      <c r="AG516" s="146"/>
      <c r="AH516" s="146"/>
      <c r="AI516" s="146"/>
      <c r="AJ516" s="146"/>
      <c r="AK516" s="146"/>
      <c r="AL516" s="146"/>
      <c r="AM516" s="146"/>
      <c r="AN516" s="146"/>
      <c r="AO516" s="146"/>
      <c r="AP516" s="146"/>
      <c r="AQ516" s="146"/>
      <c r="AR516" s="146"/>
      <c r="AS516" s="146"/>
    </row>
    <row r="517" spans="1:45"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46"/>
      <c r="AF517" s="146"/>
      <c r="AG517" s="146"/>
      <c r="AH517" s="146"/>
      <c r="AI517" s="146"/>
      <c r="AJ517" s="146"/>
      <c r="AK517" s="146"/>
      <c r="AL517" s="146"/>
      <c r="AM517" s="146"/>
      <c r="AN517" s="146"/>
      <c r="AO517" s="146"/>
      <c r="AP517" s="146"/>
      <c r="AQ517" s="146"/>
      <c r="AR517" s="146"/>
      <c r="AS517" s="146"/>
    </row>
    <row r="518" spans="1:45"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46"/>
      <c r="AF518" s="146"/>
      <c r="AG518" s="146"/>
      <c r="AH518" s="146"/>
      <c r="AI518" s="146"/>
      <c r="AJ518" s="146"/>
      <c r="AK518" s="146"/>
      <c r="AL518" s="146"/>
      <c r="AM518" s="146"/>
      <c r="AN518" s="146"/>
      <c r="AO518" s="146"/>
      <c r="AP518" s="146"/>
      <c r="AQ518" s="146"/>
      <c r="AR518" s="146"/>
      <c r="AS518" s="146"/>
    </row>
    <row r="519" spans="1:45"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46"/>
      <c r="AF519" s="146"/>
      <c r="AG519" s="146"/>
      <c r="AH519" s="146"/>
      <c r="AI519" s="146"/>
      <c r="AJ519" s="146"/>
      <c r="AK519" s="146"/>
      <c r="AL519" s="146"/>
      <c r="AM519" s="146"/>
      <c r="AN519" s="146"/>
      <c r="AO519" s="146"/>
      <c r="AP519" s="146"/>
      <c r="AQ519" s="146"/>
      <c r="AR519" s="146"/>
      <c r="AS519" s="146"/>
    </row>
    <row r="520" spans="1:45"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46"/>
      <c r="AF520" s="146"/>
      <c r="AG520" s="146"/>
      <c r="AH520" s="146"/>
      <c r="AI520" s="146"/>
      <c r="AJ520" s="146"/>
      <c r="AK520" s="146"/>
      <c r="AL520" s="146"/>
      <c r="AM520" s="146"/>
      <c r="AN520" s="146"/>
      <c r="AO520" s="146"/>
      <c r="AP520" s="146"/>
      <c r="AQ520" s="146"/>
      <c r="AR520" s="146"/>
      <c r="AS520" s="146"/>
    </row>
    <row r="521" spans="1:45"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46"/>
      <c r="AF521" s="146"/>
      <c r="AG521" s="146"/>
      <c r="AH521" s="146"/>
      <c r="AI521" s="146"/>
      <c r="AJ521" s="146"/>
      <c r="AK521" s="146"/>
      <c r="AL521" s="146"/>
      <c r="AM521" s="146"/>
      <c r="AN521" s="146"/>
      <c r="AO521" s="146"/>
      <c r="AP521" s="146"/>
      <c r="AQ521" s="146"/>
      <c r="AR521" s="146"/>
      <c r="AS521" s="146"/>
    </row>
    <row r="522" spans="1:45"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46"/>
      <c r="AF522" s="146"/>
      <c r="AG522" s="146"/>
      <c r="AH522" s="146"/>
      <c r="AI522" s="146"/>
      <c r="AJ522" s="146"/>
      <c r="AK522" s="146"/>
      <c r="AL522" s="146"/>
      <c r="AM522" s="146"/>
      <c r="AN522" s="146"/>
      <c r="AO522" s="146"/>
      <c r="AP522" s="146"/>
      <c r="AQ522" s="146"/>
      <c r="AR522" s="146"/>
      <c r="AS522" s="146"/>
    </row>
    <row r="523" spans="1:45"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46"/>
      <c r="AF523" s="146"/>
      <c r="AG523" s="146"/>
      <c r="AH523" s="146"/>
      <c r="AI523" s="146"/>
      <c r="AJ523" s="146"/>
      <c r="AK523" s="146"/>
      <c r="AL523" s="146"/>
      <c r="AM523" s="146"/>
      <c r="AN523" s="146"/>
      <c r="AO523" s="146"/>
      <c r="AP523" s="146"/>
      <c r="AQ523" s="146"/>
      <c r="AR523" s="146"/>
      <c r="AS523" s="146"/>
    </row>
    <row r="524" spans="1:45"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46"/>
      <c r="AF524" s="146"/>
      <c r="AG524" s="146"/>
      <c r="AH524" s="146"/>
      <c r="AI524" s="146"/>
      <c r="AJ524" s="146"/>
      <c r="AK524" s="146"/>
      <c r="AL524" s="146"/>
      <c r="AM524" s="146"/>
      <c r="AN524" s="146"/>
      <c r="AO524" s="146"/>
      <c r="AP524" s="146"/>
      <c r="AQ524" s="146"/>
      <c r="AR524" s="146"/>
      <c r="AS524" s="146"/>
    </row>
    <row r="525" spans="1:45"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46"/>
      <c r="AF525" s="146"/>
      <c r="AG525" s="146"/>
      <c r="AH525" s="146"/>
      <c r="AI525" s="146"/>
      <c r="AJ525" s="146"/>
      <c r="AK525" s="146"/>
      <c r="AL525" s="146"/>
      <c r="AM525" s="146"/>
      <c r="AN525" s="146"/>
      <c r="AO525" s="146"/>
      <c r="AP525" s="146"/>
      <c r="AQ525" s="146"/>
      <c r="AR525" s="146"/>
      <c r="AS525" s="146"/>
    </row>
    <row r="526" spans="1:45"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46"/>
      <c r="AF526" s="146"/>
      <c r="AG526" s="146"/>
      <c r="AH526" s="146"/>
      <c r="AI526" s="146"/>
      <c r="AJ526" s="146"/>
      <c r="AK526" s="146"/>
      <c r="AL526" s="146"/>
      <c r="AM526" s="146"/>
      <c r="AN526" s="146"/>
      <c r="AO526" s="146"/>
      <c r="AP526" s="146"/>
      <c r="AQ526" s="146"/>
      <c r="AR526" s="146"/>
      <c r="AS526" s="146"/>
    </row>
    <row r="527" spans="1:45"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46"/>
      <c r="AF527" s="146"/>
      <c r="AG527" s="146"/>
      <c r="AH527" s="146"/>
      <c r="AI527" s="146"/>
      <c r="AJ527" s="146"/>
      <c r="AK527" s="146"/>
      <c r="AL527" s="146"/>
      <c r="AM527" s="146"/>
      <c r="AN527" s="146"/>
      <c r="AO527" s="146"/>
      <c r="AP527" s="146"/>
      <c r="AQ527" s="146"/>
      <c r="AR527" s="146"/>
      <c r="AS527" s="146"/>
    </row>
    <row r="528" spans="1:45"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46"/>
      <c r="AF528" s="146"/>
      <c r="AG528" s="146"/>
      <c r="AH528" s="146"/>
      <c r="AI528" s="146"/>
      <c r="AJ528" s="146"/>
      <c r="AK528" s="146"/>
      <c r="AL528" s="146"/>
      <c r="AM528" s="146"/>
      <c r="AN528" s="146"/>
      <c r="AO528" s="146"/>
      <c r="AP528" s="146"/>
      <c r="AQ528" s="146"/>
      <c r="AR528" s="146"/>
      <c r="AS528" s="146"/>
    </row>
    <row r="529" spans="1:45"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46"/>
      <c r="AF529" s="146"/>
      <c r="AG529" s="146"/>
      <c r="AH529" s="146"/>
      <c r="AI529" s="146"/>
      <c r="AJ529" s="146"/>
      <c r="AK529" s="146"/>
      <c r="AL529" s="146"/>
      <c r="AM529" s="146"/>
      <c r="AN529" s="146"/>
      <c r="AO529" s="146"/>
      <c r="AP529" s="146"/>
      <c r="AQ529" s="146"/>
      <c r="AR529" s="146"/>
      <c r="AS529" s="146"/>
    </row>
    <row r="530" spans="1:45"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46"/>
      <c r="AF530" s="146"/>
      <c r="AG530" s="146"/>
      <c r="AH530" s="146"/>
      <c r="AI530" s="146"/>
      <c r="AJ530" s="146"/>
      <c r="AK530" s="146"/>
      <c r="AL530" s="146"/>
      <c r="AM530" s="146"/>
      <c r="AN530" s="146"/>
      <c r="AO530" s="146"/>
      <c r="AP530" s="146"/>
      <c r="AQ530" s="146"/>
      <c r="AR530" s="146"/>
      <c r="AS530" s="146"/>
    </row>
    <row r="531" spans="1:45"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46"/>
      <c r="AF531" s="146"/>
      <c r="AG531" s="146"/>
      <c r="AH531" s="146"/>
      <c r="AI531" s="146"/>
      <c r="AJ531" s="146"/>
      <c r="AK531" s="146"/>
      <c r="AL531" s="146"/>
      <c r="AM531" s="146"/>
      <c r="AN531" s="146"/>
      <c r="AO531" s="146"/>
      <c r="AP531" s="146"/>
      <c r="AQ531" s="146"/>
      <c r="AR531" s="146"/>
      <c r="AS531" s="146"/>
    </row>
    <row r="532" spans="1:45"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46"/>
      <c r="AF532" s="146"/>
      <c r="AG532" s="146"/>
      <c r="AH532" s="146"/>
      <c r="AI532" s="146"/>
      <c r="AJ532" s="146"/>
      <c r="AK532" s="146"/>
      <c r="AL532" s="146"/>
      <c r="AM532" s="146"/>
      <c r="AN532" s="146"/>
      <c r="AO532" s="146"/>
      <c r="AP532" s="146"/>
      <c r="AQ532" s="146"/>
      <c r="AR532" s="146"/>
      <c r="AS532" s="146"/>
    </row>
    <row r="533" spans="1:45"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46"/>
      <c r="AF533" s="146"/>
      <c r="AG533" s="146"/>
      <c r="AH533" s="146"/>
      <c r="AI533" s="146"/>
      <c r="AJ533" s="146"/>
      <c r="AK533" s="146"/>
      <c r="AL533" s="146"/>
      <c r="AM533" s="146"/>
      <c r="AN533" s="146"/>
      <c r="AO533" s="146"/>
      <c r="AP533" s="146"/>
      <c r="AQ533" s="146"/>
      <c r="AR533" s="146"/>
      <c r="AS533" s="146"/>
    </row>
    <row r="534" spans="1:45"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46"/>
      <c r="AF534" s="146"/>
      <c r="AG534" s="146"/>
      <c r="AH534" s="146"/>
      <c r="AI534" s="146"/>
      <c r="AJ534" s="146"/>
      <c r="AK534" s="146"/>
      <c r="AL534" s="146"/>
      <c r="AM534" s="146"/>
      <c r="AN534" s="146"/>
      <c r="AO534" s="146"/>
      <c r="AP534" s="146"/>
      <c r="AQ534" s="146"/>
      <c r="AR534" s="146"/>
      <c r="AS534" s="146"/>
    </row>
    <row r="535" spans="1:45"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46"/>
      <c r="AF535" s="146"/>
      <c r="AG535" s="146"/>
      <c r="AH535" s="146"/>
      <c r="AI535" s="146"/>
      <c r="AJ535" s="146"/>
      <c r="AK535" s="146"/>
      <c r="AL535" s="146"/>
      <c r="AM535" s="146"/>
      <c r="AN535" s="146"/>
      <c r="AO535" s="146"/>
      <c r="AP535" s="146"/>
      <c r="AQ535" s="146"/>
      <c r="AR535" s="146"/>
      <c r="AS535" s="146"/>
    </row>
    <row r="536" spans="1:45"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46"/>
      <c r="AF536" s="146"/>
      <c r="AG536" s="146"/>
      <c r="AH536" s="146"/>
      <c r="AI536" s="146"/>
      <c r="AJ536" s="146"/>
      <c r="AK536" s="146"/>
      <c r="AL536" s="146"/>
      <c r="AM536" s="146"/>
      <c r="AN536" s="146"/>
      <c r="AO536" s="146"/>
      <c r="AP536" s="146"/>
      <c r="AQ536" s="146"/>
      <c r="AR536" s="146"/>
      <c r="AS536" s="146"/>
    </row>
    <row r="537" spans="1:45"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46"/>
      <c r="AF537" s="146"/>
      <c r="AG537" s="146"/>
      <c r="AH537" s="146"/>
      <c r="AI537" s="146"/>
      <c r="AJ537" s="146"/>
      <c r="AK537" s="146"/>
      <c r="AL537" s="146"/>
      <c r="AM537" s="146"/>
      <c r="AN537" s="146"/>
      <c r="AO537" s="146"/>
      <c r="AP537" s="146"/>
      <c r="AQ537" s="146"/>
      <c r="AR537" s="146"/>
      <c r="AS537" s="146"/>
    </row>
    <row r="538" spans="1:45"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46"/>
      <c r="AF538" s="146"/>
      <c r="AG538" s="146"/>
      <c r="AH538" s="146"/>
      <c r="AI538" s="146"/>
      <c r="AJ538" s="146"/>
      <c r="AK538" s="146"/>
      <c r="AL538" s="146"/>
      <c r="AM538" s="146"/>
      <c r="AN538" s="146"/>
      <c r="AO538" s="146"/>
      <c r="AP538" s="146"/>
      <c r="AQ538" s="146"/>
      <c r="AR538" s="146"/>
      <c r="AS538" s="146"/>
    </row>
    <row r="539" spans="1:45"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46"/>
      <c r="AF539" s="146"/>
      <c r="AG539" s="146"/>
      <c r="AH539" s="146"/>
      <c r="AI539" s="146"/>
      <c r="AJ539" s="146"/>
      <c r="AK539" s="146"/>
      <c r="AL539" s="146"/>
      <c r="AM539" s="146"/>
      <c r="AN539" s="146"/>
      <c r="AO539" s="146"/>
      <c r="AP539" s="146"/>
      <c r="AQ539" s="146"/>
      <c r="AR539" s="146"/>
      <c r="AS539" s="146"/>
    </row>
    <row r="540" spans="1:45"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46"/>
      <c r="AF540" s="146"/>
      <c r="AG540" s="146"/>
      <c r="AH540" s="146"/>
      <c r="AI540" s="146"/>
      <c r="AJ540" s="146"/>
      <c r="AK540" s="146"/>
      <c r="AL540" s="146"/>
      <c r="AM540" s="146"/>
      <c r="AN540" s="146"/>
      <c r="AO540" s="146"/>
      <c r="AP540" s="146"/>
      <c r="AQ540" s="146"/>
      <c r="AR540" s="146"/>
      <c r="AS540" s="146"/>
    </row>
    <row r="541" spans="1:45"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46"/>
      <c r="AF541" s="146"/>
      <c r="AG541" s="146"/>
      <c r="AH541" s="146"/>
      <c r="AI541" s="146"/>
      <c r="AJ541" s="146"/>
      <c r="AK541" s="146"/>
      <c r="AL541" s="146"/>
      <c r="AM541" s="146"/>
      <c r="AN541" s="146"/>
      <c r="AO541" s="146"/>
      <c r="AP541" s="146"/>
      <c r="AQ541" s="146"/>
      <c r="AR541" s="146"/>
      <c r="AS541" s="146"/>
    </row>
    <row r="542" spans="1:45"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46"/>
      <c r="AF542" s="146"/>
      <c r="AG542" s="146"/>
      <c r="AH542" s="146"/>
      <c r="AI542" s="146"/>
      <c r="AJ542" s="146"/>
      <c r="AK542" s="146"/>
      <c r="AL542" s="146"/>
      <c r="AM542" s="146"/>
      <c r="AN542" s="146"/>
      <c r="AO542" s="146"/>
      <c r="AP542" s="146"/>
      <c r="AQ542" s="146"/>
      <c r="AR542" s="146"/>
      <c r="AS542" s="146"/>
    </row>
    <row r="543" spans="1:45"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46"/>
      <c r="AF543" s="146"/>
      <c r="AG543" s="146"/>
      <c r="AH543" s="146"/>
      <c r="AI543" s="146"/>
      <c r="AJ543" s="146"/>
      <c r="AK543" s="146"/>
      <c r="AL543" s="146"/>
      <c r="AM543" s="146"/>
      <c r="AN543" s="146"/>
      <c r="AO543" s="146"/>
      <c r="AP543" s="146"/>
      <c r="AQ543" s="146"/>
      <c r="AR543" s="146"/>
      <c r="AS543" s="146"/>
    </row>
    <row r="544" spans="1:45"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46"/>
      <c r="AF544" s="146"/>
      <c r="AG544" s="146"/>
      <c r="AH544" s="146"/>
      <c r="AI544" s="146"/>
      <c r="AJ544" s="146"/>
      <c r="AK544" s="146"/>
      <c r="AL544" s="146"/>
      <c r="AM544" s="146"/>
      <c r="AN544" s="146"/>
      <c r="AO544" s="146"/>
      <c r="AP544" s="146"/>
      <c r="AQ544" s="146"/>
      <c r="AR544" s="146"/>
      <c r="AS544" s="146"/>
    </row>
    <row r="545" spans="1:45"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46"/>
      <c r="AF545" s="146"/>
      <c r="AG545" s="146"/>
      <c r="AH545" s="146"/>
      <c r="AI545" s="146"/>
      <c r="AJ545" s="146"/>
      <c r="AK545" s="146"/>
      <c r="AL545" s="146"/>
      <c r="AM545" s="146"/>
      <c r="AN545" s="146"/>
      <c r="AO545" s="146"/>
      <c r="AP545" s="146"/>
      <c r="AQ545" s="146"/>
      <c r="AR545" s="146"/>
      <c r="AS545" s="146"/>
    </row>
    <row r="546" spans="1:45"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46"/>
      <c r="AF546" s="146"/>
      <c r="AG546" s="146"/>
      <c r="AH546" s="146"/>
      <c r="AI546" s="146"/>
      <c r="AJ546" s="146"/>
      <c r="AK546" s="146"/>
      <c r="AL546" s="146"/>
      <c r="AM546" s="146"/>
      <c r="AN546" s="146"/>
      <c r="AO546" s="146"/>
      <c r="AP546" s="146"/>
      <c r="AQ546" s="146"/>
      <c r="AR546" s="146"/>
      <c r="AS546" s="146"/>
    </row>
    <row r="547" spans="1:45"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46"/>
      <c r="AF547" s="146"/>
      <c r="AG547" s="146"/>
      <c r="AH547" s="146"/>
      <c r="AI547" s="146"/>
      <c r="AJ547" s="146"/>
      <c r="AK547" s="146"/>
      <c r="AL547" s="146"/>
      <c r="AM547" s="146"/>
      <c r="AN547" s="146"/>
      <c r="AO547" s="146"/>
      <c r="AP547" s="146"/>
      <c r="AQ547" s="146"/>
      <c r="AR547" s="146"/>
      <c r="AS547" s="146"/>
    </row>
    <row r="548" spans="1:45"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46"/>
      <c r="AF548" s="146"/>
      <c r="AG548" s="146"/>
      <c r="AH548" s="146"/>
      <c r="AI548" s="146"/>
      <c r="AJ548" s="146"/>
      <c r="AK548" s="146"/>
      <c r="AL548" s="146"/>
      <c r="AM548" s="146"/>
      <c r="AN548" s="146"/>
      <c r="AO548" s="146"/>
      <c r="AP548" s="146"/>
      <c r="AQ548" s="146"/>
      <c r="AR548" s="146"/>
      <c r="AS548" s="146"/>
    </row>
    <row r="549" spans="1:45"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46"/>
      <c r="AF549" s="146"/>
      <c r="AG549" s="146"/>
      <c r="AH549" s="146"/>
      <c r="AI549" s="146"/>
      <c r="AJ549" s="146"/>
      <c r="AK549" s="146"/>
      <c r="AL549" s="146"/>
      <c r="AM549" s="146"/>
      <c r="AN549" s="146"/>
      <c r="AO549" s="146"/>
      <c r="AP549" s="146"/>
      <c r="AQ549" s="146"/>
      <c r="AR549" s="146"/>
      <c r="AS549" s="146"/>
    </row>
    <row r="550" spans="1:45"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46"/>
      <c r="AF550" s="146"/>
      <c r="AG550" s="146"/>
      <c r="AH550" s="146"/>
      <c r="AI550" s="146"/>
      <c r="AJ550" s="146"/>
      <c r="AK550" s="146"/>
      <c r="AL550" s="146"/>
      <c r="AM550" s="146"/>
      <c r="AN550" s="146"/>
      <c r="AO550" s="146"/>
      <c r="AP550" s="146"/>
      <c r="AQ550" s="146"/>
      <c r="AR550" s="146"/>
      <c r="AS550" s="146"/>
    </row>
    <row r="551" spans="1:45"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46"/>
      <c r="AF551" s="146"/>
      <c r="AG551" s="146"/>
      <c r="AH551" s="146"/>
      <c r="AI551" s="146"/>
      <c r="AJ551" s="146"/>
      <c r="AK551" s="146"/>
      <c r="AL551" s="146"/>
      <c r="AM551" s="146"/>
      <c r="AN551" s="146"/>
      <c r="AO551" s="146"/>
      <c r="AP551" s="146"/>
      <c r="AQ551" s="146"/>
      <c r="AR551" s="146"/>
      <c r="AS551" s="146"/>
    </row>
    <row r="552" spans="1:45"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46"/>
      <c r="AF552" s="146"/>
      <c r="AG552" s="146"/>
      <c r="AH552" s="146"/>
      <c r="AI552" s="146"/>
      <c r="AJ552" s="146"/>
      <c r="AK552" s="146"/>
      <c r="AL552" s="146"/>
      <c r="AM552" s="146"/>
      <c r="AN552" s="146"/>
      <c r="AO552" s="146"/>
      <c r="AP552" s="146"/>
      <c r="AQ552" s="146"/>
      <c r="AR552" s="146"/>
      <c r="AS552" s="146"/>
    </row>
    <row r="553" spans="1:45"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46"/>
      <c r="AF553" s="146"/>
      <c r="AG553" s="146"/>
      <c r="AH553" s="146"/>
      <c r="AI553" s="146"/>
      <c r="AJ553" s="146"/>
      <c r="AK553" s="146"/>
      <c r="AL553" s="146"/>
      <c r="AM553" s="146"/>
      <c r="AN553" s="146"/>
      <c r="AO553" s="146"/>
      <c r="AP553" s="146"/>
      <c r="AQ553" s="146"/>
      <c r="AR553" s="146"/>
      <c r="AS553" s="146"/>
    </row>
    <row r="554" spans="1:45"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46"/>
      <c r="AF554" s="146"/>
      <c r="AG554" s="146"/>
      <c r="AH554" s="146"/>
      <c r="AI554" s="146"/>
      <c r="AJ554" s="146"/>
      <c r="AK554" s="146"/>
      <c r="AL554" s="146"/>
      <c r="AM554" s="146"/>
      <c r="AN554" s="146"/>
      <c r="AO554" s="146"/>
      <c r="AP554" s="146"/>
      <c r="AQ554" s="146"/>
      <c r="AR554" s="146"/>
      <c r="AS554" s="146"/>
    </row>
    <row r="555" spans="1:45"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46"/>
      <c r="AF555" s="146"/>
      <c r="AG555" s="146"/>
      <c r="AH555" s="146"/>
      <c r="AI555" s="146"/>
      <c r="AJ555" s="146"/>
      <c r="AK555" s="146"/>
      <c r="AL555" s="146"/>
      <c r="AM555" s="146"/>
      <c r="AN555" s="146"/>
      <c r="AO555" s="146"/>
      <c r="AP555" s="146"/>
      <c r="AQ555" s="146"/>
      <c r="AR555" s="146"/>
      <c r="AS555" s="146"/>
    </row>
    <row r="556" spans="1:45"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46"/>
      <c r="AF556" s="146"/>
      <c r="AG556" s="146"/>
      <c r="AH556" s="146"/>
      <c r="AI556" s="146"/>
      <c r="AJ556" s="146"/>
      <c r="AK556" s="146"/>
      <c r="AL556" s="146"/>
      <c r="AM556" s="146"/>
      <c r="AN556" s="146"/>
      <c r="AO556" s="146"/>
      <c r="AP556" s="146"/>
      <c r="AQ556" s="146"/>
      <c r="AR556" s="146"/>
      <c r="AS556" s="146"/>
    </row>
    <row r="557" spans="1:45"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46"/>
      <c r="AF557" s="146"/>
      <c r="AG557" s="146"/>
      <c r="AH557" s="146"/>
      <c r="AI557" s="146"/>
      <c r="AJ557" s="146"/>
      <c r="AK557" s="146"/>
      <c r="AL557" s="146"/>
      <c r="AM557" s="146"/>
      <c r="AN557" s="146"/>
      <c r="AO557" s="146"/>
      <c r="AP557" s="146"/>
      <c r="AQ557" s="146"/>
      <c r="AR557" s="146"/>
      <c r="AS557" s="146"/>
    </row>
    <row r="558" spans="1:45"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46"/>
      <c r="AF558" s="146"/>
      <c r="AG558" s="146"/>
      <c r="AH558" s="146"/>
      <c r="AI558" s="146"/>
      <c r="AJ558" s="146"/>
      <c r="AK558" s="146"/>
      <c r="AL558" s="146"/>
      <c r="AM558" s="146"/>
      <c r="AN558" s="146"/>
      <c r="AO558" s="146"/>
      <c r="AP558" s="146"/>
      <c r="AQ558" s="146"/>
      <c r="AR558" s="146"/>
      <c r="AS558" s="146"/>
    </row>
    <row r="559" spans="1:45"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46"/>
      <c r="AF559" s="146"/>
      <c r="AG559" s="146"/>
      <c r="AH559" s="146"/>
      <c r="AI559" s="146"/>
      <c r="AJ559" s="146"/>
      <c r="AK559" s="146"/>
      <c r="AL559" s="146"/>
      <c r="AM559" s="146"/>
      <c r="AN559" s="146"/>
      <c r="AO559" s="146"/>
      <c r="AP559" s="146"/>
      <c r="AQ559" s="146"/>
      <c r="AR559" s="146"/>
      <c r="AS559" s="146"/>
    </row>
    <row r="560" spans="1:45"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46"/>
      <c r="AF560" s="146"/>
      <c r="AG560" s="146"/>
      <c r="AH560" s="146"/>
      <c r="AI560" s="146"/>
      <c r="AJ560" s="146"/>
      <c r="AK560" s="146"/>
      <c r="AL560" s="146"/>
      <c r="AM560" s="146"/>
      <c r="AN560" s="146"/>
      <c r="AO560" s="146"/>
      <c r="AP560" s="146"/>
      <c r="AQ560" s="146"/>
      <c r="AR560" s="146"/>
      <c r="AS560" s="146"/>
    </row>
    <row r="561" spans="1:45"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46"/>
      <c r="AF561" s="146"/>
      <c r="AG561" s="146"/>
      <c r="AH561" s="146"/>
      <c r="AI561" s="146"/>
      <c r="AJ561" s="146"/>
      <c r="AK561" s="146"/>
      <c r="AL561" s="146"/>
      <c r="AM561" s="146"/>
      <c r="AN561" s="146"/>
      <c r="AO561" s="146"/>
      <c r="AP561" s="146"/>
      <c r="AQ561" s="146"/>
      <c r="AR561" s="146"/>
      <c r="AS561" s="146"/>
    </row>
    <row r="562" spans="1:45"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46"/>
      <c r="AF562" s="146"/>
      <c r="AG562" s="146"/>
      <c r="AH562" s="146"/>
      <c r="AI562" s="146"/>
      <c r="AJ562" s="146"/>
      <c r="AK562" s="146"/>
      <c r="AL562" s="146"/>
      <c r="AM562" s="146"/>
      <c r="AN562" s="146"/>
      <c r="AO562" s="146"/>
      <c r="AP562" s="146"/>
      <c r="AQ562" s="146"/>
      <c r="AR562" s="146"/>
      <c r="AS562" s="146"/>
    </row>
    <row r="563" spans="1:45"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46"/>
      <c r="AF563" s="146"/>
      <c r="AG563" s="146"/>
      <c r="AH563" s="146"/>
      <c r="AI563" s="146"/>
      <c r="AJ563" s="146"/>
      <c r="AK563" s="146"/>
      <c r="AL563" s="146"/>
      <c r="AM563" s="146"/>
      <c r="AN563" s="146"/>
      <c r="AO563" s="146"/>
      <c r="AP563" s="146"/>
      <c r="AQ563" s="146"/>
      <c r="AR563" s="146"/>
      <c r="AS563" s="146"/>
    </row>
    <row r="564" spans="1:45"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46"/>
      <c r="AF564" s="146"/>
      <c r="AG564" s="146"/>
      <c r="AH564" s="146"/>
      <c r="AI564" s="146"/>
      <c r="AJ564" s="146"/>
      <c r="AK564" s="146"/>
      <c r="AL564" s="146"/>
      <c r="AM564" s="146"/>
      <c r="AN564" s="146"/>
      <c r="AO564" s="146"/>
      <c r="AP564" s="146"/>
      <c r="AQ564" s="146"/>
      <c r="AR564" s="146"/>
      <c r="AS564" s="146"/>
    </row>
    <row r="565" spans="1:45"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46"/>
      <c r="AF565" s="146"/>
      <c r="AG565" s="146"/>
      <c r="AH565" s="146"/>
      <c r="AI565" s="146"/>
      <c r="AJ565" s="146"/>
      <c r="AK565" s="146"/>
      <c r="AL565" s="146"/>
      <c r="AM565" s="146"/>
      <c r="AN565" s="146"/>
      <c r="AO565" s="146"/>
      <c r="AP565" s="146"/>
      <c r="AQ565" s="146"/>
      <c r="AR565" s="146"/>
      <c r="AS565" s="146"/>
    </row>
    <row r="566" spans="1:45"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46"/>
      <c r="AF566" s="146"/>
      <c r="AG566" s="146"/>
      <c r="AH566" s="146"/>
      <c r="AI566" s="146"/>
      <c r="AJ566" s="146"/>
      <c r="AK566" s="146"/>
      <c r="AL566" s="146"/>
      <c r="AM566" s="146"/>
      <c r="AN566" s="146"/>
      <c r="AO566" s="146"/>
      <c r="AP566" s="146"/>
      <c r="AQ566" s="146"/>
      <c r="AR566" s="146"/>
      <c r="AS566" s="146"/>
    </row>
    <row r="567" spans="1:45"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46"/>
      <c r="AF567" s="146"/>
      <c r="AG567" s="146"/>
      <c r="AH567" s="146"/>
      <c r="AI567" s="146"/>
      <c r="AJ567" s="146"/>
      <c r="AK567" s="146"/>
      <c r="AL567" s="146"/>
      <c r="AM567" s="146"/>
      <c r="AN567" s="146"/>
      <c r="AO567" s="146"/>
      <c r="AP567" s="146"/>
      <c r="AQ567" s="146"/>
      <c r="AR567" s="146"/>
      <c r="AS567" s="146"/>
    </row>
    <row r="568" spans="1:45"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46"/>
      <c r="AF568" s="146"/>
      <c r="AG568" s="146"/>
      <c r="AH568" s="146"/>
      <c r="AI568" s="146"/>
      <c r="AJ568" s="146"/>
      <c r="AK568" s="146"/>
      <c r="AL568" s="146"/>
      <c r="AM568" s="146"/>
      <c r="AN568" s="146"/>
      <c r="AO568" s="146"/>
      <c r="AP568" s="146"/>
      <c r="AQ568" s="146"/>
      <c r="AR568" s="146"/>
      <c r="AS568" s="146"/>
    </row>
    <row r="569" spans="1:45"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46"/>
      <c r="AF569" s="146"/>
      <c r="AG569" s="146"/>
      <c r="AH569" s="146"/>
      <c r="AI569" s="146"/>
      <c r="AJ569" s="146"/>
      <c r="AK569" s="146"/>
      <c r="AL569" s="146"/>
      <c r="AM569" s="146"/>
      <c r="AN569" s="146"/>
      <c r="AO569" s="146"/>
      <c r="AP569" s="146"/>
      <c r="AQ569" s="146"/>
      <c r="AR569" s="146"/>
      <c r="AS569" s="146"/>
    </row>
    <row r="570" spans="1:45"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46"/>
      <c r="AF570" s="146"/>
      <c r="AG570" s="146"/>
      <c r="AH570" s="146"/>
      <c r="AI570" s="146"/>
      <c r="AJ570" s="146"/>
      <c r="AK570" s="146"/>
      <c r="AL570" s="146"/>
      <c r="AM570" s="146"/>
      <c r="AN570" s="146"/>
      <c r="AO570" s="146"/>
      <c r="AP570" s="146"/>
      <c r="AQ570" s="146"/>
      <c r="AR570" s="146"/>
      <c r="AS570" s="146"/>
    </row>
    <row r="571" spans="1:45"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46"/>
      <c r="AF571" s="146"/>
      <c r="AG571" s="146"/>
      <c r="AH571" s="146"/>
      <c r="AI571" s="146"/>
      <c r="AJ571" s="146"/>
      <c r="AK571" s="146"/>
      <c r="AL571" s="146"/>
      <c r="AM571" s="146"/>
      <c r="AN571" s="146"/>
      <c r="AO571" s="146"/>
      <c r="AP571" s="146"/>
      <c r="AQ571" s="146"/>
      <c r="AR571" s="146"/>
      <c r="AS571" s="146"/>
    </row>
    <row r="572" spans="1:45"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46"/>
      <c r="AF572" s="146"/>
      <c r="AG572" s="146"/>
      <c r="AH572" s="146"/>
      <c r="AI572" s="146"/>
      <c r="AJ572" s="146"/>
      <c r="AK572" s="146"/>
      <c r="AL572" s="146"/>
      <c r="AM572" s="146"/>
      <c r="AN572" s="146"/>
      <c r="AO572" s="146"/>
      <c r="AP572" s="146"/>
      <c r="AQ572" s="146"/>
      <c r="AR572" s="146"/>
      <c r="AS572" s="146"/>
    </row>
    <row r="573" spans="1:45"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46"/>
      <c r="AF573" s="146"/>
      <c r="AG573" s="146"/>
      <c r="AH573" s="146"/>
      <c r="AI573" s="146"/>
      <c r="AJ573" s="146"/>
      <c r="AK573" s="146"/>
      <c r="AL573" s="146"/>
      <c r="AM573" s="146"/>
      <c r="AN573" s="146"/>
      <c r="AO573" s="146"/>
      <c r="AP573" s="146"/>
      <c r="AQ573" s="146"/>
      <c r="AR573" s="146"/>
      <c r="AS573" s="146"/>
    </row>
    <row r="574" spans="1:45"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46"/>
      <c r="AF574" s="146"/>
      <c r="AG574" s="146"/>
      <c r="AH574" s="146"/>
      <c r="AI574" s="146"/>
      <c r="AJ574" s="146"/>
      <c r="AK574" s="146"/>
      <c r="AL574" s="146"/>
      <c r="AM574" s="146"/>
      <c r="AN574" s="146"/>
      <c r="AO574" s="146"/>
      <c r="AP574" s="146"/>
      <c r="AQ574" s="146"/>
      <c r="AR574" s="146"/>
      <c r="AS574" s="146"/>
    </row>
    <row r="575" spans="1:45"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46"/>
      <c r="AF575" s="146"/>
      <c r="AG575" s="146"/>
      <c r="AH575" s="146"/>
      <c r="AI575" s="146"/>
      <c r="AJ575" s="146"/>
      <c r="AK575" s="146"/>
      <c r="AL575" s="146"/>
      <c r="AM575" s="146"/>
      <c r="AN575" s="146"/>
      <c r="AO575" s="146"/>
      <c r="AP575" s="146"/>
      <c r="AQ575" s="146"/>
      <c r="AR575" s="146"/>
      <c r="AS575" s="146"/>
    </row>
    <row r="576" spans="1:45"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46"/>
      <c r="AF576" s="146"/>
      <c r="AG576" s="146"/>
      <c r="AH576" s="146"/>
      <c r="AI576" s="146"/>
      <c r="AJ576" s="146"/>
      <c r="AK576" s="146"/>
      <c r="AL576" s="146"/>
      <c r="AM576" s="146"/>
      <c r="AN576" s="146"/>
      <c r="AO576" s="146"/>
      <c r="AP576" s="146"/>
      <c r="AQ576" s="146"/>
      <c r="AR576" s="146"/>
      <c r="AS576" s="146"/>
    </row>
    <row r="577" spans="1:45"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46"/>
      <c r="AF577" s="146"/>
      <c r="AG577" s="146"/>
      <c r="AH577" s="146"/>
      <c r="AI577" s="146"/>
      <c r="AJ577" s="146"/>
      <c r="AK577" s="146"/>
      <c r="AL577" s="146"/>
      <c r="AM577" s="146"/>
      <c r="AN577" s="146"/>
      <c r="AO577" s="146"/>
      <c r="AP577" s="146"/>
      <c r="AQ577" s="146"/>
      <c r="AR577" s="146"/>
      <c r="AS577" s="146"/>
    </row>
    <row r="578" spans="1:45"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46"/>
      <c r="AF578" s="146"/>
      <c r="AG578" s="146"/>
      <c r="AH578" s="146"/>
      <c r="AI578" s="146"/>
      <c r="AJ578" s="146"/>
      <c r="AK578" s="146"/>
      <c r="AL578" s="146"/>
      <c r="AM578" s="146"/>
      <c r="AN578" s="146"/>
      <c r="AO578" s="146"/>
      <c r="AP578" s="146"/>
      <c r="AQ578" s="146"/>
      <c r="AR578" s="146"/>
      <c r="AS578" s="146"/>
    </row>
    <row r="579" spans="1:45"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46"/>
      <c r="AF579" s="146"/>
      <c r="AG579" s="146"/>
      <c r="AH579" s="146"/>
      <c r="AI579" s="146"/>
      <c r="AJ579" s="146"/>
      <c r="AK579" s="146"/>
      <c r="AL579" s="146"/>
      <c r="AM579" s="146"/>
      <c r="AN579" s="146"/>
      <c r="AO579" s="146"/>
      <c r="AP579" s="146"/>
      <c r="AQ579" s="146"/>
      <c r="AR579" s="146"/>
      <c r="AS579" s="146"/>
    </row>
    <row r="580" spans="1:45"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46"/>
      <c r="AF580" s="146"/>
      <c r="AG580" s="146"/>
      <c r="AH580" s="146"/>
      <c r="AI580" s="146"/>
      <c r="AJ580" s="146"/>
      <c r="AK580" s="146"/>
      <c r="AL580" s="146"/>
      <c r="AM580" s="146"/>
      <c r="AN580" s="146"/>
      <c r="AO580" s="146"/>
      <c r="AP580" s="146"/>
      <c r="AQ580" s="146"/>
      <c r="AR580" s="146"/>
      <c r="AS580" s="146"/>
    </row>
    <row r="581" spans="1:45"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46"/>
      <c r="AF581" s="146"/>
      <c r="AG581" s="146"/>
      <c r="AH581" s="146"/>
      <c r="AI581" s="146"/>
      <c r="AJ581" s="146"/>
      <c r="AK581" s="146"/>
      <c r="AL581" s="146"/>
      <c r="AM581" s="146"/>
      <c r="AN581" s="146"/>
      <c r="AO581" s="146"/>
      <c r="AP581" s="146"/>
      <c r="AQ581" s="146"/>
      <c r="AR581" s="146"/>
      <c r="AS581" s="146"/>
    </row>
    <row r="582" spans="1:45"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46"/>
      <c r="AF582" s="146"/>
      <c r="AG582" s="146"/>
      <c r="AH582" s="146"/>
      <c r="AI582" s="146"/>
      <c r="AJ582" s="146"/>
      <c r="AK582" s="146"/>
      <c r="AL582" s="146"/>
      <c r="AM582" s="146"/>
      <c r="AN582" s="146"/>
      <c r="AO582" s="146"/>
      <c r="AP582" s="146"/>
      <c r="AQ582" s="146"/>
      <c r="AR582" s="146"/>
      <c r="AS582" s="146"/>
    </row>
    <row r="583" spans="1:45"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46"/>
      <c r="AF583" s="146"/>
      <c r="AG583" s="146"/>
      <c r="AH583" s="146"/>
      <c r="AI583" s="146"/>
      <c r="AJ583" s="146"/>
      <c r="AK583" s="146"/>
      <c r="AL583" s="146"/>
      <c r="AM583" s="146"/>
      <c r="AN583" s="146"/>
      <c r="AO583" s="146"/>
      <c r="AP583" s="146"/>
      <c r="AQ583" s="146"/>
      <c r="AR583" s="146"/>
      <c r="AS583" s="146"/>
    </row>
    <row r="584" spans="1:45"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46"/>
      <c r="AF584" s="146"/>
      <c r="AG584" s="146"/>
      <c r="AH584" s="146"/>
      <c r="AI584" s="146"/>
      <c r="AJ584" s="146"/>
      <c r="AK584" s="146"/>
      <c r="AL584" s="146"/>
      <c r="AM584" s="146"/>
      <c r="AN584" s="146"/>
      <c r="AO584" s="146"/>
      <c r="AP584" s="146"/>
      <c r="AQ584" s="146"/>
      <c r="AR584" s="146"/>
      <c r="AS584" s="146"/>
    </row>
    <row r="585" spans="1:45"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46"/>
      <c r="AF585" s="146"/>
      <c r="AG585" s="146"/>
      <c r="AH585" s="146"/>
      <c r="AI585" s="146"/>
      <c r="AJ585" s="146"/>
      <c r="AK585" s="146"/>
      <c r="AL585" s="146"/>
      <c r="AM585" s="146"/>
      <c r="AN585" s="146"/>
      <c r="AO585" s="146"/>
      <c r="AP585" s="146"/>
      <c r="AQ585" s="146"/>
      <c r="AR585" s="146"/>
      <c r="AS585" s="146"/>
    </row>
    <row r="586" spans="1:45"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46"/>
      <c r="AF586" s="146"/>
      <c r="AG586" s="146"/>
      <c r="AH586" s="146"/>
      <c r="AI586" s="146"/>
      <c r="AJ586" s="146"/>
      <c r="AK586" s="146"/>
      <c r="AL586" s="146"/>
      <c r="AM586" s="146"/>
      <c r="AN586" s="146"/>
      <c r="AO586" s="146"/>
      <c r="AP586" s="146"/>
      <c r="AQ586" s="146"/>
      <c r="AR586" s="146"/>
      <c r="AS586" s="146"/>
    </row>
    <row r="587" spans="1:45"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46"/>
      <c r="AF587" s="146"/>
      <c r="AG587" s="146"/>
      <c r="AH587" s="146"/>
      <c r="AI587" s="146"/>
      <c r="AJ587" s="146"/>
      <c r="AK587" s="146"/>
      <c r="AL587" s="146"/>
      <c r="AM587" s="146"/>
      <c r="AN587" s="146"/>
      <c r="AO587" s="146"/>
      <c r="AP587" s="146"/>
      <c r="AQ587" s="146"/>
      <c r="AR587" s="146"/>
      <c r="AS587" s="146"/>
    </row>
    <row r="588" spans="1:45"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46"/>
      <c r="AF588" s="146"/>
      <c r="AG588" s="146"/>
      <c r="AH588" s="146"/>
      <c r="AI588" s="146"/>
      <c r="AJ588" s="146"/>
      <c r="AK588" s="146"/>
      <c r="AL588" s="146"/>
      <c r="AM588" s="146"/>
      <c r="AN588" s="146"/>
      <c r="AO588" s="146"/>
      <c r="AP588" s="146"/>
      <c r="AQ588" s="146"/>
      <c r="AR588" s="146"/>
      <c r="AS588" s="146"/>
    </row>
    <row r="589" spans="1:45"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46"/>
      <c r="AF589" s="146"/>
      <c r="AG589" s="146"/>
      <c r="AH589" s="146"/>
      <c r="AI589" s="146"/>
      <c r="AJ589" s="146"/>
      <c r="AK589" s="146"/>
      <c r="AL589" s="146"/>
      <c r="AM589" s="146"/>
      <c r="AN589" s="146"/>
      <c r="AO589" s="146"/>
      <c r="AP589" s="146"/>
      <c r="AQ589" s="146"/>
      <c r="AR589" s="146"/>
      <c r="AS589" s="146"/>
    </row>
    <row r="590" spans="1:45"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46"/>
      <c r="AF590" s="146"/>
      <c r="AG590" s="146"/>
      <c r="AH590" s="146"/>
      <c r="AI590" s="146"/>
      <c r="AJ590" s="146"/>
      <c r="AK590" s="146"/>
      <c r="AL590" s="146"/>
      <c r="AM590" s="146"/>
      <c r="AN590" s="146"/>
      <c r="AO590" s="146"/>
      <c r="AP590" s="146"/>
      <c r="AQ590" s="146"/>
      <c r="AR590" s="146"/>
      <c r="AS590" s="146"/>
    </row>
    <row r="591" spans="1:45"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46"/>
      <c r="AF591" s="146"/>
      <c r="AG591" s="146"/>
      <c r="AH591" s="146"/>
      <c r="AI591" s="146"/>
      <c r="AJ591" s="146"/>
      <c r="AK591" s="146"/>
      <c r="AL591" s="146"/>
      <c r="AM591" s="146"/>
      <c r="AN591" s="146"/>
      <c r="AO591" s="146"/>
      <c r="AP591" s="146"/>
      <c r="AQ591" s="146"/>
      <c r="AR591" s="146"/>
      <c r="AS591" s="146"/>
    </row>
    <row r="592" spans="1:45"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46"/>
      <c r="AF592" s="146"/>
      <c r="AG592" s="146"/>
      <c r="AH592" s="146"/>
      <c r="AI592" s="146"/>
      <c r="AJ592" s="146"/>
      <c r="AK592" s="146"/>
      <c r="AL592" s="146"/>
      <c r="AM592" s="146"/>
      <c r="AN592" s="146"/>
      <c r="AO592" s="146"/>
      <c r="AP592" s="146"/>
      <c r="AQ592" s="146"/>
      <c r="AR592" s="146"/>
      <c r="AS592" s="146"/>
    </row>
    <row r="593" spans="1:45"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46"/>
      <c r="AF593" s="146"/>
      <c r="AG593" s="146"/>
      <c r="AH593" s="146"/>
      <c r="AI593" s="146"/>
      <c r="AJ593" s="146"/>
      <c r="AK593" s="146"/>
      <c r="AL593" s="146"/>
      <c r="AM593" s="146"/>
      <c r="AN593" s="146"/>
      <c r="AO593" s="146"/>
      <c r="AP593" s="146"/>
      <c r="AQ593" s="146"/>
      <c r="AR593" s="146"/>
      <c r="AS593" s="146"/>
    </row>
    <row r="594" spans="1:45"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46"/>
      <c r="AF594" s="146"/>
      <c r="AG594" s="146"/>
      <c r="AH594" s="146"/>
      <c r="AI594" s="146"/>
      <c r="AJ594" s="146"/>
      <c r="AK594" s="146"/>
      <c r="AL594" s="146"/>
      <c r="AM594" s="146"/>
      <c r="AN594" s="146"/>
      <c r="AO594" s="146"/>
      <c r="AP594" s="146"/>
      <c r="AQ594" s="146"/>
      <c r="AR594" s="146"/>
      <c r="AS594" s="146"/>
    </row>
    <row r="595" spans="1:45"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46"/>
      <c r="AF595" s="146"/>
      <c r="AG595" s="146"/>
      <c r="AH595" s="146"/>
      <c r="AI595" s="146"/>
      <c r="AJ595" s="146"/>
      <c r="AK595" s="146"/>
      <c r="AL595" s="146"/>
      <c r="AM595" s="146"/>
      <c r="AN595" s="146"/>
      <c r="AO595" s="146"/>
      <c r="AP595" s="146"/>
      <c r="AQ595" s="146"/>
      <c r="AR595" s="146"/>
      <c r="AS595" s="146"/>
    </row>
    <row r="596" spans="1:45"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46"/>
      <c r="AF596" s="146"/>
      <c r="AG596" s="146"/>
      <c r="AH596" s="146"/>
      <c r="AI596" s="146"/>
      <c r="AJ596" s="146"/>
      <c r="AK596" s="146"/>
      <c r="AL596" s="146"/>
      <c r="AM596" s="146"/>
      <c r="AN596" s="146"/>
      <c r="AO596" s="146"/>
      <c r="AP596" s="146"/>
      <c r="AQ596" s="146"/>
      <c r="AR596" s="146"/>
      <c r="AS596" s="146"/>
    </row>
    <row r="597" spans="1:45"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46"/>
      <c r="AF597" s="146"/>
      <c r="AG597" s="146"/>
      <c r="AH597" s="146"/>
      <c r="AI597" s="146"/>
      <c r="AJ597" s="146"/>
      <c r="AK597" s="146"/>
      <c r="AL597" s="146"/>
      <c r="AM597" s="146"/>
      <c r="AN597" s="146"/>
      <c r="AO597" s="146"/>
      <c r="AP597" s="146"/>
      <c r="AQ597" s="146"/>
      <c r="AR597" s="146"/>
      <c r="AS597" s="146"/>
    </row>
    <row r="598" spans="1:45"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46"/>
      <c r="AF598" s="146"/>
      <c r="AG598" s="146"/>
      <c r="AH598" s="146"/>
      <c r="AI598" s="146"/>
      <c r="AJ598" s="146"/>
      <c r="AK598" s="146"/>
      <c r="AL598" s="146"/>
      <c r="AM598" s="146"/>
      <c r="AN598" s="146"/>
      <c r="AO598" s="146"/>
      <c r="AP598" s="146"/>
      <c r="AQ598" s="146"/>
      <c r="AR598" s="146"/>
      <c r="AS598" s="146"/>
    </row>
    <row r="599" spans="1:45"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46"/>
      <c r="AF599" s="146"/>
      <c r="AG599" s="146"/>
      <c r="AH599" s="146"/>
      <c r="AI599" s="146"/>
      <c r="AJ599" s="146"/>
      <c r="AK599" s="146"/>
      <c r="AL599" s="146"/>
      <c r="AM599" s="146"/>
      <c r="AN599" s="146"/>
      <c r="AO599" s="146"/>
      <c r="AP599" s="146"/>
      <c r="AQ599" s="146"/>
      <c r="AR599" s="146"/>
      <c r="AS599" s="146"/>
    </row>
    <row r="600" spans="1:45"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46"/>
      <c r="AF600" s="146"/>
      <c r="AG600" s="146"/>
      <c r="AH600" s="146"/>
      <c r="AI600" s="146"/>
      <c r="AJ600" s="146"/>
      <c r="AK600" s="146"/>
      <c r="AL600" s="146"/>
      <c r="AM600" s="146"/>
      <c r="AN600" s="146"/>
      <c r="AO600" s="146"/>
      <c r="AP600" s="146"/>
      <c r="AQ600" s="146"/>
      <c r="AR600" s="146"/>
      <c r="AS600" s="146"/>
    </row>
    <row r="601" spans="1:45"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46"/>
      <c r="AF601" s="146"/>
      <c r="AG601" s="146"/>
      <c r="AH601" s="146"/>
      <c r="AI601" s="146"/>
      <c r="AJ601" s="146"/>
      <c r="AK601" s="146"/>
      <c r="AL601" s="146"/>
      <c r="AM601" s="146"/>
      <c r="AN601" s="146"/>
      <c r="AO601" s="146"/>
      <c r="AP601" s="146"/>
      <c r="AQ601" s="146"/>
      <c r="AR601" s="146"/>
      <c r="AS601" s="146"/>
    </row>
    <row r="602" spans="1:45"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46"/>
      <c r="AF602" s="146"/>
      <c r="AG602" s="146"/>
      <c r="AH602" s="146"/>
      <c r="AI602" s="146"/>
      <c r="AJ602" s="146"/>
      <c r="AK602" s="146"/>
      <c r="AL602" s="146"/>
      <c r="AM602" s="146"/>
      <c r="AN602" s="146"/>
      <c r="AO602" s="146"/>
      <c r="AP602" s="146"/>
      <c r="AQ602" s="146"/>
      <c r="AR602" s="146"/>
      <c r="AS602" s="146"/>
    </row>
    <row r="603" spans="1:45"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46"/>
      <c r="AF603" s="146"/>
      <c r="AG603" s="146"/>
      <c r="AH603" s="146"/>
      <c r="AI603" s="146"/>
      <c r="AJ603" s="146"/>
      <c r="AK603" s="146"/>
      <c r="AL603" s="146"/>
      <c r="AM603" s="146"/>
      <c r="AN603" s="146"/>
      <c r="AO603" s="146"/>
      <c r="AP603" s="146"/>
      <c r="AQ603" s="146"/>
      <c r="AR603" s="146"/>
      <c r="AS603" s="146"/>
    </row>
    <row r="604" spans="1:45"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46"/>
      <c r="AF604" s="146"/>
      <c r="AG604" s="146"/>
      <c r="AH604" s="146"/>
      <c r="AI604" s="146"/>
      <c r="AJ604" s="146"/>
      <c r="AK604" s="146"/>
      <c r="AL604" s="146"/>
      <c r="AM604" s="146"/>
      <c r="AN604" s="146"/>
      <c r="AO604" s="146"/>
      <c r="AP604" s="146"/>
      <c r="AQ604" s="146"/>
      <c r="AR604" s="146"/>
      <c r="AS604" s="146"/>
    </row>
    <row r="605" spans="1:45"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46"/>
      <c r="AF605" s="146"/>
      <c r="AG605" s="146"/>
      <c r="AH605" s="146"/>
      <c r="AI605" s="146"/>
      <c r="AJ605" s="146"/>
      <c r="AK605" s="146"/>
      <c r="AL605" s="146"/>
      <c r="AM605" s="146"/>
      <c r="AN605" s="146"/>
      <c r="AO605" s="146"/>
      <c r="AP605" s="146"/>
      <c r="AQ605" s="146"/>
      <c r="AR605" s="146"/>
      <c r="AS605" s="146"/>
    </row>
    <row r="606" spans="1:45"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46"/>
      <c r="AF606" s="146"/>
      <c r="AG606" s="146"/>
      <c r="AH606" s="146"/>
      <c r="AI606" s="146"/>
      <c r="AJ606" s="146"/>
      <c r="AK606" s="146"/>
      <c r="AL606" s="146"/>
      <c r="AM606" s="146"/>
      <c r="AN606" s="146"/>
      <c r="AO606" s="146"/>
      <c r="AP606" s="146"/>
      <c r="AQ606" s="146"/>
      <c r="AR606" s="146"/>
      <c r="AS606" s="146"/>
    </row>
    <row r="607" spans="1:45"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46"/>
      <c r="AF607" s="146"/>
      <c r="AG607" s="146"/>
      <c r="AH607" s="146"/>
      <c r="AI607" s="146"/>
      <c r="AJ607" s="146"/>
      <c r="AK607" s="146"/>
      <c r="AL607" s="146"/>
      <c r="AM607" s="146"/>
      <c r="AN607" s="146"/>
      <c r="AO607" s="146"/>
      <c r="AP607" s="146"/>
      <c r="AQ607" s="146"/>
      <c r="AR607" s="146"/>
      <c r="AS607" s="146"/>
    </row>
    <row r="608" spans="1:45"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46"/>
      <c r="AF608" s="146"/>
      <c r="AG608" s="146"/>
      <c r="AH608" s="146"/>
      <c r="AI608" s="146"/>
      <c r="AJ608" s="146"/>
      <c r="AK608" s="146"/>
      <c r="AL608" s="146"/>
      <c r="AM608" s="146"/>
      <c r="AN608" s="146"/>
      <c r="AO608" s="146"/>
      <c r="AP608" s="146"/>
      <c r="AQ608" s="146"/>
      <c r="AR608" s="146"/>
      <c r="AS608" s="146"/>
    </row>
    <row r="609" spans="1:45"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46"/>
      <c r="AF609" s="146"/>
      <c r="AG609" s="146"/>
      <c r="AH609" s="146"/>
      <c r="AI609" s="146"/>
      <c r="AJ609" s="146"/>
      <c r="AK609" s="146"/>
      <c r="AL609" s="146"/>
      <c r="AM609" s="146"/>
      <c r="AN609" s="146"/>
      <c r="AO609" s="146"/>
      <c r="AP609" s="146"/>
      <c r="AQ609" s="146"/>
      <c r="AR609" s="146"/>
      <c r="AS609" s="146"/>
    </row>
    <row r="610" spans="1:45"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46"/>
      <c r="AF610" s="146"/>
      <c r="AG610" s="146"/>
      <c r="AH610" s="146"/>
      <c r="AI610" s="146"/>
      <c r="AJ610" s="146"/>
      <c r="AK610" s="146"/>
      <c r="AL610" s="146"/>
      <c r="AM610" s="146"/>
      <c r="AN610" s="146"/>
      <c r="AO610" s="146"/>
      <c r="AP610" s="146"/>
      <c r="AQ610" s="146"/>
      <c r="AR610" s="146"/>
      <c r="AS610" s="146"/>
    </row>
    <row r="611" spans="1:45"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46"/>
      <c r="AF611" s="146"/>
      <c r="AG611" s="146"/>
      <c r="AH611" s="146"/>
      <c r="AI611" s="146"/>
      <c r="AJ611" s="146"/>
      <c r="AK611" s="146"/>
      <c r="AL611" s="146"/>
      <c r="AM611" s="146"/>
      <c r="AN611" s="146"/>
      <c r="AO611" s="146"/>
      <c r="AP611" s="146"/>
      <c r="AQ611" s="146"/>
      <c r="AR611" s="146"/>
      <c r="AS611" s="146"/>
    </row>
    <row r="612" spans="1:45"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46"/>
      <c r="AF612" s="146"/>
      <c r="AG612" s="146"/>
      <c r="AH612" s="146"/>
      <c r="AI612" s="146"/>
      <c r="AJ612" s="146"/>
      <c r="AK612" s="146"/>
      <c r="AL612" s="146"/>
      <c r="AM612" s="146"/>
      <c r="AN612" s="146"/>
      <c r="AO612" s="146"/>
      <c r="AP612" s="146"/>
      <c r="AQ612" s="146"/>
      <c r="AR612" s="146"/>
      <c r="AS612" s="146"/>
    </row>
    <row r="613" spans="1:45"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46"/>
      <c r="AF613" s="146"/>
      <c r="AG613" s="146"/>
      <c r="AH613" s="146"/>
      <c r="AI613" s="146"/>
      <c r="AJ613" s="146"/>
      <c r="AK613" s="146"/>
      <c r="AL613" s="146"/>
      <c r="AM613" s="146"/>
      <c r="AN613" s="146"/>
      <c r="AO613" s="146"/>
      <c r="AP613" s="146"/>
      <c r="AQ613" s="146"/>
      <c r="AR613" s="146"/>
      <c r="AS613" s="146"/>
    </row>
    <row r="614" spans="1:45"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46"/>
      <c r="AF614" s="146"/>
      <c r="AG614" s="146"/>
      <c r="AH614" s="146"/>
      <c r="AI614" s="146"/>
      <c r="AJ614" s="146"/>
      <c r="AK614" s="146"/>
      <c r="AL614" s="146"/>
      <c r="AM614" s="146"/>
      <c r="AN614" s="146"/>
      <c r="AO614" s="146"/>
      <c r="AP614" s="146"/>
      <c r="AQ614" s="146"/>
      <c r="AR614" s="146"/>
      <c r="AS614" s="146"/>
    </row>
    <row r="615" spans="1:45"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46"/>
      <c r="AF615" s="146"/>
      <c r="AG615" s="146"/>
      <c r="AH615" s="146"/>
      <c r="AI615" s="146"/>
      <c r="AJ615" s="146"/>
      <c r="AK615" s="146"/>
      <c r="AL615" s="146"/>
      <c r="AM615" s="146"/>
      <c r="AN615" s="146"/>
      <c r="AO615" s="146"/>
      <c r="AP615" s="146"/>
      <c r="AQ615" s="146"/>
      <c r="AR615" s="146"/>
      <c r="AS615" s="146"/>
    </row>
    <row r="616" spans="1:45"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46"/>
      <c r="AF616" s="146"/>
      <c r="AG616" s="146"/>
      <c r="AH616" s="146"/>
      <c r="AI616" s="146"/>
      <c r="AJ616" s="146"/>
      <c r="AK616" s="146"/>
      <c r="AL616" s="146"/>
      <c r="AM616" s="146"/>
      <c r="AN616" s="146"/>
      <c r="AO616" s="146"/>
      <c r="AP616" s="146"/>
      <c r="AQ616" s="146"/>
      <c r="AR616" s="146"/>
      <c r="AS616" s="146"/>
    </row>
    <row r="617" spans="1:45"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46"/>
      <c r="AF617" s="146"/>
      <c r="AG617" s="146"/>
      <c r="AH617" s="146"/>
      <c r="AI617" s="146"/>
      <c r="AJ617" s="146"/>
      <c r="AK617" s="146"/>
      <c r="AL617" s="146"/>
      <c r="AM617" s="146"/>
      <c r="AN617" s="146"/>
      <c r="AO617" s="146"/>
      <c r="AP617" s="146"/>
      <c r="AQ617" s="146"/>
      <c r="AR617" s="146"/>
      <c r="AS617" s="146"/>
    </row>
    <row r="618" spans="1:45"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46"/>
      <c r="AF618" s="146"/>
      <c r="AG618" s="146"/>
      <c r="AH618" s="146"/>
      <c r="AI618" s="146"/>
      <c r="AJ618" s="146"/>
      <c r="AK618" s="146"/>
      <c r="AL618" s="146"/>
      <c r="AM618" s="146"/>
      <c r="AN618" s="146"/>
      <c r="AO618" s="146"/>
      <c r="AP618" s="146"/>
      <c r="AQ618" s="146"/>
      <c r="AR618" s="146"/>
      <c r="AS618" s="146"/>
    </row>
    <row r="619" spans="1:45"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46"/>
      <c r="AF619" s="146"/>
      <c r="AG619" s="146"/>
      <c r="AH619" s="146"/>
      <c r="AI619" s="146"/>
      <c r="AJ619" s="146"/>
      <c r="AK619" s="146"/>
      <c r="AL619" s="146"/>
      <c r="AM619" s="146"/>
      <c r="AN619" s="146"/>
      <c r="AO619" s="146"/>
      <c r="AP619" s="146"/>
      <c r="AQ619" s="146"/>
      <c r="AR619" s="146"/>
      <c r="AS619" s="146"/>
    </row>
    <row r="620" spans="1:45"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46"/>
      <c r="AF620" s="146"/>
      <c r="AG620" s="146"/>
      <c r="AH620" s="146"/>
      <c r="AI620" s="146"/>
      <c r="AJ620" s="146"/>
      <c r="AK620" s="146"/>
      <c r="AL620" s="146"/>
      <c r="AM620" s="146"/>
      <c r="AN620" s="146"/>
      <c r="AO620" s="146"/>
      <c r="AP620" s="146"/>
      <c r="AQ620" s="146"/>
      <c r="AR620" s="146"/>
      <c r="AS620" s="146"/>
    </row>
    <row r="621" spans="1:45"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46"/>
      <c r="AF621" s="146"/>
      <c r="AG621" s="146"/>
      <c r="AH621" s="146"/>
      <c r="AI621" s="146"/>
      <c r="AJ621" s="146"/>
      <c r="AK621" s="146"/>
      <c r="AL621" s="146"/>
      <c r="AM621" s="146"/>
      <c r="AN621" s="146"/>
      <c r="AO621" s="146"/>
      <c r="AP621" s="146"/>
      <c r="AQ621" s="146"/>
      <c r="AR621" s="146"/>
      <c r="AS621" s="146"/>
    </row>
    <row r="622" spans="1:45"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46"/>
      <c r="AF622" s="146"/>
      <c r="AG622" s="146"/>
      <c r="AH622" s="146"/>
      <c r="AI622" s="146"/>
      <c r="AJ622" s="146"/>
      <c r="AK622" s="146"/>
      <c r="AL622" s="146"/>
      <c r="AM622" s="146"/>
      <c r="AN622" s="146"/>
      <c r="AO622" s="146"/>
      <c r="AP622" s="146"/>
      <c r="AQ622" s="146"/>
      <c r="AR622" s="146"/>
      <c r="AS622" s="146"/>
    </row>
    <row r="623" spans="1:45"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46"/>
      <c r="AF623" s="146"/>
      <c r="AG623" s="146"/>
      <c r="AH623" s="146"/>
      <c r="AI623" s="146"/>
      <c r="AJ623" s="146"/>
      <c r="AK623" s="146"/>
      <c r="AL623" s="146"/>
      <c r="AM623" s="146"/>
      <c r="AN623" s="146"/>
      <c r="AO623" s="146"/>
      <c r="AP623" s="146"/>
      <c r="AQ623" s="146"/>
      <c r="AR623" s="146"/>
      <c r="AS623" s="146"/>
    </row>
    <row r="624" spans="1:45"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46"/>
      <c r="AF624" s="146"/>
      <c r="AG624" s="146"/>
      <c r="AH624" s="146"/>
      <c r="AI624" s="146"/>
      <c r="AJ624" s="146"/>
      <c r="AK624" s="146"/>
      <c r="AL624" s="146"/>
      <c r="AM624" s="146"/>
      <c r="AN624" s="146"/>
      <c r="AO624" s="146"/>
      <c r="AP624" s="146"/>
      <c r="AQ624" s="146"/>
      <c r="AR624" s="146"/>
      <c r="AS624" s="146"/>
    </row>
    <row r="625" spans="1:45"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46"/>
      <c r="AF625" s="146"/>
      <c r="AG625" s="146"/>
      <c r="AH625" s="146"/>
      <c r="AI625" s="146"/>
      <c r="AJ625" s="146"/>
      <c r="AK625" s="146"/>
      <c r="AL625" s="146"/>
      <c r="AM625" s="146"/>
      <c r="AN625" s="146"/>
      <c r="AO625" s="146"/>
      <c r="AP625" s="146"/>
      <c r="AQ625" s="146"/>
      <c r="AR625" s="146"/>
      <c r="AS625" s="146"/>
    </row>
    <row r="626" spans="1:45"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46"/>
      <c r="AF626" s="146"/>
      <c r="AG626" s="146"/>
      <c r="AH626" s="146"/>
      <c r="AI626" s="146"/>
      <c r="AJ626" s="146"/>
      <c r="AK626" s="146"/>
      <c r="AL626" s="146"/>
      <c r="AM626" s="146"/>
      <c r="AN626" s="146"/>
      <c r="AO626" s="146"/>
      <c r="AP626" s="146"/>
      <c r="AQ626" s="146"/>
      <c r="AR626" s="146"/>
      <c r="AS626" s="146"/>
    </row>
    <row r="627" spans="1:45"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46"/>
      <c r="AF627" s="146"/>
      <c r="AG627" s="146"/>
      <c r="AH627" s="146"/>
      <c r="AI627" s="146"/>
      <c r="AJ627" s="146"/>
      <c r="AK627" s="146"/>
      <c r="AL627" s="146"/>
      <c r="AM627" s="146"/>
      <c r="AN627" s="146"/>
      <c r="AO627" s="146"/>
      <c r="AP627" s="146"/>
      <c r="AQ627" s="146"/>
      <c r="AR627" s="146"/>
      <c r="AS627" s="146"/>
    </row>
    <row r="628" spans="1:45"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46"/>
      <c r="AF628" s="146"/>
      <c r="AG628" s="146"/>
      <c r="AH628" s="146"/>
      <c r="AI628" s="146"/>
      <c r="AJ628" s="146"/>
      <c r="AK628" s="146"/>
      <c r="AL628" s="146"/>
      <c r="AM628" s="146"/>
      <c r="AN628" s="146"/>
      <c r="AO628" s="146"/>
      <c r="AP628" s="146"/>
      <c r="AQ628" s="146"/>
      <c r="AR628" s="146"/>
      <c r="AS628" s="146"/>
    </row>
    <row r="629" spans="1:45"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46"/>
      <c r="AF629" s="146"/>
      <c r="AG629" s="146"/>
      <c r="AH629" s="146"/>
      <c r="AI629" s="146"/>
      <c r="AJ629" s="146"/>
      <c r="AK629" s="146"/>
      <c r="AL629" s="146"/>
      <c r="AM629" s="146"/>
      <c r="AN629" s="146"/>
      <c r="AO629" s="146"/>
      <c r="AP629" s="146"/>
      <c r="AQ629" s="146"/>
      <c r="AR629" s="146"/>
      <c r="AS629" s="146"/>
    </row>
    <row r="630" spans="1:45"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46"/>
      <c r="AF630" s="146"/>
      <c r="AG630" s="146"/>
      <c r="AH630" s="146"/>
      <c r="AI630" s="146"/>
      <c r="AJ630" s="146"/>
      <c r="AK630" s="146"/>
      <c r="AL630" s="146"/>
      <c r="AM630" s="146"/>
      <c r="AN630" s="146"/>
      <c r="AO630" s="146"/>
      <c r="AP630" s="146"/>
      <c r="AQ630" s="146"/>
      <c r="AR630" s="146"/>
      <c r="AS630" s="146"/>
    </row>
    <row r="631" spans="1:45"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46"/>
      <c r="AF631" s="146"/>
      <c r="AG631" s="146"/>
      <c r="AH631" s="146"/>
      <c r="AI631" s="146"/>
      <c r="AJ631" s="146"/>
      <c r="AK631" s="146"/>
      <c r="AL631" s="146"/>
      <c r="AM631" s="146"/>
      <c r="AN631" s="146"/>
      <c r="AO631" s="146"/>
      <c r="AP631" s="146"/>
      <c r="AQ631" s="146"/>
      <c r="AR631" s="146"/>
      <c r="AS631" s="146"/>
    </row>
    <row r="632" spans="1:45"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46"/>
      <c r="AF632" s="146"/>
      <c r="AG632" s="146"/>
      <c r="AH632" s="146"/>
      <c r="AI632" s="146"/>
      <c r="AJ632" s="146"/>
      <c r="AK632" s="146"/>
      <c r="AL632" s="146"/>
      <c r="AM632" s="146"/>
      <c r="AN632" s="146"/>
      <c r="AO632" s="146"/>
      <c r="AP632" s="146"/>
      <c r="AQ632" s="146"/>
      <c r="AR632" s="146"/>
      <c r="AS632" s="146"/>
    </row>
    <row r="633" spans="1:45"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46"/>
      <c r="AF633" s="146"/>
      <c r="AG633" s="146"/>
      <c r="AH633" s="146"/>
      <c r="AI633" s="146"/>
      <c r="AJ633" s="146"/>
      <c r="AK633" s="146"/>
      <c r="AL633" s="146"/>
      <c r="AM633" s="146"/>
      <c r="AN633" s="146"/>
      <c r="AO633" s="146"/>
      <c r="AP633" s="146"/>
      <c r="AQ633" s="146"/>
      <c r="AR633" s="146"/>
      <c r="AS633" s="146"/>
    </row>
    <row r="634" spans="1:45"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46"/>
      <c r="AF634" s="146"/>
      <c r="AG634" s="146"/>
      <c r="AH634" s="146"/>
      <c r="AI634" s="146"/>
      <c r="AJ634" s="146"/>
      <c r="AK634" s="146"/>
      <c r="AL634" s="146"/>
      <c r="AM634" s="146"/>
      <c r="AN634" s="146"/>
      <c r="AO634" s="146"/>
      <c r="AP634" s="146"/>
      <c r="AQ634" s="146"/>
      <c r="AR634" s="146"/>
      <c r="AS634" s="146"/>
    </row>
    <row r="635" spans="1:45"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46"/>
      <c r="AF635" s="146"/>
      <c r="AG635" s="146"/>
      <c r="AH635" s="146"/>
      <c r="AI635" s="146"/>
      <c r="AJ635" s="146"/>
      <c r="AK635" s="146"/>
      <c r="AL635" s="146"/>
      <c r="AM635" s="146"/>
      <c r="AN635" s="146"/>
      <c r="AO635" s="146"/>
      <c r="AP635" s="146"/>
      <c r="AQ635" s="146"/>
      <c r="AR635" s="146"/>
      <c r="AS635" s="146"/>
    </row>
    <row r="636" spans="1:45"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46"/>
      <c r="AF636" s="146"/>
      <c r="AG636" s="146"/>
      <c r="AH636" s="146"/>
      <c r="AI636" s="146"/>
      <c r="AJ636" s="146"/>
      <c r="AK636" s="146"/>
      <c r="AL636" s="146"/>
      <c r="AM636" s="146"/>
      <c r="AN636" s="146"/>
      <c r="AO636" s="146"/>
      <c r="AP636" s="146"/>
      <c r="AQ636" s="146"/>
      <c r="AR636" s="146"/>
      <c r="AS636" s="146"/>
    </row>
    <row r="637" spans="1:45"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46"/>
      <c r="AF637" s="146"/>
      <c r="AG637" s="146"/>
      <c r="AH637" s="146"/>
      <c r="AI637" s="146"/>
      <c r="AJ637" s="146"/>
      <c r="AK637" s="146"/>
      <c r="AL637" s="146"/>
      <c r="AM637" s="146"/>
      <c r="AN637" s="146"/>
      <c r="AO637" s="146"/>
      <c r="AP637" s="146"/>
      <c r="AQ637" s="146"/>
      <c r="AR637" s="146"/>
      <c r="AS637" s="146"/>
    </row>
    <row r="638" spans="1:45"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46"/>
      <c r="AF638" s="146"/>
      <c r="AG638" s="146"/>
      <c r="AH638" s="146"/>
      <c r="AI638" s="146"/>
      <c r="AJ638" s="146"/>
      <c r="AK638" s="146"/>
      <c r="AL638" s="146"/>
      <c r="AM638" s="146"/>
      <c r="AN638" s="146"/>
      <c r="AO638" s="146"/>
      <c r="AP638" s="146"/>
      <c r="AQ638" s="146"/>
      <c r="AR638" s="146"/>
      <c r="AS638" s="146"/>
    </row>
    <row r="639" spans="1:45"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46"/>
      <c r="AF639" s="146"/>
      <c r="AG639" s="146"/>
      <c r="AH639" s="146"/>
      <c r="AI639" s="146"/>
      <c r="AJ639" s="146"/>
      <c r="AK639" s="146"/>
      <c r="AL639" s="146"/>
      <c r="AM639" s="146"/>
      <c r="AN639" s="146"/>
      <c r="AO639" s="146"/>
      <c r="AP639" s="146"/>
      <c r="AQ639" s="146"/>
      <c r="AR639" s="146"/>
      <c r="AS639" s="146"/>
    </row>
    <row r="640" spans="1:45"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46"/>
      <c r="AF640" s="146"/>
      <c r="AG640" s="146"/>
      <c r="AH640" s="146"/>
      <c r="AI640" s="146"/>
      <c r="AJ640" s="146"/>
      <c r="AK640" s="146"/>
      <c r="AL640" s="146"/>
      <c r="AM640" s="146"/>
      <c r="AN640" s="146"/>
      <c r="AO640" s="146"/>
      <c r="AP640" s="146"/>
      <c r="AQ640" s="146"/>
      <c r="AR640" s="146"/>
      <c r="AS640" s="146"/>
    </row>
    <row r="641" spans="1:45"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46"/>
      <c r="AF641" s="146"/>
      <c r="AG641" s="146"/>
      <c r="AH641" s="146"/>
      <c r="AI641" s="146"/>
      <c r="AJ641" s="146"/>
      <c r="AK641" s="146"/>
      <c r="AL641" s="146"/>
      <c r="AM641" s="146"/>
      <c r="AN641" s="146"/>
      <c r="AO641" s="146"/>
      <c r="AP641" s="146"/>
      <c r="AQ641" s="146"/>
      <c r="AR641" s="146"/>
      <c r="AS641" s="146"/>
    </row>
    <row r="642" spans="1:45"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46"/>
      <c r="AF642" s="146"/>
      <c r="AG642" s="146"/>
      <c r="AH642" s="146"/>
      <c r="AI642" s="146"/>
      <c r="AJ642" s="146"/>
      <c r="AK642" s="146"/>
      <c r="AL642" s="146"/>
      <c r="AM642" s="146"/>
      <c r="AN642" s="146"/>
      <c r="AO642" s="146"/>
      <c r="AP642" s="146"/>
      <c r="AQ642" s="146"/>
      <c r="AR642" s="146"/>
      <c r="AS642" s="146"/>
    </row>
    <row r="643" spans="1:45"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46"/>
      <c r="AF643" s="146"/>
      <c r="AG643" s="146"/>
      <c r="AH643" s="146"/>
      <c r="AI643" s="146"/>
      <c r="AJ643" s="146"/>
      <c r="AK643" s="146"/>
      <c r="AL643" s="146"/>
      <c r="AM643" s="146"/>
      <c r="AN643" s="146"/>
      <c r="AO643" s="146"/>
      <c r="AP643" s="146"/>
      <c r="AQ643" s="146"/>
      <c r="AR643" s="146"/>
      <c r="AS643" s="146"/>
    </row>
    <row r="644" spans="1:45"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46"/>
      <c r="AF644" s="146"/>
      <c r="AG644" s="146"/>
      <c r="AH644" s="146"/>
      <c r="AI644" s="146"/>
      <c r="AJ644" s="146"/>
      <c r="AK644" s="146"/>
      <c r="AL644" s="146"/>
      <c r="AM644" s="146"/>
      <c r="AN644" s="146"/>
      <c r="AO644" s="146"/>
      <c r="AP644" s="146"/>
      <c r="AQ644" s="146"/>
      <c r="AR644" s="146"/>
      <c r="AS644" s="146"/>
    </row>
    <row r="645" spans="1:45"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46"/>
      <c r="AF645" s="146"/>
      <c r="AG645" s="146"/>
      <c r="AH645" s="146"/>
      <c r="AI645" s="146"/>
      <c r="AJ645" s="146"/>
      <c r="AK645" s="146"/>
      <c r="AL645" s="146"/>
      <c r="AM645" s="146"/>
      <c r="AN645" s="146"/>
      <c r="AO645" s="146"/>
      <c r="AP645" s="146"/>
      <c r="AQ645" s="146"/>
      <c r="AR645" s="146"/>
      <c r="AS645" s="146"/>
    </row>
    <row r="646" spans="1:45"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46"/>
      <c r="AF646" s="146"/>
      <c r="AG646" s="146"/>
      <c r="AH646" s="146"/>
      <c r="AI646" s="146"/>
      <c r="AJ646" s="146"/>
      <c r="AK646" s="146"/>
      <c r="AL646" s="146"/>
      <c r="AM646" s="146"/>
      <c r="AN646" s="146"/>
      <c r="AO646" s="146"/>
      <c r="AP646" s="146"/>
      <c r="AQ646" s="146"/>
      <c r="AR646" s="146"/>
      <c r="AS646" s="146"/>
    </row>
    <row r="647" spans="1:45"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46"/>
      <c r="AF647" s="146"/>
      <c r="AG647" s="146"/>
      <c r="AH647" s="146"/>
      <c r="AI647" s="146"/>
      <c r="AJ647" s="146"/>
      <c r="AK647" s="146"/>
      <c r="AL647" s="146"/>
      <c r="AM647" s="146"/>
      <c r="AN647" s="146"/>
      <c r="AO647" s="146"/>
      <c r="AP647" s="146"/>
      <c r="AQ647" s="146"/>
      <c r="AR647" s="146"/>
      <c r="AS647" s="146"/>
    </row>
    <row r="648" spans="1:45"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46"/>
      <c r="AF648" s="146"/>
      <c r="AG648" s="146"/>
      <c r="AH648" s="146"/>
      <c r="AI648" s="146"/>
      <c r="AJ648" s="146"/>
      <c r="AK648" s="146"/>
      <c r="AL648" s="146"/>
      <c r="AM648" s="146"/>
      <c r="AN648" s="146"/>
      <c r="AO648" s="146"/>
      <c r="AP648" s="146"/>
      <c r="AQ648" s="146"/>
      <c r="AR648" s="146"/>
      <c r="AS648" s="146"/>
    </row>
    <row r="649" spans="1:45"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46"/>
      <c r="AF649" s="146"/>
      <c r="AG649" s="146"/>
      <c r="AH649" s="146"/>
      <c r="AI649" s="146"/>
      <c r="AJ649" s="146"/>
      <c r="AK649" s="146"/>
      <c r="AL649" s="146"/>
      <c r="AM649" s="146"/>
      <c r="AN649" s="146"/>
      <c r="AO649" s="146"/>
      <c r="AP649" s="146"/>
      <c r="AQ649" s="146"/>
      <c r="AR649" s="146"/>
      <c r="AS649" s="146"/>
    </row>
    <row r="650" spans="1:45"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46"/>
      <c r="AF650" s="146"/>
      <c r="AG650" s="146"/>
      <c r="AH650" s="146"/>
      <c r="AI650" s="146"/>
      <c r="AJ650" s="146"/>
      <c r="AK650" s="146"/>
      <c r="AL650" s="146"/>
      <c r="AM650" s="146"/>
      <c r="AN650" s="146"/>
      <c r="AO650" s="146"/>
      <c r="AP650" s="146"/>
      <c r="AQ650" s="146"/>
      <c r="AR650" s="146"/>
      <c r="AS650" s="146"/>
    </row>
    <row r="651" spans="1:45"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46"/>
      <c r="AF651" s="146"/>
      <c r="AG651" s="146"/>
      <c r="AH651" s="146"/>
      <c r="AI651" s="146"/>
      <c r="AJ651" s="146"/>
      <c r="AK651" s="146"/>
      <c r="AL651" s="146"/>
      <c r="AM651" s="146"/>
      <c r="AN651" s="146"/>
      <c r="AO651" s="146"/>
      <c r="AP651" s="146"/>
      <c r="AQ651" s="146"/>
      <c r="AR651" s="146"/>
      <c r="AS651" s="146"/>
    </row>
    <row r="652" spans="1:45"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46"/>
      <c r="AF652" s="146"/>
      <c r="AG652" s="146"/>
      <c r="AH652" s="146"/>
      <c r="AI652" s="146"/>
      <c r="AJ652" s="146"/>
      <c r="AK652" s="146"/>
      <c r="AL652" s="146"/>
      <c r="AM652" s="146"/>
      <c r="AN652" s="146"/>
      <c r="AO652" s="146"/>
      <c r="AP652" s="146"/>
      <c r="AQ652" s="146"/>
      <c r="AR652" s="146"/>
      <c r="AS652" s="146"/>
    </row>
    <row r="653" spans="1:45"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46"/>
      <c r="AF653" s="146"/>
      <c r="AG653" s="146"/>
      <c r="AH653" s="146"/>
      <c r="AI653" s="146"/>
      <c r="AJ653" s="146"/>
      <c r="AK653" s="146"/>
      <c r="AL653" s="146"/>
      <c r="AM653" s="146"/>
      <c r="AN653" s="146"/>
      <c r="AO653" s="146"/>
      <c r="AP653" s="146"/>
      <c r="AQ653" s="146"/>
      <c r="AR653" s="146"/>
      <c r="AS653" s="146"/>
    </row>
    <row r="654" spans="1:45"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46"/>
      <c r="AF654" s="146"/>
      <c r="AG654" s="146"/>
      <c r="AH654" s="146"/>
      <c r="AI654" s="146"/>
      <c r="AJ654" s="146"/>
      <c r="AK654" s="146"/>
      <c r="AL654" s="146"/>
      <c r="AM654" s="146"/>
      <c r="AN654" s="146"/>
      <c r="AO654" s="146"/>
      <c r="AP654" s="146"/>
      <c r="AQ654" s="146"/>
      <c r="AR654" s="146"/>
      <c r="AS654" s="146"/>
    </row>
    <row r="655" spans="1:45"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46"/>
      <c r="AF655" s="146"/>
      <c r="AG655" s="146"/>
      <c r="AH655" s="146"/>
      <c r="AI655" s="146"/>
      <c r="AJ655" s="146"/>
      <c r="AK655" s="146"/>
      <c r="AL655" s="146"/>
      <c r="AM655" s="146"/>
      <c r="AN655" s="146"/>
      <c r="AO655" s="146"/>
      <c r="AP655" s="146"/>
      <c r="AQ655" s="146"/>
      <c r="AR655" s="146"/>
      <c r="AS655" s="146"/>
    </row>
    <row r="656" spans="1:45"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46"/>
      <c r="AF656" s="146"/>
      <c r="AG656" s="146"/>
      <c r="AH656" s="146"/>
      <c r="AI656" s="146"/>
      <c r="AJ656" s="146"/>
      <c r="AK656" s="146"/>
      <c r="AL656" s="146"/>
      <c r="AM656" s="146"/>
      <c r="AN656" s="146"/>
      <c r="AO656" s="146"/>
      <c r="AP656" s="146"/>
      <c r="AQ656" s="146"/>
      <c r="AR656" s="146"/>
      <c r="AS656" s="146"/>
    </row>
    <row r="657" spans="1:45"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46"/>
      <c r="AF657" s="146"/>
      <c r="AG657" s="146"/>
      <c r="AH657" s="146"/>
      <c r="AI657" s="146"/>
      <c r="AJ657" s="146"/>
      <c r="AK657" s="146"/>
      <c r="AL657" s="146"/>
      <c r="AM657" s="146"/>
      <c r="AN657" s="146"/>
      <c r="AO657" s="146"/>
      <c r="AP657" s="146"/>
      <c r="AQ657" s="146"/>
      <c r="AR657" s="146"/>
      <c r="AS657" s="146"/>
    </row>
    <row r="658" spans="1:45"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46"/>
      <c r="AF658" s="146"/>
      <c r="AG658" s="146"/>
      <c r="AH658" s="146"/>
      <c r="AI658" s="146"/>
      <c r="AJ658" s="146"/>
      <c r="AK658" s="146"/>
      <c r="AL658" s="146"/>
      <c r="AM658" s="146"/>
      <c r="AN658" s="146"/>
      <c r="AO658" s="146"/>
      <c r="AP658" s="146"/>
      <c r="AQ658" s="146"/>
      <c r="AR658" s="146"/>
      <c r="AS658" s="146"/>
    </row>
    <row r="659" spans="1:45"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46"/>
      <c r="AF659" s="146"/>
      <c r="AG659" s="146"/>
      <c r="AH659" s="146"/>
      <c r="AI659" s="146"/>
      <c r="AJ659" s="146"/>
      <c r="AK659" s="146"/>
      <c r="AL659" s="146"/>
      <c r="AM659" s="146"/>
      <c r="AN659" s="146"/>
      <c r="AO659" s="146"/>
      <c r="AP659" s="146"/>
      <c r="AQ659" s="146"/>
      <c r="AR659" s="146"/>
      <c r="AS659" s="146"/>
    </row>
    <row r="660" spans="1:45"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46"/>
      <c r="AF660" s="146"/>
      <c r="AG660" s="146"/>
      <c r="AH660" s="146"/>
      <c r="AI660" s="146"/>
      <c r="AJ660" s="146"/>
      <c r="AK660" s="146"/>
      <c r="AL660" s="146"/>
      <c r="AM660" s="146"/>
      <c r="AN660" s="146"/>
      <c r="AO660" s="146"/>
      <c r="AP660" s="146"/>
      <c r="AQ660" s="146"/>
      <c r="AR660" s="146"/>
      <c r="AS660" s="146"/>
    </row>
    <row r="661" spans="1:45"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46"/>
      <c r="AF661" s="146"/>
      <c r="AG661" s="146"/>
      <c r="AH661" s="146"/>
      <c r="AI661" s="146"/>
      <c r="AJ661" s="146"/>
      <c r="AK661" s="146"/>
      <c r="AL661" s="146"/>
      <c r="AM661" s="146"/>
      <c r="AN661" s="146"/>
      <c r="AO661" s="146"/>
      <c r="AP661" s="146"/>
      <c r="AQ661" s="146"/>
      <c r="AR661" s="146"/>
      <c r="AS661" s="146"/>
    </row>
    <row r="662" spans="1:45"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46"/>
      <c r="AF662" s="146"/>
      <c r="AG662" s="146"/>
      <c r="AH662" s="146"/>
      <c r="AI662" s="146"/>
      <c r="AJ662" s="146"/>
      <c r="AK662" s="146"/>
      <c r="AL662" s="146"/>
      <c r="AM662" s="146"/>
      <c r="AN662" s="146"/>
      <c r="AO662" s="146"/>
      <c r="AP662" s="146"/>
      <c r="AQ662" s="146"/>
      <c r="AR662" s="146"/>
      <c r="AS662" s="146"/>
    </row>
    <row r="663" spans="1:45"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46"/>
      <c r="AF663" s="146"/>
      <c r="AG663" s="146"/>
      <c r="AH663" s="146"/>
      <c r="AI663" s="146"/>
      <c r="AJ663" s="146"/>
      <c r="AK663" s="146"/>
      <c r="AL663" s="146"/>
      <c r="AM663" s="146"/>
      <c r="AN663" s="146"/>
      <c r="AO663" s="146"/>
      <c r="AP663" s="146"/>
      <c r="AQ663" s="146"/>
      <c r="AR663" s="146"/>
      <c r="AS663" s="146"/>
    </row>
    <row r="664" spans="1:45"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46"/>
      <c r="AF664" s="146"/>
      <c r="AG664" s="146"/>
      <c r="AH664" s="146"/>
      <c r="AI664" s="146"/>
      <c r="AJ664" s="146"/>
      <c r="AK664" s="146"/>
      <c r="AL664" s="146"/>
      <c r="AM664" s="146"/>
      <c r="AN664" s="146"/>
      <c r="AO664" s="146"/>
      <c r="AP664" s="146"/>
      <c r="AQ664" s="146"/>
      <c r="AR664" s="146"/>
      <c r="AS664" s="146"/>
    </row>
    <row r="665" spans="1:45"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46"/>
      <c r="AF665" s="146"/>
      <c r="AG665" s="146"/>
      <c r="AH665" s="146"/>
      <c r="AI665" s="146"/>
      <c r="AJ665" s="146"/>
      <c r="AK665" s="146"/>
      <c r="AL665" s="146"/>
      <c r="AM665" s="146"/>
      <c r="AN665" s="146"/>
      <c r="AO665" s="146"/>
      <c r="AP665" s="146"/>
      <c r="AQ665" s="146"/>
      <c r="AR665" s="146"/>
      <c r="AS665" s="146"/>
    </row>
    <row r="666" spans="1:45"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46"/>
      <c r="AF666" s="146"/>
      <c r="AG666" s="146"/>
      <c r="AH666" s="146"/>
      <c r="AI666" s="146"/>
      <c r="AJ666" s="146"/>
      <c r="AK666" s="146"/>
      <c r="AL666" s="146"/>
      <c r="AM666" s="146"/>
      <c r="AN666" s="146"/>
      <c r="AO666" s="146"/>
      <c r="AP666" s="146"/>
      <c r="AQ666" s="146"/>
      <c r="AR666" s="146"/>
      <c r="AS666" s="146"/>
    </row>
    <row r="667" spans="1:45"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46"/>
      <c r="AF667" s="146"/>
      <c r="AG667" s="146"/>
      <c r="AH667" s="146"/>
      <c r="AI667" s="146"/>
      <c r="AJ667" s="146"/>
      <c r="AK667" s="146"/>
      <c r="AL667" s="146"/>
      <c r="AM667" s="146"/>
      <c r="AN667" s="146"/>
      <c r="AO667" s="146"/>
      <c r="AP667" s="146"/>
      <c r="AQ667" s="146"/>
      <c r="AR667" s="146"/>
      <c r="AS667" s="146"/>
    </row>
    <row r="668" spans="1:45"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46"/>
      <c r="AF668" s="146"/>
      <c r="AG668" s="146"/>
      <c r="AH668" s="146"/>
      <c r="AI668" s="146"/>
      <c r="AJ668" s="146"/>
      <c r="AK668" s="146"/>
      <c r="AL668" s="146"/>
      <c r="AM668" s="146"/>
      <c r="AN668" s="146"/>
      <c r="AO668" s="146"/>
      <c r="AP668" s="146"/>
      <c r="AQ668" s="146"/>
      <c r="AR668" s="146"/>
      <c r="AS668" s="146"/>
    </row>
    <row r="669" spans="1:45"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46"/>
      <c r="AF669" s="146"/>
      <c r="AG669" s="146"/>
      <c r="AH669" s="146"/>
      <c r="AI669" s="146"/>
      <c r="AJ669" s="146"/>
      <c r="AK669" s="146"/>
      <c r="AL669" s="146"/>
      <c r="AM669" s="146"/>
      <c r="AN669" s="146"/>
      <c r="AO669" s="146"/>
      <c r="AP669" s="146"/>
      <c r="AQ669" s="146"/>
      <c r="AR669" s="146"/>
      <c r="AS669" s="146"/>
    </row>
    <row r="670" spans="1:45"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46"/>
      <c r="AF670" s="146"/>
      <c r="AG670" s="146"/>
      <c r="AH670" s="146"/>
      <c r="AI670" s="146"/>
      <c r="AJ670" s="146"/>
      <c r="AK670" s="146"/>
      <c r="AL670" s="146"/>
      <c r="AM670" s="146"/>
      <c r="AN670" s="146"/>
      <c r="AO670" s="146"/>
      <c r="AP670" s="146"/>
      <c r="AQ670" s="146"/>
      <c r="AR670" s="146"/>
      <c r="AS670" s="146"/>
    </row>
    <row r="671" spans="1:45"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46"/>
      <c r="AF671" s="146"/>
      <c r="AG671" s="146"/>
      <c r="AH671" s="146"/>
      <c r="AI671" s="146"/>
      <c r="AJ671" s="146"/>
      <c r="AK671" s="146"/>
      <c r="AL671" s="146"/>
      <c r="AM671" s="146"/>
      <c r="AN671" s="146"/>
      <c r="AO671" s="146"/>
      <c r="AP671" s="146"/>
      <c r="AQ671" s="146"/>
      <c r="AR671" s="146"/>
      <c r="AS671" s="146"/>
    </row>
    <row r="672" spans="1:45"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46"/>
      <c r="AF672" s="146"/>
      <c r="AG672" s="146"/>
      <c r="AH672" s="146"/>
      <c r="AI672" s="146"/>
      <c r="AJ672" s="146"/>
      <c r="AK672" s="146"/>
      <c r="AL672" s="146"/>
      <c r="AM672" s="146"/>
      <c r="AN672" s="146"/>
      <c r="AO672" s="146"/>
      <c r="AP672" s="146"/>
      <c r="AQ672" s="146"/>
      <c r="AR672" s="146"/>
      <c r="AS672" s="146"/>
    </row>
    <row r="673" spans="1:45"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46"/>
      <c r="AF673" s="146"/>
      <c r="AG673" s="146"/>
      <c r="AH673" s="146"/>
      <c r="AI673" s="146"/>
      <c r="AJ673" s="146"/>
      <c r="AK673" s="146"/>
      <c r="AL673" s="146"/>
      <c r="AM673" s="146"/>
      <c r="AN673" s="146"/>
      <c r="AO673" s="146"/>
      <c r="AP673" s="146"/>
      <c r="AQ673" s="146"/>
      <c r="AR673" s="146"/>
      <c r="AS673" s="146"/>
    </row>
    <row r="674" spans="1:45"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46"/>
      <c r="AF674" s="146"/>
      <c r="AG674" s="146"/>
      <c r="AH674" s="146"/>
      <c r="AI674" s="146"/>
      <c r="AJ674" s="146"/>
      <c r="AK674" s="146"/>
      <c r="AL674" s="146"/>
      <c r="AM674" s="146"/>
      <c r="AN674" s="146"/>
      <c r="AO674" s="146"/>
      <c r="AP674" s="146"/>
      <c r="AQ674" s="146"/>
      <c r="AR674" s="146"/>
      <c r="AS674" s="146"/>
    </row>
    <row r="675" spans="1:45"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46"/>
      <c r="AF675" s="146"/>
      <c r="AG675" s="146"/>
      <c r="AH675" s="146"/>
      <c r="AI675" s="146"/>
      <c r="AJ675" s="146"/>
      <c r="AK675" s="146"/>
      <c r="AL675" s="146"/>
      <c r="AM675" s="146"/>
      <c r="AN675" s="146"/>
      <c r="AO675" s="146"/>
      <c r="AP675" s="146"/>
      <c r="AQ675" s="146"/>
      <c r="AR675" s="146"/>
      <c r="AS675" s="146"/>
    </row>
    <row r="676" spans="1:45"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46"/>
      <c r="AF676" s="146"/>
      <c r="AG676" s="146"/>
      <c r="AH676" s="146"/>
      <c r="AI676" s="146"/>
      <c r="AJ676" s="146"/>
      <c r="AK676" s="146"/>
      <c r="AL676" s="146"/>
      <c r="AM676" s="146"/>
      <c r="AN676" s="146"/>
      <c r="AO676" s="146"/>
      <c r="AP676" s="146"/>
      <c r="AQ676" s="146"/>
      <c r="AR676" s="146"/>
      <c r="AS676" s="146"/>
    </row>
    <row r="677" spans="1:45"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46"/>
      <c r="AF677" s="146"/>
      <c r="AG677" s="146"/>
      <c r="AH677" s="146"/>
      <c r="AI677" s="146"/>
      <c r="AJ677" s="146"/>
      <c r="AK677" s="146"/>
      <c r="AL677" s="146"/>
      <c r="AM677" s="146"/>
      <c r="AN677" s="146"/>
      <c r="AO677" s="146"/>
      <c r="AP677" s="146"/>
      <c r="AQ677" s="146"/>
      <c r="AR677" s="146"/>
      <c r="AS677" s="146"/>
    </row>
    <row r="678" spans="1:45"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46"/>
      <c r="AF678" s="146"/>
      <c r="AG678" s="146"/>
      <c r="AH678" s="146"/>
      <c r="AI678" s="146"/>
      <c r="AJ678" s="146"/>
      <c r="AK678" s="146"/>
      <c r="AL678" s="146"/>
      <c r="AM678" s="146"/>
      <c r="AN678" s="146"/>
      <c r="AO678" s="146"/>
      <c r="AP678" s="146"/>
      <c r="AQ678" s="146"/>
      <c r="AR678" s="146"/>
      <c r="AS678" s="146"/>
    </row>
    <row r="679" spans="1:45"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46"/>
      <c r="AF679" s="146"/>
      <c r="AG679" s="146"/>
      <c r="AH679" s="146"/>
      <c r="AI679" s="146"/>
      <c r="AJ679" s="146"/>
      <c r="AK679" s="146"/>
      <c r="AL679" s="146"/>
      <c r="AM679" s="146"/>
      <c r="AN679" s="146"/>
      <c r="AO679" s="146"/>
      <c r="AP679" s="146"/>
      <c r="AQ679" s="146"/>
      <c r="AR679" s="146"/>
      <c r="AS679" s="146"/>
    </row>
    <row r="680" spans="1:45"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46"/>
      <c r="AF680" s="146"/>
      <c r="AG680" s="146"/>
      <c r="AH680" s="146"/>
      <c r="AI680" s="146"/>
      <c r="AJ680" s="146"/>
      <c r="AK680" s="146"/>
      <c r="AL680" s="146"/>
      <c r="AM680" s="146"/>
      <c r="AN680" s="146"/>
      <c r="AO680" s="146"/>
      <c r="AP680" s="146"/>
      <c r="AQ680" s="146"/>
      <c r="AR680" s="146"/>
      <c r="AS680" s="146"/>
    </row>
    <row r="681" spans="1:45"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46"/>
      <c r="AF681" s="146"/>
      <c r="AG681" s="146"/>
      <c r="AH681" s="146"/>
      <c r="AI681" s="146"/>
      <c r="AJ681" s="146"/>
      <c r="AK681" s="146"/>
      <c r="AL681" s="146"/>
      <c r="AM681" s="146"/>
      <c r="AN681" s="146"/>
      <c r="AO681" s="146"/>
      <c r="AP681" s="146"/>
      <c r="AQ681" s="146"/>
      <c r="AR681" s="146"/>
      <c r="AS681" s="146"/>
    </row>
    <row r="682" spans="1:45"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46"/>
      <c r="AF682" s="146"/>
      <c r="AG682" s="146"/>
      <c r="AH682" s="146"/>
      <c r="AI682" s="146"/>
      <c r="AJ682" s="146"/>
      <c r="AK682" s="146"/>
      <c r="AL682" s="146"/>
      <c r="AM682" s="146"/>
      <c r="AN682" s="146"/>
      <c r="AO682" s="146"/>
      <c r="AP682" s="146"/>
      <c r="AQ682" s="146"/>
      <c r="AR682" s="146"/>
      <c r="AS682" s="146"/>
    </row>
    <row r="683" spans="1:45"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46"/>
      <c r="AF683" s="146"/>
      <c r="AG683" s="146"/>
      <c r="AH683" s="146"/>
      <c r="AI683" s="146"/>
      <c r="AJ683" s="146"/>
      <c r="AK683" s="146"/>
      <c r="AL683" s="146"/>
      <c r="AM683" s="146"/>
      <c r="AN683" s="146"/>
      <c r="AO683" s="146"/>
      <c r="AP683" s="146"/>
      <c r="AQ683" s="146"/>
      <c r="AR683" s="146"/>
      <c r="AS683" s="146"/>
    </row>
    <row r="684" spans="1:45"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46"/>
      <c r="AF684" s="146"/>
      <c r="AG684" s="146"/>
      <c r="AH684" s="146"/>
      <c r="AI684" s="146"/>
      <c r="AJ684" s="146"/>
      <c r="AK684" s="146"/>
      <c r="AL684" s="146"/>
      <c r="AM684" s="146"/>
      <c r="AN684" s="146"/>
      <c r="AO684" s="146"/>
      <c r="AP684" s="146"/>
      <c r="AQ684" s="146"/>
      <c r="AR684" s="146"/>
      <c r="AS684" s="146"/>
    </row>
    <row r="685" spans="1:45"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46"/>
      <c r="AF685" s="146"/>
      <c r="AG685" s="146"/>
      <c r="AH685" s="146"/>
      <c r="AI685" s="146"/>
      <c r="AJ685" s="146"/>
      <c r="AK685" s="146"/>
      <c r="AL685" s="146"/>
      <c r="AM685" s="146"/>
      <c r="AN685" s="146"/>
      <c r="AO685" s="146"/>
      <c r="AP685" s="146"/>
      <c r="AQ685" s="146"/>
      <c r="AR685" s="146"/>
      <c r="AS685" s="146"/>
    </row>
    <row r="686" spans="1:45"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46"/>
      <c r="AF686" s="146"/>
      <c r="AG686" s="146"/>
      <c r="AH686" s="146"/>
      <c r="AI686" s="146"/>
      <c r="AJ686" s="146"/>
      <c r="AK686" s="146"/>
      <c r="AL686" s="146"/>
      <c r="AM686" s="146"/>
      <c r="AN686" s="146"/>
      <c r="AO686" s="146"/>
      <c r="AP686" s="146"/>
      <c r="AQ686" s="146"/>
      <c r="AR686" s="146"/>
      <c r="AS686" s="146"/>
    </row>
    <row r="687" spans="1:45"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46"/>
      <c r="AF687" s="146"/>
      <c r="AG687" s="146"/>
      <c r="AH687" s="146"/>
      <c r="AI687" s="146"/>
      <c r="AJ687" s="146"/>
      <c r="AK687" s="146"/>
      <c r="AL687" s="146"/>
      <c r="AM687" s="146"/>
      <c r="AN687" s="146"/>
      <c r="AO687" s="146"/>
      <c r="AP687" s="146"/>
      <c r="AQ687" s="146"/>
      <c r="AR687" s="146"/>
      <c r="AS687" s="146"/>
    </row>
    <row r="688" spans="1:45"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46"/>
      <c r="AF688" s="146"/>
      <c r="AG688" s="146"/>
      <c r="AH688" s="146"/>
      <c r="AI688" s="146"/>
      <c r="AJ688" s="146"/>
      <c r="AK688" s="146"/>
      <c r="AL688" s="146"/>
      <c r="AM688" s="146"/>
      <c r="AN688" s="146"/>
      <c r="AO688" s="146"/>
      <c r="AP688" s="146"/>
      <c r="AQ688" s="146"/>
      <c r="AR688" s="146"/>
      <c r="AS688" s="146"/>
    </row>
    <row r="689" spans="1:45"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46"/>
      <c r="AF689" s="146"/>
      <c r="AG689" s="146"/>
      <c r="AH689" s="146"/>
      <c r="AI689" s="146"/>
      <c r="AJ689" s="146"/>
      <c r="AK689" s="146"/>
      <c r="AL689" s="146"/>
      <c r="AM689" s="146"/>
      <c r="AN689" s="146"/>
      <c r="AO689" s="146"/>
      <c r="AP689" s="146"/>
      <c r="AQ689" s="146"/>
      <c r="AR689" s="146"/>
      <c r="AS689" s="146"/>
    </row>
    <row r="690" spans="1:45"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46"/>
      <c r="AF690" s="146"/>
      <c r="AG690" s="146"/>
      <c r="AH690" s="146"/>
      <c r="AI690" s="146"/>
      <c r="AJ690" s="146"/>
      <c r="AK690" s="146"/>
      <c r="AL690" s="146"/>
      <c r="AM690" s="146"/>
      <c r="AN690" s="146"/>
      <c r="AO690" s="146"/>
      <c r="AP690" s="146"/>
      <c r="AQ690" s="146"/>
      <c r="AR690" s="146"/>
      <c r="AS690" s="146"/>
    </row>
    <row r="691" spans="1:45"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46"/>
      <c r="AF691" s="146"/>
      <c r="AG691" s="146"/>
      <c r="AH691" s="146"/>
      <c r="AI691" s="146"/>
      <c r="AJ691" s="146"/>
      <c r="AK691" s="146"/>
      <c r="AL691" s="146"/>
      <c r="AM691" s="146"/>
      <c r="AN691" s="146"/>
      <c r="AO691" s="146"/>
      <c r="AP691" s="146"/>
      <c r="AQ691" s="146"/>
      <c r="AR691" s="146"/>
      <c r="AS691" s="146"/>
    </row>
    <row r="692" spans="1:45"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46"/>
      <c r="AF692" s="146"/>
      <c r="AG692" s="146"/>
      <c r="AH692" s="146"/>
      <c r="AI692" s="146"/>
      <c r="AJ692" s="146"/>
      <c r="AK692" s="146"/>
      <c r="AL692" s="146"/>
      <c r="AM692" s="146"/>
      <c r="AN692" s="146"/>
      <c r="AO692" s="146"/>
      <c r="AP692" s="146"/>
      <c r="AQ692" s="146"/>
      <c r="AR692" s="146"/>
      <c r="AS692" s="146"/>
    </row>
    <row r="693" spans="1:45"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46"/>
      <c r="AF693" s="146"/>
      <c r="AG693" s="146"/>
      <c r="AH693" s="146"/>
      <c r="AI693" s="146"/>
      <c r="AJ693" s="146"/>
      <c r="AK693" s="146"/>
      <c r="AL693" s="146"/>
      <c r="AM693" s="146"/>
      <c r="AN693" s="146"/>
      <c r="AO693" s="146"/>
      <c r="AP693" s="146"/>
      <c r="AQ693" s="146"/>
      <c r="AR693" s="146"/>
      <c r="AS693" s="146"/>
    </row>
    <row r="694" spans="1:45"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46"/>
      <c r="AF694" s="146"/>
      <c r="AG694" s="146"/>
      <c r="AH694" s="146"/>
      <c r="AI694" s="146"/>
      <c r="AJ694" s="146"/>
      <c r="AK694" s="146"/>
      <c r="AL694" s="146"/>
      <c r="AM694" s="146"/>
      <c r="AN694" s="146"/>
      <c r="AO694" s="146"/>
      <c r="AP694" s="146"/>
      <c r="AQ694" s="146"/>
      <c r="AR694" s="146"/>
      <c r="AS694" s="146"/>
    </row>
    <row r="695" spans="1:45"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46"/>
      <c r="AF695" s="146"/>
      <c r="AG695" s="146"/>
      <c r="AH695" s="146"/>
      <c r="AI695" s="146"/>
      <c r="AJ695" s="146"/>
      <c r="AK695" s="146"/>
      <c r="AL695" s="146"/>
      <c r="AM695" s="146"/>
      <c r="AN695" s="146"/>
      <c r="AO695" s="146"/>
      <c r="AP695" s="146"/>
      <c r="AQ695" s="146"/>
      <c r="AR695" s="146"/>
      <c r="AS695" s="146"/>
    </row>
    <row r="696" spans="1:45"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46"/>
      <c r="AF696" s="146"/>
      <c r="AG696" s="146"/>
      <c r="AH696" s="146"/>
      <c r="AI696" s="146"/>
      <c r="AJ696" s="146"/>
      <c r="AK696" s="146"/>
      <c r="AL696" s="146"/>
      <c r="AM696" s="146"/>
      <c r="AN696" s="146"/>
      <c r="AO696" s="146"/>
      <c r="AP696" s="146"/>
      <c r="AQ696" s="146"/>
      <c r="AR696" s="146"/>
      <c r="AS696" s="146"/>
    </row>
    <row r="697" spans="1:45"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46"/>
      <c r="AF697" s="146"/>
      <c r="AG697" s="146"/>
      <c r="AH697" s="146"/>
      <c r="AI697" s="146"/>
      <c r="AJ697" s="146"/>
      <c r="AK697" s="146"/>
      <c r="AL697" s="146"/>
      <c r="AM697" s="146"/>
      <c r="AN697" s="146"/>
      <c r="AO697" s="146"/>
      <c r="AP697" s="146"/>
      <c r="AQ697" s="146"/>
      <c r="AR697" s="146"/>
      <c r="AS697" s="146"/>
    </row>
    <row r="698" spans="1:45"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46"/>
      <c r="AF698" s="146"/>
      <c r="AG698" s="146"/>
      <c r="AH698" s="146"/>
      <c r="AI698" s="146"/>
      <c r="AJ698" s="146"/>
      <c r="AK698" s="146"/>
      <c r="AL698" s="146"/>
      <c r="AM698" s="146"/>
      <c r="AN698" s="146"/>
      <c r="AO698" s="146"/>
      <c r="AP698" s="146"/>
      <c r="AQ698" s="146"/>
      <c r="AR698" s="146"/>
      <c r="AS698" s="146"/>
    </row>
    <row r="699" spans="1:45"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46"/>
      <c r="AF699" s="146"/>
      <c r="AG699" s="146"/>
      <c r="AH699" s="146"/>
      <c r="AI699" s="146"/>
      <c r="AJ699" s="146"/>
      <c r="AK699" s="146"/>
      <c r="AL699" s="146"/>
      <c r="AM699" s="146"/>
      <c r="AN699" s="146"/>
      <c r="AO699" s="146"/>
      <c r="AP699" s="146"/>
      <c r="AQ699" s="146"/>
      <c r="AR699" s="146"/>
      <c r="AS699" s="146"/>
    </row>
    <row r="700" spans="1:45"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46"/>
      <c r="AF700" s="146"/>
      <c r="AG700" s="146"/>
      <c r="AH700" s="146"/>
      <c r="AI700" s="146"/>
      <c r="AJ700" s="146"/>
      <c r="AK700" s="146"/>
      <c r="AL700" s="146"/>
      <c r="AM700" s="146"/>
      <c r="AN700" s="146"/>
      <c r="AO700" s="146"/>
      <c r="AP700" s="146"/>
      <c r="AQ700" s="146"/>
      <c r="AR700" s="146"/>
      <c r="AS700" s="146"/>
    </row>
    <row r="701" spans="1:45"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46"/>
      <c r="AF701" s="146"/>
      <c r="AG701" s="146"/>
      <c r="AH701" s="146"/>
      <c r="AI701" s="146"/>
      <c r="AJ701" s="146"/>
      <c r="AK701" s="146"/>
      <c r="AL701" s="146"/>
      <c r="AM701" s="146"/>
      <c r="AN701" s="146"/>
      <c r="AO701" s="146"/>
      <c r="AP701" s="146"/>
      <c r="AQ701" s="146"/>
      <c r="AR701" s="146"/>
      <c r="AS701" s="146"/>
    </row>
    <row r="702" spans="1:45"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46"/>
      <c r="AF702" s="146"/>
      <c r="AG702" s="146"/>
      <c r="AH702" s="146"/>
      <c r="AI702" s="146"/>
      <c r="AJ702" s="146"/>
      <c r="AK702" s="146"/>
      <c r="AL702" s="146"/>
      <c r="AM702" s="146"/>
      <c r="AN702" s="146"/>
      <c r="AO702" s="146"/>
      <c r="AP702" s="146"/>
      <c r="AQ702" s="146"/>
      <c r="AR702" s="146"/>
      <c r="AS702" s="146"/>
    </row>
    <row r="703" spans="1:45"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46"/>
      <c r="AF703" s="146"/>
      <c r="AG703" s="146"/>
      <c r="AH703" s="146"/>
      <c r="AI703" s="146"/>
      <c r="AJ703" s="146"/>
      <c r="AK703" s="146"/>
      <c r="AL703" s="146"/>
      <c r="AM703" s="146"/>
      <c r="AN703" s="146"/>
      <c r="AO703" s="146"/>
      <c r="AP703" s="146"/>
      <c r="AQ703" s="146"/>
      <c r="AR703" s="146"/>
      <c r="AS703" s="146"/>
    </row>
    <row r="704" spans="1:45"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46"/>
      <c r="AF704" s="146"/>
      <c r="AG704" s="146"/>
      <c r="AH704" s="146"/>
      <c r="AI704" s="146"/>
      <c r="AJ704" s="146"/>
      <c r="AK704" s="146"/>
      <c r="AL704" s="146"/>
      <c r="AM704" s="146"/>
      <c r="AN704" s="146"/>
      <c r="AO704" s="146"/>
      <c r="AP704" s="146"/>
      <c r="AQ704" s="146"/>
      <c r="AR704" s="146"/>
      <c r="AS704" s="146"/>
    </row>
    <row r="705" spans="1:45"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46"/>
      <c r="AF705" s="146"/>
      <c r="AG705" s="146"/>
      <c r="AH705" s="146"/>
      <c r="AI705" s="146"/>
      <c r="AJ705" s="146"/>
      <c r="AK705" s="146"/>
      <c r="AL705" s="146"/>
      <c r="AM705" s="146"/>
      <c r="AN705" s="146"/>
      <c r="AO705" s="146"/>
      <c r="AP705" s="146"/>
      <c r="AQ705" s="146"/>
      <c r="AR705" s="146"/>
      <c r="AS705" s="146"/>
    </row>
    <row r="706" spans="1:45"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46"/>
      <c r="AF706" s="146"/>
      <c r="AG706" s="146"/>
      <c r="AH706" s="146"/>
      <c r="AI706" s="146"/>
      <c r="AJ706" s="146"/>
      <c r="AK706" s="146"/>
      <c r="AL706" s="146"/>
      <c r="AM706" s="146"/>
      <c r="AN706" s="146"/>
      <c r="AO706" s="146"/>
      <c r="AP706" s="146"/>
      <c r="AQ706" s="146"/>
      <c r="AR706" s="146"/>
      <c r="AS706" s="146"/>
    </row>
    <row r="707" spans="1:45"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46"/>
      <c r="AF707" s="146"/>
      <c r="AG707" s="146"/>
      <c r="AH707" s="146"/>
      <c r="AI707" s="146"/>
      <c r="AJ707" s="146"/>
      <c r="AK707" s="146"/>
      <c r="AL707" s="146"/>
      <c r="AM707" s="146"/>
      <c r="AN707" s="146"/>
      <c r="AO707" s="146"/>
      <c r="AP707" s="146"/>
      <c r="AQ707" s="146"/>
      <c r="AR707" s="146"/>
      <c r="AS707" s="146"/>
    </row>
    <row r="708" spans="1:45"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46"/>
      <c r="AF708" s="146"/>
      <c r="AG708" s="146"/>
      <c r="AH708" s="146"/>
      <c r="AI708" s="146"/>
      <c r="AJ708" s="146"/>
      <c r="AK708" s="146"/>
      <c r="AL708" s="146"/>
      <c r="AM708" s="146"/>
      <c r="AN708" s="146"/>
      <c r="AO708" s="146"/>
      <c r="AP708" s="146"/>
      <c r="AQ708" s="146"/>
      <c r="AR708" s="146"/>
      <c r="AS708" s="146"/>
    </row>
    <row r="709" spans="1:45"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46"/>
      <c r="AF709" s="146"/>
      <c r="AG709" s="146"/>
      <c r="AH709" s="146"/>
      <c r="AI709" s="146"/>
      <c r="AJ709" s="146"/>
      <c r="AK709" s="146"/>
      <c r="AL709" s="146"/>
      <c r="AM709" s="146"/>
      <c r="AN709" s="146"/>
      <c r="AO709" s="146"/>
      <c r="AP709" s="146"/>
      <c r="AQ709" s="146"/>
      <c r="AR709" s="146"/>
      <c r="AS709" s="146"/>
    </row>
    <row r="710" spans="1:45"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46"/>
      <c r="AF710" s="146"/>
      <c r="AG710" s="146"/>
      <c r="AH710" s="146"/>
      <c r="AI710" s="146"/>
      <c r="AJ710" s="146"/>
      <c r="AK710" s="146"/>
      <c r="AL710" s="146"/>
      <c r="AM710" s="146"/>
      <c r="AN710" s="146"/>
      <c r="AO710" s="146"/>
      <c r="AP710" s="146"/>
      <c r="AQ710" s="146"/>
      <c r="AR710" s="146"/>
      <c r="AS710" s="146"/>
    </row>
    <row r="711" spans="1:45"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46"/>
      <c r="AF711" s="146"/>
      <c r="AG711" s="146"/>
      <c r="AH711" s="146"/>
      <c r="AI711" s="146"/>
      <c r="AJ711" s="146"/>
      <c r="AK711" s="146"/>
      <c r="AL711" s="146"/>
      <c r="AM711" s="146"/>
      <c r="AN711" s="146"/>
      <c r="AO711" s="146"/>
      <c r="AP711" s="146"/>
      <c r="AQ711" s="146"/>
      <c r="AR711" s="146"/>
      <c r="AS711" s="146"/>
    </row>
    <row r="712" spans="1:45"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46"/>
      <c r="AF712" s="146"/>
      <c r="AG712" s="146"/>
      <c r="AH712" s="146"/>
      <c r="AI712" s="146"/>
      <c r="AJ712" s="146"/>
      <c r="AK712" s="146"/>
      <c r="AL712" s="146"/>
      <c r="AM712" s="146"/>
      <c r="AN712" s="146"/>
      <c r="AO712" s="146"/>
      <c r="AP712" s="146"/>
      <c r="AQ712" s="146"/>
      <c r="AR712" s="146"/>
      <c r="AS712" s="146"/>
    </row>
    <row r="713" spans="1:45"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46"/>
      <c r="AF713" s="146"/>
      <c r="AG713" s="146"/>
      <c r="AH713" s="146"/>
      <c r="AI713" s="146"/>
      <c r="AJ713" s="146"/>
      <c r="AK713" s="146"/>
      <c r="AL713" s="146"/>
      <c r="AM713" s="146"/>
      <c r="AN713" s="146"/>
      <c r="AO713" s="146"/>
      <c r="AP713" s="146"/>
      <c r="AQ713" s="146"/>
      <c r="AR713" s="146"/>
      <c r="AS713" s="146"/>
    </row>
    <row r="714" spans="1:45"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46"/>
      <c r="AF714" s="146"/>
      <c r="AG714" s="146"/>
      <c r="AH714" s="146"/>
      <c r="AI714" s="146"/>
      <c r="AJ714" s="146"/>
      <c r="AK714" s="146"/>
      <c r="AL714" s="146"/>
      <c r="AM714" s="146"/>
      <c r="AN714" s="146"/>
      <c r="AO714" s="146"/>
      <c r="AP714" s="146"/>
      <c r="AQ714" s="146"/>
      <c r="AR714" s="146"/>
      <c r="AS714" s="146"/>
    </row>
    <row r="715" spans="1:45"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46"/>
      <c r="AF715" s="146"/>
      <c r="AG715" s="146"/>
      <c r="AH715" s="146"/>
      <c r="AI715" s="146"/>
      <c r="AJ715" s="146"/>
      <c r="AK715" s="146"/>
      <c r="AL715" s="146"/>
      <c r="AM715" s="146"/>
      <c r="AN715" s="146"/>
      <c r="AO715" s="146"/>
      <c r="AP715" s="146"/>
      <c r="AQ715" s="146"/>
      <c r="AR715" s="146"/>
      <c r="AS715" s="146"/>
    </row>
    <row r="716" spans="1:45"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46"/>
      <c r="AF716" s="146"/>
      <c r="AG716" s="146"/>
      <c r="AH716" s="146"/>
      <c r="AI716" s="146"/>
      <c r="AJ716" s="146"/>
      <c r="AK716" s="146"/>
      <c r="AL716" s="146"/>
      <c r="AM716" s="146"/>
      <c r="AN716" s="146"/>
      <c r="AO716" s="146"/>
      <c r="AP716" s="146"/>
      <c r="AQ716" s="146"/>
      <c r="AR716" s="146"/>
      <c r="AS716" s="146"/>
    </row>
    <row r="717" spans="1:45"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46"/>
      <c r="AF717" s="146"/>
      <c r="AG717" s="146"/>
      <c r="AH717" s="146"/>
      <c r="AI717" s="146"/>
      <c r="AJ717" s="146"/>
      <c r="AK717" s="146"/>
      <c r="AL717" s="146"/>
      <c r="AM717" s="146"/>
      <c r="AN717" s="146"/>
      <c r="AO717" s="146"/>
      <c r="AP717" s="146"/>
      <c r="AQ717" s="146"/>
      <c r="AR717" s="146"/>
      <c r="AS717" s="146"/>
    </row>
    <row r="718" spans="1:45"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46"/>
      <c r="AF718" s="146"/>
      <c r="AG718" s="146"/>
      <c r="AH718" s="146"/>
      <c r="AI718" s="146"/>
      <c r="AJ718" s="146"/>
      <c r="AK718" s="146"/>
      <c r="AL718" s="146"/>
      <c r="AM718" s="146"/>
      <c r="AN718" s="146"/>
      <c r="AO718" s="146"/>
      <c r="AP718" s="146"/>
      <c r="AQ718" s="146"/>
      <c r="AR718" s="146"/>
      <c r="AS718" s="146"/>
    </row>
    <row r="719" spans="1:45"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46"/>
      <c r="AF719" s="146"/>
      <c r="AG719" s="146"/>
      <c r="AH719" s="146"/>
      <c r="AI719" s="146"/>
      <c r="AJ719" s="146"/>
      <c r="AK719" s="146"/>
      <c r="AL719" s="146"/>
      <c r="AM719" s="146"/>
      <c r="AN719" s="146"/>
      <c r="AO719" s="146"/>
      <c r="AP719" s="146"/>
      <c r="AQ719" s="146"/>
      <c r="AR719" s="146"/>
      <c r="AS719" s="146"/>
    </row>
    <row r="720" spans="1:45"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46"/>
      <c r="AF720" s="146"/>
      <c r="AG720" s="146"/>
      <c r="AH720" s="146"/>
      <c r="AI720" s="146"/>
      <c r="AJ720" s="146"/>
      <c r="AK720" s="146"/>
      <c r="AL720" s="146"/>
      <c r="AM720" s="146"/>
      <c r="AN720" s="146"/>
      <c r="AO720" s="146"/>
      <c r="AP720" s="146"/>
      <c r="AQ720" s="146"/>
      <c r="AR720" s="146"/>
      <c r="AS720" s="146"/>
    </row>
    <row r="721" spans="1:45"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46"/>
      <c r="AF721" s="146"/>
      <c r="AG721" s="146"/>
      <c r="AH721" s="146"/>
      <c r="AI721" s="146"/>
      <c r="AJ721" s="146"/>
      <c r="AK721" s="146"/>
      <c r="AL721" s="146"/>
      <c r="AM721" s="146"/>
      <c r="AN721" s="146"/>
      <c r="AO721" s="146"/>
      <c r="AP721" s="146"/>
      <c r="AQ721" s="146"/>
      <c r="AR721" s="146"/>
      <c r="AS721" s="146"/>
    </row>
    <row r="722" spans="1:45"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46"/>
      <c r="AF722" s="146"/>
      <c r="AG722" s="146"/>
      <c r="AH722" s="146"/>
      <c r="AI722" s="146"/>
      <c r="AJ722" s="146"/>
      <c r="AK722" s="146"/>
      <c r="AL722" s="146"/>
      <c r="AM722" s="146"/>
      <c r="AN722" s="146"/>
      <c r="AO722" s="146"/>
      <c r="AP722" s="146"/>
      <c r="AQ722" s="146"/>
      <c r="AR722" s="146"/>
      <c r="AS722" s="146"/>
    </row>
    <row r="723" spans="1:45"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46"/>
      <c r="AF723" s="146"/>
      <c r="AG723" s="146"/>
      <c r="AH723" s="146"/>
      <c r="AI723" s="146"/>
      <c r="AJ723" s="146"/>
      <c r="AK723" s="146"/>
      <c r="AL723" s="146"/>
      <c r="AM723" s="146"/>
      <c r="AN723" s="146"/>
      <c r="AO723" s="146"/>
      <c r="AP723" s="146"/>
      <c r="AQ723" s="146"/>
      <c r="AR723" s="146"/>
      <c r="AS723" s="146"/>
    </row>
    <row r="724" spans="1:45"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46"/>
      <c r="AF724" s="146"/>
      <c r="AG724" s="146"/>
      <c r="AH724" s="146"/>
      <c r="AI724" s="146"/>
      <c r="AJ724" s="146"/>
      <c r="AK724" s="146"/>
      <c r="AL724" s="146"/>
      <c r="AM724" s="146"/>
      <c r="AN724" s="146"/>
      <c r="AO724" s="146"/>
      <c r="AP724" s="146"/>
      <c r="AQ724" s="146"/>
      <c r="AR724" s="146"/>
      <c r="AS724" s="146"/>
    </row>
    <row r="725" spans="1:45"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46"/>
      <c r="AF725" s="146"/>
      <c r="AG725" s="146"/>
      <c r="AH725" s="146"/>
      <c r="AI725" s="146"/>
      <c r="AJ725" s="146"/>
      <c r="AK725" s="146"/>
      <c r="AL725" s="146"/>
      <c r="AM725" s="146"/>
      <c r="AN725" s="146"/>
      <c r="AO725" s="146"/>
      <c r="AP725" s="146"/>
      <c r="AQ725" s="146"/>
      <c r="AR725" s="146"/>
      <c r="AS725" s="146"/>
    </row>
    <row r="726" spans="1:45"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46"/>
      <c r="AF726" s="146"/>
      <c r="AG726" s="146"/>
      <c r="AH726" s="146"/>
      <c r="AI726" s="146"/>
      <c r="AJ726" s="146"/>
      <c r="AK726" s="146"/>
      <c r="AL726" s="146"/>
      <c r="AM726" s="146"/>
      <c r="AN726" s="146"/>
      <c r="AO726" s="146"/>
      <c r="AP726" s="146"/>
      <c r="AQ726" s="146"/>
      <c r="AR726" s="146"/>
      <c r="AS726" s="146"/>
    </row>
    <row r="727" spans="1:45"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46"/>
      <c r="AF727" s="146"/>
      <c r="AG727" s="146"/>
      <c r="AH727" s="146"/>
      <c r="AI727" s="146"/>
      <c r="AJ727" s="146"/>
      <c r="AK727" s="146"/>
      <c r="AL727" s="146"/>
      <c r="AM727" s="146"/>
      <c r="AN727" s="146"/>
      <c r="AO727" s="146"/>
      <c r="AP727" s="146"/>
      <c r="AQ727" s="146"/>
      <c r="AR727" s="146"/>
      <c r="AS727" s="146"/>
    </row>
    <row r="728" spans="1:45"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46"/>
      <c r="AF728" s="146"/>
      <c r="AG728" s="146"/>
      <c r="AH728" s="146"/>
      <c r="AI728" s="146"/>
      <c r="AJ728" s="146"/>
      <c r="AK728" s="146"/>
      <c r="AL728" s="146"/>
      <c r="AM728" s="146"/>
      <c r="AN728" s="146"/>
      <c r="AO728" s="146"/>
      <c r="AP728" s="146"/>
      <c r="AQ728" s="146"/>
      <c r="AR728" s="146"/>
      <c r="AS728" s="146"/>
    </row>
    <row r="729" spans="1:45"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46"/>
      <c r="AF729" s="146"/>
      <c r="AG729" s="146"/>
      <c r="AH729" s="146"/>
      <c r="AI729" s="146"/>
      <c r="AJ729" s="146"/>
      <c r="AK729" s="146"/>
      <c r="AL729" s="146"/>
      <c r="AM729" s="146"/>
      <c r="AN729" s="146"/>
      <c r="AO729" s="146"/>
      <c r="AP729" s="146"/>
      <c r="AQ729" s="146"/>
      <c r="AR729" s="146"/>
      <c r="AS729" s="146"/>
    </row>
    <row r="730" spans="1:45"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46"/>
      <c r="AF730" s="146"/>
      <c r="AG730" s="146"/>
      <c r="AH730" s="146"/>
      <c r="AI730" s="146"/>
      <c r="AJ730" s="146"/>
      <c r="AK730" s="146"/>
      <c r="AL730" s="146"/>
      <c r="AM730" s="146"/>
      <c r="AN730" s="146"/>
      <c r="AO730" s="146"/>
      <c r="AP730" s="146"/>
      <c r="AQ730" s="146"/>
      <c r="AR730" s="146"/>
      <c r="AS730" s="146"/>
    </row>
    <row r="731" spans="1:45"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46"/>
      <c r="AF731" s="146"/>
      <c r="AG731" s="146"/>
      <c r="AH731" s="146"/>
      <c r="AI731" s="146"/>
      <c r="AJ731" s="146"/>
      <c r="AK731" s="146"/>
      <c r="AL731" s="146"/>
      <c r="AM731" s="146"/>
      <c r="AN731" s="146"/>
      <c r="AO731" s="146"/>
      <c r="AP731" s="146"/>
      <c r="AQ731" s="146"/>
      <c r="AR731" s="146"/>
      <c r="AS731" s="146"/>
    </row>
    <row r="732" spans="1:45"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46"/>
      <c r="AF732" s="146"/>
      <c r="AG732" s="146"/>
      <c r="AH732" s="146"/>
      <c r="AI732" s="146"/>
      <c r="AJ732" s="146"/>
      <c r="AK732" s="146"/>
      <c r="AL732" s="146"/>
      <c r="AM732" s="146"/>
      <c r="AN732" s="146"/>
      <c r="AO732" s="146"/>
      <c r="AP732" s="146"/>
      <c r="AQ732" s="146"/>
      <c r="AR732" s="146"/>
      <c r="AS732" s="146"/>
    </row>
    <row r="733" spans="1:45"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46"/>
      <c r="AF733" s="146"/>
      <c r="AG733" s="146"/>
      <c r="AH733" s="146"/>
      <c r="AI733" s="146"/>
      <c r="AJ733" s="146"/>
      <c r="AK733" s="146"/>
      <c r="AL733" s="146"/>
      <c r="AM733" s="146"/>
      <c r="AN733" s="146"/>
      <c r="AO733" s="146"/>
      <c r="AP733" s="146"/>
      <c r="AQ733" s="146"/>
      <c r="AR733" s="146"/>
      <c r="AS733" s="146"/>
    </row>
    <row r="734" spans="1:45"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46"/>
      <c r="AF734" s="146"/>
      <c r="AG734" s="146"/>
      <c r="AH734" s="146"/>
      <c r="AI734" s="146"/>
      <c r="AJ734" s="146"/>
      <c r="AK734" s="146"/>
      <c r="AL734" s="146"/>
      <c r="AM734" s="146"/>
      <c r="AN734" s="146"/>
      <c r="AO734" s="146"/>
      <c r="AP734" s="146"/>
      <c r="AQ734" s="146"/>
      <c r="AR734" s="146"/>
      <c r="AS734" s="146"/>
    </row>
    <row r="735" spans="1:45"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46"/>
      <c r="AF735" s="146"/>
      <c r="AG735" s="146"/>
      <c r="AH735" s="146"/>
      <c r="AI735" s="146"/>
      <c r="AJ735" s="146"/>
      <c r="AK735" s="146"/>
      <c r="AL735" s="146"/>
      <c r="AM735" s="146"/>
      <c r="AN735" s="146"/>
      <c r="AO735" s="146"/>
      <c r="AP735" s="146"/>
      <c r="AQ735" s="146"/>
      <c r="AR735" s="146"/>
      <c r="AS735" s="146"/>
    </row>
    <row r="736" spans="1:45"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46"/>
      <c r="AF736" s="146"/>
      <c r="AG736" s="146"/>
      <c r="AH736" s="146"/>
      <c r="AI736" s="146"/>
      <c r="AJ736" s="146"/>
      <c r="AK736" s="146"/>
      <c r="AL736" s="146"/>
      <c r="AM736" s="146"/>
      <c r="AN736" s="146"/>
      <c r="AO736" s="146"/>
      <c r="AP736" s="146"/>
      <c r="AQ736" s="146"/>
      <c r="AR736" s="146"/>
      <c r="AS736" s="146"/>
    </row>
    <row r="737" spans="1:45"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46"/>
      <c r="AF737" s="146"/>
      <c r="AG737" s="146"/>
      <c r="AH737" s="146"/>
      <c r="AI737" s="146"/>
      <c r="AJ737" s="146"/>
      <c r="AK737" s="146"/>
      <c r="AL737" s="146"/>
      <c r="AM737" s="146"/>
      <c r="AN737" s="146"/>
      <c r="AO737" s="146"/>
      <c r="AP737" s="146"/>
      <c r="AQ737" s="146"/>
      <c r="AR737" s="146"/>
      <c r="AS737" s="146"/>
    </row>
    <row r="738" spans="1:45"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46"/>
      <c r="AF738" s="146"/>
      <c r="AG738" s="146"/>
      <c r="AH738" s="146"/>
      <c r="AI738" s="146"/>
      <c r="AJ738" s="146"/>
      <c r="AK738" s="146"/>
      <c r="AL738" s="146"/>
      <c r="AM738" s="146"/>
      <c r="AN738" s="146"/>
      <c r="AO738" s="146"/>
      <c r="AP738" s="146"/>
      <c r="AQ738" s="146"/>
      <c r="AR738" s="146"/>
      <c r="AS738" s="146"/>
    </row>
    <row r="739" spans="1:45"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46"/>
      <c r="AF739" s="146"/>
      <c r="AG739" s="146"/>
      <c r="AH739" s="146"/>
      <c r="AI739" s="146"/>
      <c r="AJ739" s="146"/>
      <c r="AK739" s="146"/>
      <c r="AL739" s="146"/>
      <c r="AM739" s="146"/>
      <c r="AN739" s="146"/>
      <c r="AO739" s="146"/>
      <c r="AP739" s="146"/>
      <c r="AQ739" s="146"/>
      <c r="AR739" s="146"/>
      <c r="AS739" s="146"/>
    </row>
    <row r="740" spans="1:45"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46"/>
      <c r="AF740" s="146"/>
      <c r="AG740" s="146"/>
      <c r="AH740" s="146"/>
      <c r="AI740" s="146"/>
      <c r="AJ740" s="146"/>
      <c r="AK740" s="146"/>
      <c r="AL740" s="146"/>
      <c r="AM740" s="146"/>
      <c r="AN740" s="146"/>
      <c r="AO740" s="146"/>
      <c r="AP740" s="146"/>
      <c r="AQ740" s="146"/>
      <c r="AR740" s="146"/>
      <c r="AS740" s="146"/>
    </row>
    <row r="741" spans="1:45"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46"/>
      <c r="AF741" s="146"/>
      <c r="AG741" s="146"/>
      <c r="AH741" s="146"/>
      <c r="AI741" s="146"/>
      <c r="AJ741" s="146"/>
      <c r="AK741" s="146"/>
      <c r="AL741" s="146"/>
      <c r="AM741" s="146"/>
      <c r="AN741" s="146"/>
      <c r="AO741" s="146"/>
      <c r="AP741" s="146"/>
      <c r="AQ741" s="146"/>
      <c r="AR741" s="146"/>
      <c r="AS741" s="146"/>
    </row>
    <row r="742" spans="1:45"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46"/>
      <c r="AF742" s="146"/>
      <c r="AG742" s="146"/>
      <c r="AH742" s="146"/>
      <c r="AI742" s="146"/>
      <c r="AJ742" s="146"/>
      <c r="AK742" s="146"/>
      <c r="AL742" s="146"/>
      <c r="AM742" s="146"/>
      <c r="AN742" s="146"/>
      <c r="AO742" s="146"/>
      <c r="AP742" s="146"/>
      <c r="AQ742" s="146"/>
      <c r="AR742" s="146"/>
      <c r="AS742" s="146"/>
    </row>
    <row r="743" spans="1:45"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46"/>
      <c r="AF743" s="146"/>
      <c r="AG743" s="146"/>
      <c r="AH743" s="146"/>
      <c r="AI743" s="146"/>
      <c r="AJ743" s="146"/>
      <c r="AK743" s="146"/>
      <c r="AL743" s="146"/>
      <c r="AM743" s="146"/>
      <c r="AN743" s="146"/>
      <c r="AO743" s="146"/>
      <c r="AP743" s="146"/>
      <c r="AQ743" s="146"/>
      <c r="AR743" s="146"/>
      <c r="AS743" s="146"/>
    </row>
    <row r="744" spans="1:45"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46"/>
      <c r="AF744" s="146"/>
      <c r="AG744" s="146"/>
      <c r="AH744" s="146"/>
      <c r="AI744" s="146"/>
      <c r="AJ744" s="146"/>
      <c r="AK744" s="146"/>
      <c r="AL744" s="146"/>
      <c r="AM744" s="146"/>
      <c r="AN744" s="146"/>
      <c r="AO744" s="146"/>
      <c r="AP744" s="146"/>
      <c r="AQ744" s="146"/>
      <c r="AR744" s="146"/>
      <c r="AS744" s="146"/>
    </row>
    <row r="745" spans="1:45"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46"/>
      <c r="AF745" s="146"/>
      <c r="AG745" s="146"/>
      <c r="AH745" s="146"/>
      <c r="AI745" s="146"/>
      <c r="AJ745" s="146"/>
      <c r="AK745" s="146"/>
      <c r="AL745" s="146"/>
      <c r="AM745" s="146"/>
      <c r="AN745" s="146"/>
      <c r="AO745" s="146"/>
      <c r="AP745" s="146"/>
      <c r="AQ745" s="146"/>
      <c r="AR745" s="146"/>
      <c r="AS745" s="146"/>
    </row>
    <row r="746" spans="1:45"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46"/>
      <c r="AF746" s="146"/>
      <c r="AG746" s="146"/>
      <c r="AH746" s="146"/>
      <c r="AI746" s="146"/>
      <c r="AJ746" s="146"/>
      <c r="AK746" s="146"/>
      <c r="AL746" s="146"/>
      <c r="AM746" s="146"/>
      <c r="AN746" s="146"/>
      <c r="AO746" s="146"/>
      <c r="AP746" s="146"/>
      <c r="AQ746" s="146"/>
      <c r="AR746" s="146"/>
      <c r="AS746" s="146"/>
    </row>
    <row r="747" spans="1:45"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46"/>
      <c r="AF747" s="146"/>
      <c r="AG747" s="146"/>
      <c r="AH747" s="146"/>
      <c r="AI747" s="146"/>
      <c r="AJ747" s="146"/>
      <c r="AK747" s="146"/>
      <c r="AL747" s="146"/>
      <c r="AM747" s="146"/>
      <c r="AN747" s="146"/>
      <c r="AO747" s="146"/>
      <c r="AP747" s="146"/>
      <c r="AQ747" s="146"/>
      <c r="AR747" s="146"/>
      <c r="AS747" s="146"/>
    </row>
    <row r="748" spans="1:45"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46"/>
      <c r="AF748" s="146"/>
      <c r="AG748" s="146"/>
      <c r="AH748" s="146"/>
      <c r="AI748" s="146"/>
      <c r="AJ748" s="146"/>
      <c r="AK748" s="146"/>
      <c r="AL748" s="146"/>
      <c r="AM748" s="146"/>
      <c r="AN748" s="146"/>
      <c r="AO748" s="146"/>
      <c r="AP748" s="146"/>
      <c r="AQ748" s="146"/>
      <c r="AR748" s="146"/>
      <c r="AS748" s="146"/>
    </row>
    <row r="749" spans="1:45"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46"/>
      <c r="AF749" s="146"/>
      <c r="AG749" s="146"/>
      <c r="AH749" s="146"/>
      <c r="AI749" s="146"/>
      <c r="AJ749" s="146"/>
      <c r="AK749" s="146"/>
      <c r="AL749" s="146"/>
      <c r="AM749" s="146"/>
      <c r="AN749" s="146"/>
      <c r="AO749" s="146"/>
      <c r="AP749" s="146"/>
      <c r="AQ749" s="146"/>
      <c r="AR749" s="146"/>
      <c r="AS749" s="146"/>
    </row>
    <row r="750" spans="1:45"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46"/>
      <c r="AF750" s="146"/>
      <c r="AG750" s="146"/>
      <c r="AH750" s="146"/>
      <c r="AI750" s="146"/>
      <c r="AJ750" s="146"/>
      <c r="AK750" s="146"/>
      <c r="AL750" s="146"/>
      <c r="AM750" s="146"/>
      <c r="AN750" s="146"/>
      <c r="AO750" s="146"/>
      <c r="AP750" s="146"/>
      <c r="AQ750" s="146"/>
      <c r="AR750" s="146"/>
      <c r="AS750" s="146"/>
    </row>
    <row r="751" spans="1:45"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46"/>
      <c r="AF751" s="146"/>
      <c r="AG751" s="146"/>
      <c r="AH751" s="146"/>
      <c r="AI751" s="146"/>
      <c r="AJ751" s="146"/>
      <c r="AK751" s="146"/>
      <c r="AL751" s="146"/>
      <c r="AM751" s="146"/>
      <c r="AN751" s="146"/>
      <c r="AO751" s="146"/>
      <c r="AP751" s="146"/>
      <c r="AQ751" s="146"/>
      <c r="AR751" s="146"/>
      <c r="AS751" s="146"/>
    </row>
    <row r="752" spans="1:45"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46"/>
      <c r="AF752" s="146"/>
      <c r="AG752" s="146"/>
      <c r="AH752" s="146"/>
      <c r="AI752" s="146"/>
      <c r="AJ752" s="146"/>
      <c r="AK752" s="146"/>
      <c r="AL752" s="146"/>
      <c r="AM752" s="146"/>
      <c r="AN752" s="146"/>
      <c r="AO752" s="146"/>
      <c r="AP752" s="146"/>
      <c r="AQ752" s="146"/>
      <c r="AR752" s="146"/>
      <c r="AS752" s="146"/>
    </row>
    <row r="753" spans="1:45"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46"/>
      <c r="AF753" s="146"/>
      <c r="AG753" s="146"/>
      <c r="AH753" s="146"/>
      <c r="AI753" s="146"/>
      <c r="AJ753" s="146"/>
      <c r="AK753" s="146"/>
      <c r="AL753" s="146"/>
      <c r="AM753" s="146"/>
      <c r="AN753" s="146"/>
      <c r="AO753" s="146"/>
      <c r="AP753" s="146"/>
      <c r="AQ753" s="146"/>
      <c r="AR753" s="146"/>
      <c r="AS753" s="146"/>
    </row>
    <row r="754" spans="1:45"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46"/>
      <c r="AF754" s="146"/>
      <c r="AG754" s="146"/>
      <c r="AH754" s="146"/>
      <c r="AI754" s="146"/>
      <c r="AJ754" s="146"/>
      <c r="AK754" s="146"/>
      <c r="AL754" s="146"/>
      <c r="AM754" s="146"/>
      <c r="AN754" s="146"/>
      <c r="AO754" s="146"/>
      <c r="AP754" s="146"/>
      <c r="AQ754" s="146"/>
      <c r="AR754" s="146"/>
      <c r="AS754" s="146"/>
    </row>
    <row r="755" spans="1:45"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46"/>
      <c r="AF755" s="146"/>
      <c r="AG755" s="146"/>
      <c r="AH755" s="146"/>
      <c r="AI755" s="146"/>
      <c r="AJ755" s="146"/>
      <c r="AK755" s="146"/>
      <c r="AL755" s="146"/>
      <c r="AM755" s="146"/>
      <c r="AN755" s="146"/>
      <c r="AO755" s="146"/>
      <c r="AP755" s="146"/>
      <c r="AQ755" s="146"/>
      <c r="AR755" s="146"/>
      <c r="AS755" s="146"/>
    </row>
    <row r="756" spans="1:45"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46"/>
      <c r="AF756" s="146"/>
      <c r="AG756" s="146"/>
      <c r="AH756" s="146"/>
      <c r="AI756" s="146"/>
      <c r="AJ756" s="146"/>
      <c r="AK756" s="146"/>
      <c r="AL756" s="146"/>
      <c r="AM756" s="146"/>
      <c r="AN756" s="146"/>
      <c r="AO756" s="146"/>
      <c r="AP756" s="146"/>
      <c r="AQ756" s="146"/>
      <c r="AR756" s="146"/>
      <c r="AS756" s="146"/>
    </row>
    <row r="757" spans="1:45"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46"/>
      <c r="AF757" s="146"/>
      <c r="AG757" s="146"/>
      <c r="AH757" s="146"/>
      <c r="AI757" s="146"/>
      <c r="AJ757" s="146"/>
      <c r="AK757" s="146"/>
      <c r="AL757" s="146"/>
      <c r="AM757" s="146"/>
      <c r="AN757" s="146"/>
      <c r="AO757" s="146"/>
      <c r="AP757" s="146"/>
      <c r="AQ757" s="146"/>
      <c r="AR757" s="146"/>
      <c r="AS757" s="146"/>
    </row>
    <row r="758" spans="1:45"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46"/>
      <c r="AF758" s="146"/>
      <c r="AG758" s="146"/>
      <c r="AH758" s="146"/>
      <c r="AI758" s="146"/>
      <c r="AJ758" s="146"/>
      <c r="AK758" s="146"/>
      <c r="AL758" s="146"/>
      <c r="AM758" s="146"/>
      <c r="AN758" s="146"/>
      <c r="AO758" s="146"/>
      <c r="AP758" s="146"/>
      <c r="AQ758" s="146"/>
      <c r="AR758" s="146"/>
      <c r="AS758" s="146"/>
    </row>
    <row r="759" spans="1:45"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46"/>
      <c r="AF759" s="146"/>
      <c r="AG759" s="146"/>
      <c r="AH759" s="146"/>
      <c r="AI759" s="146"/>
      <c r="AJ759" s="146"/>
      <c r="AK759" s="146"/>
      <c r="AL759" s="146"/>
      <c r="AM759" s="146"/>
      <c r="AN759" s="146"/>
      <c r="AO759" s="146"/>
      <c r="AP759" s="146"/>
      <c r="AQ759" s="146"/>
      <c r="AR759" s="146"/>
      <c r="AS759" s="146"/>
    </row>
    <row r="760" spans="1:45"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46"/>
      <c r="AF760" s="146"/>
      <c r="AG760" s="146"/>
      <c r="AH760" s="146"/>
      <c r="AI760" s="146"/>
      <c r="AJ760" s="146"/>
      <c r="AK760" s="146"/>
      <c r="AL760" s="146"/>
      <c r="AM760" s="146"/>
      <c r="AN760" s="146"/>
      <c r="AO760" s="146"/>
      <c r="AP760" s="146"/>
      <c r="AQ760" s="146"/>
      <c r="AR760" s="146"/>
      <c r="AS760" s="146"/>
    </row>
    <row r="761" spans="1:45"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46"/>
      <c r="AF761" s="146"/>
      <c r="AG761" s="146"/>
      <c r="AH761" s="146"/>
      <c r="AI761" s="146"/>
      <c r="AJ761" s="146"/>
      <c r="AK761" s="146"/>
      <c r="AL761" s="146"/>
      <c r="AM761" s="146"/>
      <c r="AN761" s="146"/>
      <c r="AO761" s="146"/>
      <c r="AP761" s="146"/>
      <c r="AQ761" s="146"/>
      <c r="AR761" s="146"/>
      <c r="AS761" s="146"/>
    </row>
    <row r="762" spans="1:45"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46"/>
      <c r="AF762" s="146"/>
      <c r="AG762" s="146"/>
      <c r="AH762" s="146"/>
      <c r="AI762" s="146"/>
      <c r="AJ762" s="146"/>
      <c r="AK762" s="146"/>
      <c r="AL762" s="146"/>
      <c r="AM762" s="146"/>
      <c r="AN762" s="146"/>
      <c r="AO762" s="146"/>
      <c r="AP762" s="146"/>
      <c r="AQ762" s="146"/>
      <c r="AR762" s="146"/>
      <c r="AS762" s="146"/>
    </row>
    <row r="763" spans="1:45"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46"/>
      <c r="AF763" s="146"/>
      <c r="AG763" s="146"/>
      <c r="AH763" s="146"/>
      <c r="AI763" s="146"/>
      <c r="AJ763" s="146"/>
      <c r="AK763" s="146"/>
      <c r="AL763" s="146"/>
      <c r="AM763" s="146"/>
      <c r="AN763" s="146"/>
      <c r="AO763" s="146"/>
      <c r="AP763" s="146"/>
      <c r="AQ763" s="146"/>
      <c r="AR763" s="146"/>
      <c r="AS763" s="146"/>
    </row>
    <row r="764" spans="1:45"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46"/>
      <c r="AF764" s="146"/>
      <c r="AG764" s="146"/>
      <c r="AH764" s="146"/>
      <c r="AI764" s="146"/>
      <c r="AJ764" s="146"/>
      <c r="AK764" s="146"/>
      <c r="AL764" s="146"/>
      <c r="AM764" s="146"/>
      <c r="AN764" s="146"/>
      <c r="AO764" s="146"/>
      <c r="AP764" s="146"/>
      <c r="AQ764" s="146"/>
      <c r="AR764" s="146"/>
      <c r="AS764" s="146"/>
    </row>
    <row r="765" spans="1:45"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46"/>
      <c r="AF765" s="146"/>
      <c r="AG765" s="146"/>
      <c r="AH765" s="146"/>
      <c r="AI765" s="146"/>
      <c r="AJ765" s="146"/>
      <c r="AK765" s="146"/>
      <c r="AL765" s="146"/>
      <c r="AM765" s="146"/>
      <c r="AN765" s="146"/>
      <c r="AO765" s="146"/>
      <c r="AP765" s="146"/>
      <c r="AQ765" s="146"/>
      <c r="AR765" s="146"/>
      <c r="AS765" s="146"/>
    </row>
    <row r="766" spans="1:45"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46"/>
      <c r="AF766" s="146"/>
      <c r="AG766" s="146"/>
      <c r="AH766" s="146"/>
      <c r="AI766" s="146"/>
      <c r="AJ766" s="146"/>
      <c r="AK766" s="146"/>
      <c r="AL766" s="146"/>
      <c r="AM766" s="146"/>
      <c r="AN766" s="146"/>
      <c r="AO766" s="146"/>
      <c r="AP766" s="146"/>
      <c r="AQ766" s="146"/>
      <c r="AR766" s="146"/>
      <c r="AS766" s="146"/>
    </row>
    <row r="767" spans="1:45"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46"/>
      <c r="AF767" s="146"/>
      <c r="AG767" s="146"/>
      <c r="AH767" s="146"/>
      <c r="AI767" s="146"/>
      <c r="AJ767" s="146"/>
      <c r="AK767" s="146"/>
      <c r="AL767" s="146"/>
      <c r="AM767" s="146"/>
      <c r="AN767" s="146"/>
      <c r="AO767" s="146"/>
      <c r="AP767" s="146"/>
      <c r="AQ767" s="146"/>
      <c r="AR767" s="146"/>
      <c r="AS767" s="146"/>
    </row>
    <row r="768" spans="1:45"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46"/>
      <c r="AF768" s="146"/>
      <c r="AG768" s="146"/>
      <c r="AH768" s="146"/>
      <c r="AI768" s="146"/>
      <c r="AJ768" s="146"/>
      <c r="AK768" s="146"/>
      <c r="AL768" s="146"/>
      <c r="AM768" s="146"/>
      <c r="AN768" s="146"/>
      <c r="AO768" s="146"/>
      <c r="AP768" s="146"/>
      <c r="AQ768" s="146"/>
      <c r="AR768" s="146"/>
      <c r="AS768" s="146"/>
    </row>
    <row r="769" spans="1:45"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46"/>
      <c r="AF769" s="146"/>
      <c r="AG769" s="146"/>
      <c r="AH769" s="146"/>
      <c r="AI769" s="146"/>
      <c r="AJ769" s="146"/>
      <c r="AK769" s="146"/>
      <c r="AL769" s="146"/>
      <c r="AM769" s="146"/>
      <c r="AN769" s="146"/>
      <c r="AO769" s="146"/>
      <c r="AP769" s="146"/>
      <c r="AQ769" s="146"/>
      <c r="AR769" s="146"/>
      <c r="AS769" s="146"/>
    </row>
    <row r="770" spans="1:45"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46"/>
      <c r="AF770" s="146"/>
      <c r="AG770" s="146"/>
      <c r="AH770" s="146"/>
      <c r="AI770" s="146"/>
      <c r="AJ770" s="146"/>
      <c r="AK770" s="146"/>
      <c r="AL770" s="146"/>
      <c r="AM770" s="146"/>
      <c r="AN770" s="146"/>
      <c r="AO770" s="146"/>
      <c r="AP770" s="146"/>
      <c r="AQ770" s="146"/>
      <c r="AR770" s="146"/>
      <c r="AS770" s="146"/>
    </row>
    <row r="771" spans="1:45"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46"/>
      <c r="AF771" s="146"/>
      <c r="AG771" s="146"/>
      <c r="AH771" s="146"/>
      <c r="AI771" s="146"/>
      <c r="AJ771" s="146"/>
      <c r="AK771" s="146"/>
      <c r="AL771" s="146"/>
      <c r="AM771" s="146"/>
      <c r="AN771" s="146"/>
      <c r="AO771" s="146"/>
      <c r="AP771" s="146"/>
      <c r="AQ771" s="146"/>
      <c r="AR771" s="146"/>
      <c r="AS771" s="146"/>
    </row>
    <row r="772" spans="1:45"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46"/>
      <c r="AF772" s="146"/>
      <c r="AG772" s="146"/>
      <c r="AH772" s="146"/>
      <c r="AI772" s="146"/>
      <c r="AJ772" s="146"/>
      <c r="AK772" s="146"/>
      <c r="AL772" s="146"/>
      <c r="AM772" s="146"/>
      <c r="AN772" s="146"/>
      <c r="AO772" s="146"/>
      <c r="AP772" s="146"/>
      <c r="AQ772" s="146"/>
      <c r="AR772" s="146"/>
      <c r="AS772" s="146"/>
    </row>
    <row r="773" spans="1:45"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46"/>
      <c r="AF773" s="146"/>
      <c r="AG773" s="146"/>
      <c r="AH773" s="146"/>
      <c r="AI773" s="146"/>
      <c r="AJ773" s="146"/>
      <c r="AK773" s="146"/>
      <c r="AL773" s="146"/>
      <c r="AM773" s="146"/>
      <c r="AN773" s="146"/>
      <c r="AO773" s="146"/>
      <c r="AP773" s="146"/>
      <c r="AQ773" s="146"/>
      <c r="AR773" s="146"/>
      <c r="AS773" s="146"/>
    </row>
    <row r="774" spans="1:45"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46"/>
      <c r="AF774" s="146"/>
      <c r="AG774" s="146"/>
      <c r="AH774" s="146"/>
      <c r="AI774" s="146"/>
      <c r="AJ774" s="146"/>
      <c r="AK774" s="146"/>
      <c r="AL774" s="146"/>
      <c r="AM774" s="146"/>
      <c r="AN774" s="146"/>
      <c r="AO774" s="146"/>
      <c r="AP774" s="146"/>
      <c r="AQ774" s="146"/>
      <c r="AR774" s="146"/>
      <c r="AS774" s="146"/>
    </row>
    <row r="775" spans="1:45"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46"/>
      <c r="AF775" s="146"/>
      <c r="AG775" s="146"/>
      <c r="AH775" s="146"/>
      <c r="AI775" s="146"/>
      <c r="AJ775" s="146"/>
      <c r="AK775" s="146"/>
      <c r="AL775" s="146"/>
      <c r="AM775" s="146"/>
      <c r="AN775" s="146"/>
      <c r="AO775" s="146"/>
      <c r="AP775" s="146"/>
      <c r="AQ775" s="146"/>
      <c r="AR775" s="146"/>
      <c r="AS775" s="146"/>
    </row>
    <row r="776" spans="1:45"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46"/>
      <c r="AF776" s="146"/>
      <c r="AG776" s="146"/>
      <c r="AH776" s="146"/>
      <c r="AI776" s="146"/>
      <c r="AJ776" s="146"/>
      <c r="AK776" s="146"/>
      <c r="AL776" s="146"/>
      <c r="AM776" s="146"/>
      <c r="AN776" s="146"/>
      <c r="AO776" s="146"/>
      <c r="AP776" s="146"/>
      <c r="AQ776" s="146"/>
      <c r="AR776" s="146"/>
      <c r="AS776" s="146"/>
    </row>
    <row r="777" spans="1:45"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46"/>
      <c r="AF777" s="146"/>
      <c r="AG777" s="146"/>
      <c r="AH777" s="146"/>
      <c r="AI777" s="146"/>
      <c r="AJ777" s="146"/>
      <c r="AK777" s="146"/>
      <c r="AL777" s="146"/>
      <c r="AM777" s="146"/>
      <c r="AN777" s="146"/>
      <c r="AO777" s="146"/>
      <c r="AP777" s="146"/>
      <c r="AQ777" s="146"/>
      <c r="AR777" s="146"/>
      <c r="AS777" s="146"/>
    </row>
    <row r="778" spans="1:45"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46"/>
      <c r="AF778" s="146"/>
      <c r="AG778" s="146"/>
      <c r="AH778" s="146"/>
      <c r="AI778" s="146"/>
      <c r="AJ778" s="146"/>
      <c r="AK778" s="146"/>
      <c r="AL778" s="146"/>
      <c r="AM778" s="146"/>
      <c r="AN778" s="146"/>
      <c r="AO778" s="146"/>
      <c r="AP778" s="146"/>
      <c r="AQ778" s="146"/>
      <c r="AR778" s="146"/>
      <c r="AS778" s="146"/>
    </row>
    <row r="779" spans="1:45"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46"/>
      <c r="AF779" s="146"/>
      <c r="AG779" s="146"/>
      <c r="AH779" s="146"/>
      <c r="AI779" s="146"/>
      <c r="AJ779" s="146"/>
      <c r="AK779" s="146"/>
      <c r="AL779" s="146"/>
      <c r="AM779" s="146"/>
      <c r="AN779" s="146"/>
      <c r="AO779" s="146"/>
      <c r="AP779" s="146"/>
      <c r="AQ779" s="146"/>
      <c r="AR779" s="146"/>
      <c r="AS779" s="146"/>
    </row>
    <row r="780" spans="1:45"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46"/>
      <c r="AF780" s="146"/>
      <c r="AG780" s="146"/>
      <c r="AH780" s="146"/>
      <c r="AI780" s="146"/>
      <c r="AJ780" s="146"/>
      <c r="AK780" s="146"/>
      <c r="AL780" s="146"/>
      <c r="AM780" s="146"/>
      <c r="AN780" s="146"/>
      <c r="AO780" s="146"/>
      <c r="AP780" s="146"/>
      <c r="AQ780" s="146"/>
      <c r="AR780" s="146"/>
      <c r="AS780" s="146"/>
    </row>
    <row r="781" spans="1:45"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46"/>
      <c r="AF781" s="146"/>
      <c r="AG781" s="146"/>
      <c r="AH781" s="146"/>
      <c r="AI781" s="146"/>
      <c r="AJ781" s="146"/>
      <c r="AK781" s="146"/>
      <c r="AL781" s="146"/>
      <c r="AM781" s="146"/>
      <c r="AN781" s="146"/>
      <c r="AO781" s="146"/>
      <c r="AP781" s="146"/>
      <c r="AQ781" s="146"/>
      <c r="AR781" s="146"/>
      <c r="AS781" s="146"/>
    </row>
    <row r="782" spans="1:45"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46"/>
      <c r="AF782" s="146"/>
      <c r="AG782" s="146"/>
      <c r="AH782" s="146"/>
      <c r="AI782" s="146"/>
      <c r="AJ782" s="146"/>
      <c r="AK782" s="146"/>
      <c r="AL782" s="146"/>
      <c r="AM782" s="146"/>
      <c r="AN782" s="146"/>
      <c r="AO782" s="146"/>
      <c r="AP782" s="146"/>
      <c r="AQ782" s="146"/>
      <c r="AR782" s="146"/>
      <c r="AS782" s="146"/>
    </row>
    <row r="783" spans="1:45"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46"/>
      <c r="AF783" s="146"/>
      <c r="AG783" s="146"/>
      <c r="AH783" s="146"/>
      <c r="AI783" s="146"/>
      <c r="AJ783" s="146"/>
      <c r="AK783" s="146"/>
      <c r="AL783" s="146"/>
      <c r="AM783" s="146"/>
      <c r="AN783" s="146"/>
      <c r="AO783" s="146"/>
      <c r="AP783" s="146"/>
      <c r="AQ783" s="146"/>
      <c r="AR783" s="146"/>
      <c r="AS783" s="146"/>
    </row>
    <row r="784" spans="1:45"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46"/>
      <c r="AF784" s="146"/>
      <c r="AG784" s="146"/>
      <c r="AH784" s="146"/>
      <c r="AI784" s="146"/>
      <c r="AJ784" s="146"/>
      <c r="AK784" s="146"/>
      <c r="AL784" s="146"/>
      <c r="AM784" s="146"/>
      <c r="AN784" s="146"/>
      <c r="AO784" s="146"/>
      <c r="AP784" s="146"/>
      <c r="AQ784" s="146"/>
      <c r="AR784" s="146"/>
      <c r="AS784" s="146"/>
    </row>
    <row r="785" spans="1:45"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46"/>
      <c r="AF785" s="146"/>
      <c r="AG785" s="146"/>
      <c r="AH785" s="146"/>
      <c r="AI785" s="146"/>
      <c r="AJ785" s="146"/>
      <c r="AK785" s="146"/>
      <c r="AL785" s="146"/>
      <c r="AM785" s="146"/>
      <c r="AN785" s="146"/>
      <c r="AO785" s="146"/>
      <c r="AP785" s="146"/>
      <c r="AQ785" s="146"/>
      <c r="AR785" s="146"/>
      <c r="AS785" s="146"/>
    </row>
    <row r="786" spans="1:45"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46"/>
      <c r="AF786" s="146"/>
      <c r="AG786" s="146"/>
      <c r="AH786" s="146"/>
      <c r="AI786" s="146"/>
      <c r="AJ786" s="146"/>
      <c r="AK786" s="146"/>
      <c r="AL786" s="146"/>
      <c r="AM786" s="146"/>
      <c r="AN786" s="146"/>
      <c r="AO786" s="146"/>
      <c r="AP786" s="146"/>
      <c r="AQ786" s="146"/>
      <c r="AR786" s="146"/>
      <c r="AS786" s="146"/>
    </row>
    <row r="787" spans="1:45"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46"/>
      <c r="AF787" s="146"/>
      <c r="AG787" s="146"/>
      <c r="AH787" s="146"/>
      <c r="AI787" s="146"/>
      <c r="AJ787" s="146"/>
      <c r="AK787" s="146"/>
      <c r="AL787" s="146"/>
      <c r="AM787" s="146"/>
      <c r="AN787" s="146"/>
      <c r="AO787" s="146"/>
      <c r="AP787" s="146"/>
      <c r="AQ787" s="146"/>
      <c r="AR787" s="146"/>
      <c r="AS787" s="146"/>
    </row>
    <row r="788" spans="1:45"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46"/>
      <c r="AF788" s="146"/>
      <c r="AG788" s="146"/>
      <c r="AH788" s="146"/>
      <c r="AI788" s="146"/>
      <c r="AJ788" s="146"/>
      <c r="AK788" s="146"/>
      <c r="AL788" s="146"/>
      <c r="AM788" s="146"/>
      <c r="AN788" s="146"/>
      <c r="AO788" s="146"/>
      <c r="AP788" s="146"/>
      <c r="AQ788" s="146"/>
      <c r="AR788" s="146"/>
      <c r="AS788" s="146"/>
    </row>
    <row r="789" spans="1:45"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46"/>
      <c r="AF789" s="146"/>
      <c r="AG789" s="146"/>
      <c r="AH789" s="146"/>
      <c r="AI789" s="146"/>
      <c r="AJ789" s="146"/>
      <c r="AK789" s="146"/>
      <c r="AL789" s="146"/>
      <c r="AM789" s="146"/>
      <c r="AN789" s="146"/>
      <c r="AO789" s="146"/>
      <c r="AP789" s="146"/>
      <c r="AQ789" s="146"/>
      <c r="AR789" s="146"/>
      <c r="AS789" s="146"/>
    </row>
    <row r="790" spans="1:45"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46"/>
      <c r="AF790" s="146"/>
      <c r="AG790" s="146"/>
      <c r="AH790" s="146"/>
      <c r="AI790" s="146"/>
      <c r="AJ790" s="146"/>
      <c r="AK790" s="146"/>
      <c r="AL790" s="146"/>
      <c r="AM790" s="146"/>
      <c r="AN790" s="146"/>
      <c r="AO790" s="146"/>
      <c r="AP790" s="146"/>
      <c r="AQ790" s="146"/>
      <c r="AR790" s="146"/>
      <c r="AS790" s="146"/>
    </row>
    <row r="791" spans="1:45"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46"/>
      <c r="AF791" s="146"/>
      <c r="AG791" s="146"/>
      <c r="AH791" s="146"/>
      <c r="AI791" s="146"/>
      <c r="AJ791" s="146"/>
      <c r="AK791" s="146"/>
      <c r="AL791" s="146"/>
      <c r="AM791" s="146"/>
      <c r="AN791" s="146"/>
      <c r="AO791" s="146"/>
      <c r="AP791" s="146"/>
      <c r="AQ791" s="146"/>
      <c r="AR791" s="146"/>
      <c r="AS791" s="146"/>
    </row>
    <row r="792" spans="1:45"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46"/>
      <c r="AF792" s="146"/>
      <c r="AG792" s="146"/>
      <c r="AH792" s="146"/>
      <c r="AI792" s="146"/>
      <c r="AJ792" s="146"/>
      <c r="AK792" s="146"/>
      <c r="AL792" s="146"/>
      <c r="AM792" s="146"/>
      <c r="AN792" s="146"/>
      <c r="AO792" s="146"/>
      <c r="AP792" s="146"/>
      <c r="AQ792" s="146"/>
      <c r="AR792" s="146"/>
      <c r="AS792" s="146"/>
    </row>
    <row r="793" spans="1:45"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46"/>
      <c r="AF793" s="146"/>
      <c r="AG793" s="146"/>
      <c r="AH793" s="146"/>
      <c r="AI793" s="146"/>
      <c r="AJ793" s="146"/>
      <c r="AK793" s="146"/>
      <c r="AL793" s="146"/>
      <c r="AM793" s="146"/>
      <c r="AN793" s="146"/>
      <c r="AO793" s="146"/>
      <c r="AP793" s="146"/>
      <c r="AQ793" s="146"/>
      <c r="AR793" s="146"/>
      <c r="AS793" s="146"/>
    </row>
    <row r="794" spans="1:45"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46"/>
      <c r="AF794" s="146"/>
      <c r="AG794" s="146"/>
      <c r="AH794" s="146"/>
      <c r="AI794" s="146"/>
      <c r="AJ794" s="146"/>
      <c r="AK794" s="146"/>
      <c r="AL794" s="146"/>
      <c r="AM794" s="146"/>
      <c r="AN794" s="146"/>
      <c r="AO794" s="146"/>
      <c r="AP794" s="146"/>
      <c r="AQ794" s="146"/>
      <c r="AR794" s="146"/>
      <c r="AS794" s="146"/>
    </row>
    <row r="795" spans="1:45"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46"/>
      <c r="AF795" s="146"/>
      <c r="AG795" s="146"/>
      <c r="AH795" s="146"/>
      <c r="AI795" s="146"/>
      <c r="AJ795" s="146"/>
      <c r="AK795" s="146"/>
      <c r="AL795" s="146"/>
      <c r="AM795" s="146"/>
      <c r="AN795" s="146"/>
      <c r="AO795" s="146"/>
      <c r="AP795" s="146"/>
      <c r="AQ795" s="146"/>
      <c r="AR795" s="146"/>
      <c r="AS795" s="146"/>
    </row>
    <row r="796" spans="1:45"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46"/>
      <c r="AF796" s="146"/>
      <c r="AG796" s="146"/>
      <c r="AH796" s="146"/>
      <c r="AI796" s="146"/>
      <c r="AJ796" s="146"/>
      <c r="AK796" s="146"/>
      <c r="AL796" s="146"/>
      <c r="AM796" s="146"/>
      <c r="AN796" s="146"/>
      <c r="AO796" s="146"/>
      <c r="AP796" s="146"/>
      <c r="AQ796" s="146"/>
      <c r="AR796" s="146"/>
      <c r="AS796" s="146"/>
    </row>
    <row r="797" spans="1:45"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46"/>
      <c r="AF797" s="146"/>
      <c r="AG797" s="146"/>
      <c r="AH797" s="146"/>
      <c r="AI797" s="146"/>
      <c r="AJ797" s="146"/>
      <c r="AK797" s="146"/>
      <c r="AL797" s="146"/>
      <c r="AM797" s="146"/>
      <c r="AN797" s="146"/>
      <c r="AO797" s="146"/>
      <c r="AP797" s="146"/>
      <c r="AQ797" s="146"/>
      <c r="AR797" s="146"/>
      <c r="AS797" s="146"/>
    </row>
    <row r="798" spans="1:45"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46"/>
      <c r="AF798" s="146"/>
      <c r="AG798" s="146"/>
      <c r="AH798" s="146"/>
      <c r="AI798" s="146"/>
      <c r="AJ798" s="146"/>
      <c r="AK798" s="146"/>
      <c r="AL798" s="146"/>
      <c r="AM798" s="146"/>
      <c r="AN798" s="146"/>
      <c r="AO798" s="146"/>
      <c r="AP798" s="146"/>
      <c r="AQ798" s="146"/>
      <c r="AR798" s="146"/>
      <c r="AS798" s="146"/>
    </row>
    <row r="799" spans="1:45"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46"/>
      <c r="AF799" s="146"/>
      <c r="AG799" s="146"/>
      <c r="AH799" s="146"/>
      <c r="AI799" s="146"/>
      <c r="AJ799" s="146"/>
      <c r="AK799" s="146"/>
      <c r="AL799" s="146"/>
      <c r="AM799" s="146"/>
      <c r="AN799" s="146"/>
      <c r="AO799" s="146"/>
      <c r="AP799" s="146"/>
      <c r="AQ799" s="146"/>
      <c r="AR799" s="146"/>
      <c r="AS799" s="146"/>
    </row>
    <row r="800" spans="1:45"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46"/>
      <c r="AF800" s="146"/>
      <c r="AG800" s="146"/>
      <c r="AH800" s="146"/>
      <c r="AI800" s="146"/>
      <c r="AJ800" s="146"/>
      <c r="AK800" s="146"/>
      <c r="AL800" s="146"/>
      <c r="AM800" s="146"/>
      <c r="AN800" s="146"/>
      <c r="AO800" s="146"/>
      <c r="AP800" s="146"/>
      <c r="AQ800" s="146"/>
      <c r="AR800" s="146"/>
      <c r="AS800" s="146"/>
    </row>
    <row r="801" spans="1:45"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46"/>
      <c r="AF801" s="146"/>
      <c r="AG801" s="146"/>
      <c r="AH801" s="146"/>
      <c r="AI801" s="146"/>
      <c r="AJ801" s="146"/>
      <c r="AK801" s="146"/>
      <c r="AL801" s="146"/>
      <c r="AM801" s="146"/>
      <c r="AN801" s="146"/>
      <c r="AO801" s="146"/>
      <c r="AP801" s="146"/>
      <c r="AQ801" s="146"/>
      <c r="AR801" s="146"/>
      <c r="AS801" s="146"/>
    </row>
    <row r="802" spans="1:45"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46"/>
      <c r="AF802" s="146"/>
      <c r="AG802" s="146"/>
      <c r="AH802" s="146"/>
      <c r="AI802" s="146"/>
      <c r="AJ802" s="146"/>
      <c r="AK802" s="146"/>
      <c r="AL802" s="146"/>
      <c r="AM802" s="146"/>
      <c r="AN802" s="146"/>
      <c r="AO802" s="146"/>
      <c r="AP802" s="146"/>
      <c r="AQ802" s="146"/>
      <c r="AR802" s="146"/>
      <c r="AS802" s="146"/>
    </row>
    <row r="803" spans="1:45"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46"/>
      <c r="AF803" s="146"/>
      <c r="AG803" s="146"/>
      <c r="AH803" s="146"/>
      <c r="AI803" s="146"/>
      <c r="AJ803" s="146"/>
      <c r="AK803" s="146"/>
      <c r="AL803" s="146"/>
      <c r="AM803" s="146"/>
      <c r="AN803" s="146"/>
      <c r="AO803" s="146"/>
      <c r="AP803" s="146"/>
      <c r="AQ803" s="146"/>
      <c r="AR803" s="146"/>
      <c r="AS803" s="146"/>
    </row>
    <row r="804" spans="1:45"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46"/>
      <c r="AF804" s="146"/>
      <c r="AG804" s="146"/>
      <c r="AH804" s="146"/>
      <c r="AI804" s="146"/>
      <c r="AJ804" s="146"/>
      <c r="AK804" s="146"/>
      <c r="AL804" s="146"/>
      <c r="AM804" s="146"/>
      <c r="AN804" s="146"/>
      <c r="AO804" s="146"/>
      <c r="AP804" s="146"/>
      <c r="AQ804" s="146"/>
      <c r="AR804" s="146"/>
      <c r="AS804" s="146"/>
    </row>
    <row r="805" spans="1:45"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46"/>
      <c r="AF805" s="146"/>
      <c r="AG805" s="146"/>
      <c r="AH805" s="146"/>
      <c r="AI805" s="146"/>
      <c r="AJ805" s="146"/>
      <c r="AK805" s="146"/>
      <c r="AL805" s="146"/>
      <c r="AM805" s="146"/>
      <c r="AN805" s="146"/>
      <c r="AO805" s="146"/>
      <c r="AP805" s="146"/>
      <c r="AQ805" s="146"/>
      <c r="AR805" s="146"/>
      <c r="AS805" s="146"/>
    </row>
    <row r="806" spans="1:45"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46"/>
      <c r="AF806" s="146"/>
      <c r="AG806" s="146"/>
      <c r="AH806" s="146"/>
      <c r="AI806" s="146"/>
      <c r="AJ806" s="146"/>
      <c r="AK806" s="146"/>
      <c r="AL806" s="146"/>
      <c r="AM806" s="146"/>
      <c r="AN806" s="146"/>
      <c r="AO806" s="146"/>
      <c r="AP806" s="146"/>
      <c r="AQ806" s="146"/>
      <c r="AR806" s="146"/>
      <c r="AS806" s="146"/>
    </row>
    <row r="807" spans="1:45"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46"/>
      <c r="AF807" s="146"/>
      <c r="AG807" s="146"/>
      <c r="AH807" s="146"/>
      <c r="AI807" s="146"/>
      <c r="AJ807" s="146"/>
      <c r="AK807" s="146"/>
      <c r="AL807" s="146"/>
      <c r="AM807" s="146"/>
      <c r="AN807" s="146"/>
      <c r="AO807" s="146"/>
      <c r="AP807" s="146"/>
      <c r="AQ807" s="146"/>
      <c r="AR807" s="146"/>
      <c r="AS807" s="146"/>
    </row>
    <row r="808" spans="1:45"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46"/>
      <c r="AF808" s="146"/>
      <c r="AG808" s="146"/>
      <c r="AH808" s="146"/>
      <c r="AI808" s="146"/>
      <c r="AJ808" s="146"/>
      <c r="AK808" s="146"/>
      <c r="AL808" s="146"/>
      <c r="AM808" s="146"/>
      <c r="AN808" s="146"/>
      <c r="AO808" s="146"/>
      <c r="AP808" s="146"/>
      <c r="AQ808" s="146"/>
      <c r="AR808" s="146"/>
      <c r="AS808" s="146"/>
    </row>
    <row r="809" spans="1:45"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46"/>
      <c r="AF809" s="146"/>
      <c r="AG809" s="146"/>
      <c r="AH809" s="146"/>
      <c r="AI809" s="146"/>
      <c r="AJ809" s="146"/>
      <c r="AK809" s="146"/>
      <c r="AL809" s="146"/>
      <c r="AM809" s="146"/>
      <c r="AN809" s="146"/>
      <c r="AO809" s="146"/>
      <c r="AP809" s="146"/>
      <c r="AQ809" s="146"/>
      <c r="AR809" s="146"/>
      <c r="AS809" s="146"/>
    </row>
    <row r="810" spans="1:45"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46"/>
      <c r="AF810" s="146"/>
      <c r="AG810" s="146"/>
      <c r="AH810" s="146"/>
      <c r="AI810" s="146"/>
      <c r="AJ810" s="146"/>
      <c r="AK810" s="146"/>
      <c r="AL810" s="146"/>
      <c r="AM810" s="146"/>
      <c r="AN810" s="146"/>
      <c r="AO810" s="146"/>
      <c r="AP810" s="146"/>
      <c r="AQ810" s="146"/>
      <c r="AR810" s="146"/>
      <c r="AS810" s="146"/>
    </row>
    <row r="811" spans="1:45"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46"/>
      <c r="AF811" s="146"/>
      <c r="AG811" s="146"/>
      <c r="AH811" s="146"/>
      <c r="AI811" s="146"/>
      <c r="AJ811" s="146"/>
      <c r="AK811" s="146"/>
      <c r="AL811" s="146"/>
      <c r="AM811" s="146"/>
      <c r="AN811" s="146"/>
      <c r="AO811" s="146"/>
      <c r="AP811" s="146"/>
      <c r="AQ811" s="146"/>
      <c r="AR811" s="146"/>
      <c r="AS811" s="146"/>
    </row>
    <row r="812" spans="1:45"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46"/>
      <c r="AF812" s="146"/>
      <c r="AG812" s="146"/>
      <c r="AH812" s="146"/>
      <c r="AI812" s="146"/>
      <c r="AJ812" s="146"/>
      <c r="AK812" s="146"/>
      <c r="AL812" s="146"/>
      <c r="AM812" s="146"/>
      <c r="AN812" s="146"/>
      <c r="AO812" s="146"/>
      <c r="AP812" s="146"/>
      <c r="AQ812" s="146"/>
      <c r="AR812" s="146"/>
      <c r="AS812" s="146"/>
    </row>
    <row r="813" spans="1:45"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46"/>
      <c r="AF813" s="146"/>
      <c r="AG813" s="146"/>
      <c r="AH813" s="146"/>
      <c r="AI813" s="146"/>
      <c r="AJ813" s="146"/>
      <c r="AK813" s="146"/>
      <c r="AL813" s="146"/>
      <c r="AM813" s="146"/>
      <c r="AN813" s="146"/>
      <c r="AO813" s="146"/>
      <c r="AP813" s="146"/>
      <c r="AQ813" s="146"/>
      <c r="AR813" s="146"/>
      <c r="AS813" s="146"/>
    </row>
    <row r="814" spans="1:45"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46"/>
      <c r="AF814" s="146"/>
      <c r="AG814" s="146"/>
      <c r="AH814" s="146"/>
      <c r="AI814" s="146"/>
      <c r="AJ814" s="146"/>
      <c r="AK814" s="146"/>
      <c r="AL814" s="146"/>
      <c r="AM814" s="146"/>
      <c r="AN814" s="146"/>
      <c r="AO814" s="146"/>
      <c r="AP814" s="146"/>
      <c r="AQ814" s="146"/>
      <c r="AR814" s="146"/>
      <c r="AS814" s="146"/>
    </row>
    <row r="815" spans="1:45"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46"/>
      <c r="AF815" s="146"/>
      <c r="AG815" s="146"/>
      <c r="AH815" s="146"/>
      <c r="AI815" s="146"/>
      <c r="AJ815" s="146"/>
      <c r="AK815" s="146"/>
      <c r="AL815" s="146"/>
      <c r="AM815" s="146"/>
      <c r="AN815" s="146"/>
      <c r="AO815" s="146"/>
      <c r="AP815" s="146"/>
      <c r="AQ815" s="146"/>
      <c r="AR815" s="146"/>
      <c r="AS815" s="146"/>
    </row>
    <row r="816" spans="1:45"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46"/>
      <c r="AF816" s="146"/>
      <c r="AG816" s="146"/>
      <c r="AH816" s="146"/>
      <c r="AI816" s="146"/>
      <c r="AJ816" s="146"/>
      <c r="AK816" s="146"/>
      <c r="AL816" s="146"/>
      <c r="AM816" s="146"/>
      <c r="AN816" s="146"/>
      <c r="AO816" s="146"/>
      <c r="AP816" s="146"/>
      <c r="AQ816" s="146"/>
      <c r="AR816" s="146"/>
      <c r="AS816" s="146"/>
    </row>
    <row r="817" spans="1:45"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46"/>
      <c r="AF817" s="146"/>
      <c r="AG817" s="146"/>
      <c r="AH817" s="146"/>
      <c r="AI817" s="146"/>
      <c r="AJ817" s="146"/>
      <c r="AK817" s="146"/>
      <c r="AL817" s="146"/>
      <c r="AM817" s="146"/>
      <c r="AN817" s="146"/>
      <c r="AO817" s="146"/>
      <c r="AP817" s="146"/>
      <c r="AQ817" s="146"/>
      <c r="AR817" s="146"/>
      <c r="AS817" s="146"/>
    </row>
    <row r="818" spans="1:45"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46"/>
      <c r="AF818" s="146"/>
      <c r="AG818" s="146"/>
      <c r="AH818" s="146"/>
      <c r="AI818" s="146"/>
      <c r="AJ818" s="146"/>
      <c r="AK818" s="146"/>
      <c r="AL818" s="146"/>
      <c r="AM818" s="146"/>
      <c r="AN818" s="146"/>
      <c r="AO818" s="146"/>
      <c r="AP818" s="146"/>
      <c r="AQ818" s="146"/>
      <c r="AR818" s="146"/>
      <c r="AS818" s="146"/>
    </row>
    <row r="819" spans="1:45"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46"/>
      <c r="AF819" s="146"/>
      <c r="AG819" s="146"/>
      <c r="AH819" s="146"/>
      <c r="AI819" s="146"/>
      <c r="AJ819" s="146"/>
      <c r="AK819" s="146"/>
      <c r="AL819" s="146"/>
      <c r="AM819" s="146"/>
      <c r="AN819" s="146"/>
      <c r="AO819" s="146"/>
      <c r="AP819" s="146"/>
      <c r="AQ819" s="146"/>
      <c r="AR819" s="146"/>
      <c r="AS819" s="146"/>
    </row>
    <row r="820" spans="1:45"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46"/>
      <c r="AF820" s="146"/>
      <c r="AG820" s="146"/>
      <c r="AH820" s="146"/>
      <c r="AI820" s="146"/>
      <c r="AJ820" s="146"/>
      <c r="AK820" s="146"/>
      <c r="AL820" s="146"/>
      <c r="AM820" s="146"/>
      <c r="AN820" s="146"/>
      <c r="AO820" s="146"/>
      <c r="AP820" s="146"/>
      <c r="AQ820" s="146"/>
      <c r="AR820" s="146"/>
      <c r="AS820" s="146"/>
    </row>
    <row r="821" spans="1:45"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46"/>
      <c r="AF821" s="146"/>
      <c r="AG821" s="146"/>
      <c r="AH821" s="146"/>
      <c r="AI821" s="146"/>
      <c r="AJ821" s="146"/>
      <c r="AK821" s="146"/>
      <c r="AL821" s="146"/>
      <c r="AM821" s="146"/>
      <c r="AN821" s="146"/>
      <c r="AO821" s="146"/>
      <c r="AP821" s="146"/>
      <c r="AQ821" s="146"/>
      <c r="AR821" s="146"/>
      <c r="AS821" s="146"/>
    </row>
    <row r="822" spans="1:45"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46"/>
      <c r="AF822" s="146"/>
      <c r="AG822" s="146"/>
      <c r="AH822" s="146"/>
      <c r="AI822" s="146"/>
      <c r="AJ822" s="146"/>
      <c r="AK822" s="146"/>
      <c r="AL822" s="146"/>
      <c r="AM822" s="146"/>
      <c r="AN822" s="146"/>
      <c r="AO822" s="146"/>
      <c r="AP822" s="146"/>
      <c r="AQ822" s="146"/>
      <c r="AR822" s="146"/>
      <c r="AS822" s="146"/>
    </row>
    <row r="823" spans="1:45"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46"/>
      <c r="AF823" s="146"/>
      <c r="AG823" s="146"/>
      <c r="AH823" s="146"/>
      <c r="AI823" s="146"/>
      <c r="AJ823" s="146"/>
      <c r="AK823" s="146"/>
      <c r="AL823" s="146"/>
      <c r="AM823" s="146"/>
      <c r="AN823" s="146"/>
      <c r="AO823" s="146"/>
      <c r="AP823" s="146"/>
      <c r="AQ823" s="146"/>
      <c r="AR823" s="146"/>
      <c r="AS823" s="146"/>
    </row>
    <row r="824" spans="1:45"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46"/>
      <c r="AF824" s="146"/>
      <c r="AG824" s="146"/>
      <c r="AH824" s="146"/>
      <c r="AI824" s="146"/>
      <c r="AJ824" s="146"/>
      <c r="AK824" s="146"/>
      <c r="AL824" s="146"/>
      <c r="AM824" s="146"/>
      <c r="AN824" s="146"/>
      <c r="AO824" s="146"/>
      <c r="AP824" s="146"/>
      <c r="AQ824" s="146"/>
      <c r="AR824" s="146"/>
      <c r="AS824" s="146"/>
    </row>
    <row r="825" spans="1:45"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46"/>
      <c r="AF825" s="146"/>
      <c r="AG825" s="146"/>
      <c r="AH825" s="146"/>
      <c r="AI825" s="146"/>
      <c r="AJ825" s="146"/>
      <c r="AK825" s="146"/>
      <c r="AL825" s="146"/>
      <c r="AM825" s="146"/>
      <c r="AN825" s="146"/>
      <c r="AO825" s="146"/>
      <c r="AP825" s="146"/>
      <c r="AQ825" s="146"/>
      <c r="AR825" s="146"/>
      <c r="AS825" s="146"/>
    </row>
    <row r="826" spans="1:45"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46"/>
      <c r="AF826" s="146"/>
      <c r="AG826" s="146"/>
      <c r="AH826" s="146"/>
      <c r="AI826" s="146"/>
      <c r="AJ826" s="146"/>
      <c r="AK826" s="146"/>
      <c r="AL826" s="146"/>
      <c r="AM826" s="146"/>
      <c r="AN826" s="146"/>
      <c r="AO826" s="146"/>
      <c r="AP826" s="146"/>
      <c r="AQ826" s="146"/>
      <c r="AR826" s="146"/>
      <c r="AS826" s="146"/>
    </row>
    <row r="827" spans="1:45"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46"/>
      <c r="AF827" s="146"/>
      <c r="AG827" s="146"/>
      <c r="AH827" s="146"/>
      <c r="AI827" s="146"/>
      <c r="AJ827" s="146"/>
      <c r="AK827" s="146"/>
      <c r="AL827" s="146"/>
      <c r="AM827" s="146"/>
      <c r="AN827" s="146"/>
      <c r="AO827" s="146"/>
      <c r="AP827" s="146"/>
      <c r="AQ827" s="146"/>
      <c r="AR827" s="146"/>
      <c r="AS827" s="146"/>
    </row>
    <row r="828" spans="1:45"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46"/>
      <c r="AF828" s="146"/>
      <c r="AG828" s="146"/>
      <c r="AH828" s="146"/>
      <c r="AI828" s="146"/>
      <c r="AJ828" s="146"/>
      <c r="AK828" s="146"/>
      <c r="AL828" s="146"/>
      <c r="AM828" s="146"/>
      <c r="AN828" s="146"/>
      <c r="AO828" s="146"/>
      <c r="AP828" s="146"/>
      <c r="AQ828" s="146"/>
      <c r="AR828" s="146"/>
      <c r="AS828" s="146"/>
    </row>
    <row r="829" spans="1:45"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46"/>
      <c r="AF829" s="146"/>
      <c r="AG829" s="146"/>
      <c r="AH829" s="146"/>
      <c r="AI829" s="146"/>
      <c r="AJ829" s="146"/>
      <c r="AK829" s="146"/>
      <c r="AL829" s="146"/>
      <c r="AM829" s="146"/>
      <c r="AN829" s="146"/>
      <c r="AO829" s="146"/>
      <c r="AP829" s="146"/>
      <c r="AQ829" s="146"/>
      <c r="AR829" s="146"/>
      <c r="AS829" s="146"/>
    </row>
    <row r="830" spans="1:45"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46"/>
      <c r="AF830" s="146"/>
      <c r="AG830" s="146"/>
      <c r="AH830" s="146"/>
      <c r="AI830" s="146"/>
      <c r="AJ830" s="146"/>
      <c r="AK830" s="146"/>
      <c r="AL830" s="146"/>
      <c r="AM830" s="146"/>
      <c r="AN830" s="146"/>
      <c r="AO830" s="146"/>
      <c r="AP830" s="146"/>
      <c r="AQ830" s="146"/>
      <c r="AR830" s="146"/>
      <c r="AS830" s="146"/>
    </row>
    <row r="831" spans="1:45"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46"/>
      <c r="AF831" s="146"/>
      <c r="AG831" s="146"/>
      <c r="AH831" s="146"/>
      <c r="AI831" s="146"/>
      <c r="AJ831" s="146"/>
      <c r="AK831" s="146"/>
      <c r="AL831" s="146"/>
      <c r="AM831" s="146"/>
      <c r="AN831" s="146"/>
      <c r="AO831" s="146"/>
      <c r="AP831" s="146"/>
      <c r="AQ831" s="146"/>
      <c r="AR831" s="146"/>
      <c r="AS831" s="146"/>
    </row>
    <row r="832" spans="1:45"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46"/>
      <c r="AF832" s="146"/>
      <c r="AG832" s="146"/>
      <c r="AH832" s="146"/>
      <c r="AI832" s="146"/>
      <c r="AJ832" s="146"/>
      <c r="AK832" s="146"/>
      <c r="AL832" s="146"/>
      <c r="AM832" s="146"/>
      <c r="AN832" s="146"/>
      <c r="AO832" s="146"/>
      <c r="AP832" s="146"/>
      <c r="AQ832" s="146"/>
      <c r="AR832" s="146"/>
      <c r="AS832" s="146"/>
    </row>
    <row r="833" spans="1:45"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46"/>
      <c r="AF833" s="146"/>
      <c r="AG833" s="146"/>
      <c r="AH833" s="146"/>
      <c r="AI833" s="146"/>
      <c r="AJ833" s="146"/>
      <c r="AK833" s="146"/>
      <c r="AL833" s="146"/>
      <c r="AM833" s="146"/>
      <c r="AN833" s="146"/>
      <c r="AO833" s="146"/>
      <c r="AP833" s="146"/>
      <c r="AQ833" s="146"/>
      <c r="AR833" s="146"/>
      <c r="AS833" s="146"/>
    </row>
    <row r="834" spans="1:45"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46"/>
      <c r="AF834" s="146"/>
      <c r="AG834" s="146"/>
      <c r="AH834" s="146"/>
      <c r="AI834" s="146"/>
      <c r="AJ834" s="146"/>
      <c r="AK834" s="146"/>
      <c r="AL834" s="146"/>
      <c r="AM834" s="146"/>
      <c r="AN834" s="146"/>
      <c r="AO834" s="146"/>
      <c r="AP834" s="146"/>
      <c r="AQ834" s="146"/>
      <c r="AR834" s="146"/>
      <c r="AS834" s="146"/>
    </row>
    <row r="835" spans="1:45"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46"/>
      <c r="AF835" s="146"/>
      <c r="AG835" s="146"/>
      <c r="AH835" s="146"/>
      <c r="AI835" s="146"/>
      <c r="AJ835" s="146"/>
      <c r="AK835" s="146"/>
      <c r="AL835" s="146"/>
      <c r="AM835" s="146"/>
      <c r="AN835" s="146"/>
      <c r="AO835" s="146"/>
      <c r="AP835" s="146"/>
      <c r="AQ835" s="146"/>
      <c r="AR835" s="146"/>
      <c r="AS835" s="146"/>
    </row>
    <row r="836" spans="1:45"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46"/>
      <c r="AF836" s="146"/>
      <c r="AG836" s="146"/>
      <c r="AH836" s="146"/>
      <c r="AI836" s="146"/>
      <c r="AJ836" s="146"/>
      <c r="AK836" s="146"/>
      <c r="AL836" s="146"/>
      <c r="AM836" s="146"/>
      <c r="AN836" s="146"/>
      <c r="AO836" s="146"/>
      <c r="AP836" s="146"/>
      <c r="AQ836" s="146"/>
      <c r="AR836" s="146"/>
      <c r="AS836" s="146"/>
    </row>
    <row r="837" spans="1:45"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46"/>
      <c r="AF837" s="146"/>
      <c r="AG837" s="146"/>
      <c r="AH837" s="146"/>
      <c r="AI837" s="146"/>
      <c r="AJ837" s="146"/>
      <c r="AK837" s="146"/>
      <c r="AL837" s="146"/>
      <c r="AM837" s="146"/>
      <c r="AN837" s="146"/>
      <c r="AO837" s="146"/>
      <c r="AP837" s="146"/>
      <c r="AQ837" s="146"/>
      <c r="AR837" s="146"/>
      <c r="AS837" s="146"/>
    </row>
    <row r="838" spans="1:45"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46"/>
      <c r="AF838" s="146"/>
      <c r="AG838" s="146"/>
      <c r="AH838" s="146"/>
      <c r="AI838" s="146"/>
      <c r="AJ838" s="146"/>
      <c r="AK838" s="146"/>
      <c r="AL838" s="146"/>
      <c r="AM838" s="146"/>
      <c r="AN838" s="146"/>
      <c r="AO838" s="146"/>
      <c r="AP838" s="146"/>
      <c r="AQ838" s="146"/>
      <c r="AR838" s="146"/>
      <c r="AS838" s="146"/>
    </row>
    <row r="839" spans="1:45"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46"/>
      <c r="AF839" s="146"/>
      <c r="AG839" s="146"/>
      <c r="AH839" s="146"/>
      <c r="AI839" s="146"/>
      <c r="AJ839" s="146"/>
      <c r="AK839" s="146"/>
      <c r="AL839" s="146"/>
      <c r="AM839" s="146"/>
      <c r="AN839" s="146"/>
      <c r="AO839" s="146"/>
      <c r="AP839" s="146"/>
      <c r="AQ839" s="146"/>
      <c r="AR839" s="146"/>
      <c r="AS839" s="146"/>
    </row>
    <row r="840" spans="1:45"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46"/>
      <c r="AF840" s="146"/>
      <c r="AG840" s="146"/>
      <c r="AH840" s="146"/>
      <c r="AI840" s="146"/>
      <c r="AJ840" s="146"/>
      <c r="AK840" s="146"/>
      <c r="AL840" s="146"/>
      <c r="AM840" s="146"/>
      <c r="AN840" s="146"/>
      <c r="AO840" s="146"/>
      <c r="AP840" s="146"/>
      <c r="AQ840" s="146"/>
      <c r="AR840" s="146"/>
      <c r="AS840" s="146"/>
    </row>
    <row r="841" spans="1:45"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46"/>
      <c r="AF841" s="146"/>
      <c r="AG841" s="146"/>
      <c r="AH841" s="146"/>
      <c r="AI841" s="146"/>
      <c r="AJ841" s="146"/>
      <c r="AK841" s="146"/>
      <c r="AL841" s="146"/>
      <c r="AM841" s="146"/>
      <c r="AN841" s="146"/>
      <c r="AO841" s="146"/>
      <c r="AP841" s="146"/>
      <c r="AQ841" s="146"/>
      <c r="AR841" s="146"/>
      <c r="AS841" s="146"/>
    </row>
    <row r="842" spans="1:45"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46"/>
      <c r="AF842" s="146"/>
      <c r="AG842" s="146"/>
      <c r="AH842" s="146"/>
      <c r="AI842" s="146"/>
      <c r="AJ842" s="146"/>
      <c r="AK842" s="146"/>
      <c r="AL842" s="146"/>
      <c r="AM842" s="146"/>
      <c r="AN842" s="146"/>
      <c r="AO842" s="146"/>
      <c r="AP842" s="146"/>
      <c r="AQ842" s="146"/>
      <c r="AR842" s="146"/>
      <c r="AS842" s="146"/>
    </row>
    <row r="843" spans="1:45"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46"/>
      <c r="AF843" s="146"/>
      <c r="AG843" s="146"/>
      <c r="AH843" s="146"/>
      <c r="AI843" s="146"/>
      <c r="AJ843" s="146"/>
      <c r="AK843" s="146"/>
      <c r="AL843" s="146"/>
      <c r="AM843" s="146"/>
      <c r="AN843" s="146"/>
      <c r="AO843" s="146"/>
      <c r="AP843" s="146"/>
      <c r="AQ843" s="146"/>
      <c r="AR843" s="146"/>
      <c r="AS843" s="146"/>
    </row>
    <row r="844" spans="1:45"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46"/>
      <c r="AF844" s="146"/>
      <c r="AG844" s="146"/>
      <c r="AH844" s="146"/>
      <c r="AI844" s="146"/>
      <c r="AJ844" s="146"/>
      <c r="AK844" s="146"/>
      <c r="AL844" s="146"/>
      <c r="AM844" s="146"/>
      <c r="AN844" s="146"/>
      <c r="AO844" s="146"/>
      <c r="AP844" s="146"/>
      <c r="AQ844" s="146"/>
      <c r="AR844" s="146"/>
      <c r="AS844" s="146"/>
    </row>
    <row r="845" spans="1:45"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46"/>
      <c r="AF845" s="146"/>
      <c r="AG845" s="146"/>
      <c r="AH845" s="146"/>
      <c r="AI845" s="146"/>
      <c r="AJ845" s="146"/>
      <c r="AK845" s="146"/>
      <c r="AL845" s="146"/>
      <c r="AM845" s="146"/>
      <c r="AN845" s="146"/>
      <c r="AO845" s="146"/>
      <c r="AP845" s="146"/>
      <c r="AQ845" s="146"/>
      <c r="AR845" s="146"/>
      <c r="AS845" s="146"/>
    </row>
    <row r="846" spans="1:45"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46"/>
      <c r="AF846" s="146"/>
      <c r="AG846" s="146"/>
      <c r="AH846" s="146"/>
      <c r="AI846" s="146"/>
      <c r="AJ846" s="146"/>
      <c r="AK846" s="146"/>
      <c r="AL846" s="146"/>
      <c r="AM846" s="146"/>
      <c r="AN846" s="146"/>
      <c r="AO846" s="146"/>
      <c r="AP846" s="146"/>
      <c r="AQ846" s="146"/>
      <c r="AR846" s="146"/>
      <c r="AS846" s="146"/>
    </row>
    <row r="847" spans="1:45"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46"/>
      <c r="AF847" s="146"/>
      <c r="AG847" s="146"/>
      <c r="AH847" s="146"/>
      <c r="AI847" s="146"/>
      <c r="AJ847" s="146"/>
      <c r="AK847" s="146"/>
      <c r="AL847" s="146"/>
      <c r="AM847" s="146"/>
      <c r="AN847" s="146"/>
      <c r="AO847" s="146"/>
      <c r="AP847" s="146"/>
      <c r="AQ847" s="146"/>
      <c r="AR847" s="146"/>
      <c r="AS847" s="146"/>
    </row>
    <row r="848" spans="1:45"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46"/>
      <c r="AF848" s="146"/>
      <c r="AG848" s="146"/>
      <c r="AH848" s="146"/>
      <c r="AI848" s="146"/>
      <c r="AJ848" s="146"/>
      <c r="AK848" s="146"/>
      <c r="AL848" s="146"/>
      <c r="AM848" s="146"/>
      <c r="AN848" s="146"/>
      <c r="AO848" s="146"/>
      <c r="AP848" s="146"/>
      <c r="AQ848" s="146"/>
      <c r="AR848" s="146"/>
      <c r="AS848" s="146"/>
    </row>
    <row r="849" spans="1:45"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46"/>
      <c r="AF849" s="146"/>
      <c r="AG849" s="146"/>
      <c r="AH849" s="146"/>
      <c r="AI849" s="146"/>
      <c r="AJ849" s="146"/>
      <c r="AK849" s="146"/>
      <c r="AL849" s="146"/>
      <c r="AM849" s="146"/>
      <c r="AN849" s="146"/>
      <c r="AO849" s="146"/>
      <c r="AP849" s="146"/>
      <c r="AQ849" s="146"/>
      <c r="AR849" s="146"/>
      <c r="AS849" s="146"/>
    </row>
    <row r="850" spans="1:45"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46"/>
      <c r="AF850" s="146"/>
      <c r="AG850" s="146"/>
      <c r="AH850" s="146"/>
      <c r="AI850" s="146"/>
      <c r="AJ850" s="146"/>
      <c r="AK850" s="146"/>
      <c r="AL850" s="146"/>
      <c r="AM850" s="146"/>
      <c r="AN850" s="146"/>
      <c r="AO850" s="146"/>
      <c r="AP850" s="146"/>
      <c r="AQ850" s="146"/>
      <c r="AR850" s="146"/>
      <c r="AS850" s="146"/>
    </row>
    <row r="851" spans="1:45"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46"/>
      <c r="AF851" s="146"/>
      <c r="AG851" s="146"/>
      <c r="AH851" s="146"/>
      <c r="AI851" s="146"/>
      <c r="AJ851" s="146"/>
      <c r="AK851" s="146"/>
      <c r="AL851" s="146"/>
      <c r="AM851" s="146"/>
      <c r="AN851" s="146"/>
      <c r="AO851" s="146"/>
      <c r="AP851" s="146"/>
      <c r="AQ851" s="146"/>
      <c r="AR851" s="146"/>
      <c r="AS851" s="146"/>
    </row>
    <row r="852" spans="1:45"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46"/>
      <c r="AF852" s="146"/>
      <c r="AG852" s="146"/>
      <c r="AH852" s="146"/>
      <c r="AI852" s="146"/>
      <c r="AJ852" s="146"/>
      <c r="AK852" s="146"/>
      <c r="AL852" s="146"/>
      <c r="AM852" s="146"/>
      <c r="AN852" s="146"/>
      <c r="AO852" s="146"/>
      <c r="AP852" s="146"/>
      <c r="AQ852" s="146"/>
      <c r="AR852" s="146"/>
      <c r="AS852" s="146"/>
    </row>
    <row r="853" spans="1:45"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46"/>
      <c r="AF853" s="146"/>
      <c r="AG853" s="146"/>
      <c r="AH853" s="146"/>
      <c r="AI853" s="146"/>
      <c r="AJ853" s="146"/>
      <c r="AK853" s="146"/>
      <c r="AL853" s="146"/>
      <c r="AM853" s="146"/>
      <c r="AN853" s="146"/>
      <c r="AO853" s="146"/>
      <c r="AP853" s="146"/>
      <c r="AQ853" s="146"/>
      <c r="AR853" s="146"/>
      <c r="AS853" s="146"/>
    </row>
    <row r="854" spans="1:45"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46"/>
      <c r="AF854" s="146"/>
      <c r="AG854" s="146"/>
      <c r="AH854" s="146"/>
      <c r="AI854" s="146"/>
      <c r="AJ854" s="146"/>
      <c r="AK854" s="146"/>
      <c r="AL854" s="146"/>
      <c r="AM854" s="146"/>
      <c r="AN854" s="146"/>
      <c r="AO854" s="146"/>
      <c r="AP854" s="146"/>
      <c r="AQ854" s="146"/>
      <c r="AR854" s="146"/>
      <c r="AS854" s="146"/>
    </row>
    <row r="855" spans="1:45"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46"/>
      <c r="AF855" s="146"/>
      <c r="AG855" s="146"/>
      <c r="AH855" s="146"/>
      <c r="AI855" s="146"/>
      <c r="AJ855" s="146"/>
      <c r="AK855" s="146"/>
      <c r="AL855" s="146"/>
      <c r="AM855" s="146"/>
      <c r="AN855" s="146"/>
      <c r="AO855" s="146"/>
      <c r="AP855" s="146"/>
      <c r="AQ855" s="146"/>
      <c r="AR855" s="146"/>
      <c r="AS855" s="146"/>
    </row>
    <row r="856" spans="1:45"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46"/>
      <c r="AF856" s="146"/>
      <c r="AG856" s="146"/>
      <c r="AH856" s="146"/>
      <c r="AI856" s="146"/>
      <c r="AJ856" s="146"/>
      <c r="AK856" s="146"/>
      <c r="AL856" s="146"/>
      <c r="AM856" s="146"/>
      <c r="AN856" s="146"/>
      <c r="AO856" s="146"/>
      <c r="AP856" s="146"/>
      <c r="AQ856" s="146"/>
      <c r="AR856" s="146"/>
      <c r="AS856" s="146"/>
    </row>
    <row r="857" spans="1:45"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46"/>
      <c r="AF857" s="146"/>
      <c r="AG857" s="146"/>
      <c r="AH857" s="146"/>
      <c r="AI857" s="146"/>
      <c r="AJ857" s="146"/>
      <c r="AK857" s="146"/>
      <c r="AL857" s="146"/>
      <c r="AM857" s="146"/>
      <c r="AN857" s="146"/>
      <c r="AO857" s="146"/>
      <c r="AP857" s="146"/>
      <c r="AQ857" s="146"/>
      <c r="AR857" s="146"/>
      <c r="AS857" s="146"/>
    </row>
    <row r="858" spans="1:45"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46"/>
      <c r="AF858" s="146"/>
      <c r="AG858" s="146"/>
      <c r="AH858" s="146"/>
      <c r="AI858" s="146"/>
      <c r="AJ858" s="146"/>
      <c r="AK858" s="146"/>
      <c r="AL858" s="146"/>
      <c r="AM858" s="146"/>
      <c r="AN858" s="146"/>
      <c r="AO858" s="146"/>
      <c r="AP858" s="146"/>
      <c r="AQ858" s="146"/>
      <c r="AR858" s="146"/>
      <c r="AS858" s="146"/>
    </row>
    <row r="859" spans="1:45"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46"/>
      <c r="AF859" s="146"/>
      <c r="AG859" s="146"/>
      <c r="AH859" s="146"/>
      <c r="AI859" s="146"/>
      <c r="AJ859" s="146"/>
      <c r="AK859" s="146"/>
      <c r="AL859" s="146"/>
      <c r="AM859" s="146"/>
      <c r="AN859" s="146"/>
      <c r="AO859" s="146"/>
      <c r="AP859" s="146"/>
      <c r="AQ859" s="146"/>
      <c r="AR859" s="146"/>
      <c r="AS859" s="146"/>
    </row>
    <row r="860" spans="1:45"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46"/>
      <c r="AF860" s="146"/>
      <c r="AG860" s="146"/>
      <c r="AH860" s="146"/>
      <c r="AI860" s="146"/>
      <c r="AJ860" s="146"/>
      <c r="AK860" s="146"/>
      <c r="AL860" s="146"/>
      <c r="AM860" s="146"/>
      <c r="AN860" s="146"/>
      <c r="AO860" s="146"/>
      <c r="AP860" s="146"/>
      <c r="AQ860" s="146"/>
      <c r="AR860" s="146"/>
      <c r="AS860" s="146"/>
    </row>
    <row r="861" spans="1:45"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46"/>
      <c r="AF861" s="146"/>
      <c r="AG861" s="146"/>
      <c r="AH861" s="146"/>
      <c r="AI861" s="146"/>
      <c r="AJ861" s="146"/>
      <c r="AK861" s="146"/>
      <c r="AL861" s="146"/>
      <c r="AM861" s="146"/>
      <c r="AN861" s="146"/>
      <c r="AO861" s="146"/>
      <c r="AP861" s="146"/>
      <c r="AQ861" s="146"/>
      <c r="AR861" s="146"/>
      <c r="AS861" s="146"/>
    </row>
    <row r="862" spans="1:45"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46"/>
      <c r="AF862" s="146"/>
      <c r="AG862" s="146"/>
      <c r="AH862" s="146"/>
      <c r="AI862" s="146"/>
      <c r="AJ862" s="146"/>
      <c r="AK862" s="146"/>
      <c r="AL862" s="146"/>
      <c r="AM862" s="146"/>
      <c r="AN862" s="146"/>
      <c r="AO862" s="146"/>
      <c r="AP862" s="146"/>
      <c r="AQ862" s="146"/>
      <c r="AR862" s="146"/>
      <c r="AS862" s="146"/>
    </row>
    <row r="863" spans="1:45"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46"/>
      <c r="AF863" s="146"/>
      <c r="AG863" s="146"/>
      <c r="AH863" s="146"/>
      <c r="AI863" s="146"/>
      <c r="AJ863" s="146"/>
      <c r="AK863" s="146"/>
      <c r="AL863" s="146"/>
      <c r="AM863" s="146"/>
      <c r="AN863" s="146"/>
      <c r="AO863" s="146"/>
      <c r="AP863" s="146"/>
      <c r="AQ863" s="146"/>
      <c r="AR863" s="146"/>
      <c r="AS863" s="146"/>
    </row>
    <row r="864" spans="1:45"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46"/>
      <c r="AF864" s="146"/>
      <c r="AG864" s="146"/>
      <c r="AH864" s="146"/>
      <c r="AI864" s="146"/>
      <c r="AJ864" s="146"/>
      <c r="AK864" s="146"/>
      <c r="AL864" s="146"/>
      <c r="AM864" s="146"/>
      <c r="AN864" s="146"/>
      <c r="AO864" s="146"/>
      <c r="AP864" s="146"/>
      <c r="AQ864" s="146"/>
      <c r="AR864" s="146"/>
      <c r="AS864" s="146"/>
    </row>
    <row r="865" spans="1:45"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46"/>
      <c r="AF865" s="146"/>
      <c r="AG865" s="146"/>
      <c r="AH865" s="146"/>
      <c r="AI865" s="146"/>
      <c r="AJ865" s="146"/>
      <c r="AK865" s="146"/>
      <c r="AL865" s="146"/>
      <c r="AM865" s="146"/>
      <c r="AN865" s="146"/>
      <c r="AO865" s="146"/>
      <c r="AP865" s="146"/>
      <c r="AQ865" s="146"/>
      <c r="AR865" s="146"/>
      <c r="AS865" s="146"/>
    </row>
    <row r="866" spans="1:45"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46"/>
      <c r="AF866" s="146"/>
      <c r="AG866" s="146"/>
      <c r="AH866" s="146"/>
      <c r="AI866" s="146"/>
      <c r="AJ866" s="146"/>
      <c r="AK866" s="146"/>
      <c r="AL866" s="146"/>
      <c r="AM866" s="146"/>
      <c r="AN866" s="146"/>
      <c r="AO866" s="146"/>
      <c r="AP866" s="146"/>
      <c r="AQ866" s="146"/>
      <c r="AR866" s="146"/>
      <c r="AS866" s="146"/>
    </row>
    <row r="867" spans="1:45"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46"/>
      <c r="AF867" s="146"/>
      <c r="AG867" s="146"/>
      <c r="AH867" s="146"/>
      <c r="AI867" s="146"/>
      <c r="AJ867" s="146"/>
      <c r="AK867" s="146"/>
      <c r="AL867" s="146"/>
      <c r="AM867" s="146"/>
      <c r="AN867" s="146"/>
      <c r="AO867" s="146"/>
      <c r="AP867" s="146"/>
      <c r="AQ867" s="146"/>
      <c r="AR867" s="146"/>
      <c r="AS867" s="146"/>
    </row>
    <row r="868" spans="1:45"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46"/>
      <c r="AF868" s="146"/>
      <c r="AG868" s="146"/>
      <c r="AH868" s="146"/>
      <c r="AI868" s="146"/>
      <c r="AJ868" s="146"/>
      <c r="AK868" s="146"/>
      <c r="AL868" s="146"/>
      <c r="AM868" s="146"/>
      <c r="AN868" s="146"/>
      <c r="AO868" s="146"/>
      <c r="AP868" s="146"/>
      <c r="AQ868" s="146"/>
      <c r="AR868" s="146"/>
      <c r="AS868" s="146"/>
    </row>
    <row r="869" spans="1:45"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46"/>
      <c r="AF869" s="146"/>
      <c r="AG869" s="146"/>
      <c r="AH869" s="146"/>
      <c r="AI869" s="146"/>
      <c r="AJ869" s="146"/>
      <c r="AK869" s="146"/>
      <c r="AL869" s="146"/>
      <c r="AM869" s="146"/>
      <c r="AN869" s="146"/>
      <c r="AO869" s="146"/>
      <c r="AP869" s="146"/>
      <c r="AQ869" s="146"/>
      <c r="AR869" s="146"/>
      <c r="AS869" s="146"/>
    </row>
    <row r="870" spans="1:45"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46"/>
      <c r="AF870" s="146"/>
      <c r="AG870" s="146"/>
      <c r="AH870" s="146"/>
      <c r="AI870" s="146"/>
      <c r="AJ870" s="146"/>
      <c r="AK870" s="146"/>
      <c r="AL870" s="146"/>
      <c r="AM870" s="146"/>
      <c r="AN870" s="146"/>
      <c r="AO870" s="146"/>
      <c r="AP870" s="146"/>
      <c r="AQ870" s="146"/>
      <c r="AR870" s="146"/>
      <c r="AS870" s="146"/>
    </row>
    <row r="871" spans="1:45"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46"/>
      <c r="AF871" s="146"/>
      <c r="AG871" s="146"/>
      <c r="AH871" s="146"/>
      <c r="AI871" s="146"/>
      <c r="AJ871" s="146"/>
      <c r="AK871" s="146"/>
      <c r="AL871" s="146"/>
      <c r="AM871" s="146"/>
      <c r="AN871" s="146"/>
      <c r="AO871" s="146"/>
      <c r="AP871" s="146"/>
      <c r="AQ871" s="146"/>
      <c r="AR871" s="146"/>
      <c r="AS871" s="146"/>
    </row>
    <row r="872" spans="1:45"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46"/>
      <c r="AF872" s="146"/>
      <c r="AG872" s="146"/>
      <c r="AH872" s="146"/>
      <c r="AI872" s="146"/>
      <c r="AJ872" s="146"/>
      <c r="AK872" s="146"/>
      <c r="AL872" s="146"/>
      <c r="AM872" s="146"/>
      <c r="AN872" s="146"/>
      <c r="AO872" s="146"/>
      <c r="AP872" s="146"/>
      <c r="AQ872" s="146"/>
      <c r="AR872" s="146"/>
      <c r="AS872" s="146"/>
    </row>
    <row r="873" spans="1:45"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46"/>
      <c r="AF873" s="146"/>
      <c r="AG873" s="146"/>
      <c r="AH873" s="146"/>
      <c r="AI873" s="146"/>
      <c r="AJ873" s="146"/>
      <c r="AK873" s="146"/>
      <c r="AL873" s="146"/>
      <c r="AM873" s="146"/>
      <c r="AN873" s="146"/>
      <c r="AO873" s="146"/>
      <c r="AP873" s="146"/>
      <c r="AQ873" s="146"/>
      <c r="AR873" s="146"/>
      <c r="AS873" s="146"/>
    </row>
    <row r="874" spans="1:45"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46"/>
      <c r="AF874" s="146"/>
      <c r="AG874" s="146"/>
      <c r="AH874" s="146"/>
      <c r="AI874" s="146"/>
      <c r="AJ874" s="146"/>
      <c r="AK874" s="146"/>
      <c r="AL874" s="146"/>
      <c r="AM874" s="146"/>
      <c r="AN874" s="146"/>
      <c r="AO874" s="146"/>
      <c r="AP874" s="146"/>
      <c r="AQ874" s="146"/>
      <c r="AR874" s="146"/>
      <c r="AS874" s="146"/>
    </row>
    <row r="875" spans="1:45"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46"/>
      <c r="AF875" s="146"/>
      <c r="AG875" s="146"/>
      <c r="AH875" s="146"/>
      <c r="AI875" s="146"/>
      <c r="AJ875" s="146"/>
      <c r="AK875" s="146"/>
      <c r="AL875" s="146"/>
      <c r="AM875" s="146"/>
      <c r="AN875" s="146"/>
      <c r="AO875" s="146"/>
      <c r="AP875" s="146"/>
      <c r="AQ875" s="146"/>
      <c r="AR875" s="146"/>
      <c r="AS875" s="146"/>
    </row>
    <row r="876" spans="1:45"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46"/>
      <c r="AF876" s="146"/>
      <c r="AG876" s="146"/>
      <c r="AH876" s="146"/>
      <c r="AI876" s="146"/>
      <c r="AJ876" s="146"/>
      <c r="AK876" s="146"/>
      <c r="AL876" s="146"/>
      <c r="AM876" s="146"/>
      <c r="AN876" s="146"/>
      <c r="AO876" s="146"/>
      <c r="AP876" s="146"/>
      <c r="AQ876" s="146"/>
      <c r="AR876" s="146"/>
      <c r="AS876" s="146"/>
    </row>
    <row r="877" spans="1:45"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46"/>
      <c r="AF877" s="146"/>
      <c r="AG877" s="146"/>
      <c r="AH877" s="146"/>
      <c r="AI877" s="146"/>
      <c r="AJ877" s="146"/>
      <c r="AK877" s="146"/>
      <c r="AL877" s="146"/>
      <c r="AM877" s="146"/>
      <c r="AN877" s="146"/>
      <c r="AO877" s="146"/>
      <c r="AP877" s="146"/>
      <c r="AQ877" s="146"/>
      <c r="AR877" s="146"/>
      <c r="AS877" s="146"/>
    </row>
    <row r="878" spans="1:45"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46"/>
      <c r="AF878" s="146"/>
      <c r="AG878" s="146"/>
      <c r="AH878" s="146"/>
      <c r="AI878" s="146"/>
      <c r="AJ878" s="146"/>
      <c r="AK878" s="146"/>
      <c r="AL878" s="146"/>
      <c r="AM878" s="146"/>
      <c r="AN878" s="146"/>
      <c r="AO878" s="146"/>
      <c r="AP878" s="146"/>
      <c r="AQ878" s="146"/>
      <c r="AR878" s="146"/>
      <c r="AS878" s="146"/>
    </row>
    <row r="879" spans="1:45"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46"/>
      <c r="AF879" s="146"/>
      <c r="AG879" s="146"/>
      <c r="AH879" s="146"/>
      <c r="AI879" s="146"/>
      <c r="AJ879" s="146"/>
      <c r="AK879" s="146"/>
      <c r="AL879" s="146"/>
      <c r="AM879" s="146"/>
      <c r="AN879" s="146"/>
      <c r="AO879" s="146"/>
      <c r="AP879" s="146"/>
      <c r="AQ879" s="146"/>
      <c r="AR879" s="146"/>
      <c r="AS879" s="146"/>
    </row>
    <row r="880" spans="1:45"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46"/>
      <c r="AF880" s="146"/>
      <c r="AG880" s="146"/>
      <c r="AH880" s="146"/>
      <c r="AI880" s="146"/>
      <c r="AJ880" s="146"/>
      <c r="AK880" s="146"/>
      <c r="AL880" s="146"/>
      <c r="AM880" s="146"/>
      <c r="AN880" s="146"/>
      <c r="AO880" s="146"/>
      <c r="AP880" s="146"/>
      <c r="AQ880" s="146"/>
      <c r="AR880" s="146"/>
      <c r="AS880" s="146"/>
    </row>
    <row r="881" spans="1:45"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46"/>
      <c r="AF881" s="146"/>
      <c r="AG881" s="146"/>
      <c r="AH881" s="146"/>
      <c r="AI881" s="146"/>
      <c r="AJ881" s="146"/>
      <c r="AK881" s="146"/>
      <c r="AL881" s="146"/>
      <c r="AM881" s="146"/>
      <c r="AN881" s="146"/>
      <c r="AO881" s="146"/>
      <c r="AP881" s="146"/>
      <c r="AQ881" s="146"/>
      <c r="AR881" s="146"/>
      <c r="AS881" s="146"/>
    </row>
    <row r="882" spans="1:45"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46"/>
      <c r="AF882" s="146"/>
      <c r="AG882" s="146"/>
      <c r="AH882" s="146"/>
      <c r="AI882" s="146"/>
      <c r="AJ882" s="146"/>
      <c r="AK882" s="146"/>
      <c r="AL882" s="146"/>
      <c r="AM882" s="146"/>
      <c r="AN882" s="146"/>
      <c r="AO882" s="146"/>
      <c r="AP882" s="146"/>
      <c r="AQ882" s="146"/>
      <c r="AR882" s="146"/>
      <c r="AS882" s="146"/>
    </row>
    <row r="883" spans="1:45"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46"/>
      <c r="AF883" s="146"/>
      <c r="AG883" s="146"/>
      <c r="AH883" s="146"/>
      <c r="AI883" s="146"/>
      <c r="AJ883" s="146"/>
      <c r="AK883" s="146"/>
      <c r="AL883" s="146"/>
      <c r="AM883" s="146"/>
      <c r="AN883" s="146"/>
      <c r="AO883" s="146"/>
      <c r="AP883" s="146"/>
      <c r="AQ883" s="146"/>
      <c r="AR883" s="146"/>
      <c r="AS883" s="146"/>
    </row>
    <row r="884" spans="1:45"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46"/>
      <c r="AF884" s="146"/>
      <c r="AG884" s="146"/>
      <c r="AH884" s="146"/>
      <c r="AI884" s="146"/>
      <c r="AJ884" s="146"/>
      <c r="AK884" s="146"/>
      <c r="AL884" s="146"/>
      <c r="AM884" s="146"/>
      <c r="AN884" s="146"/>
      <c r="AO884" s="146"/>
      <c r="AP884" s="146"/>
      <c r="AQ884" s="146"/>
      <c r="AR884" s="146"/>
      <c r="AS884" s="146"/>
    </row>
    <row r="885" spans="1:45"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46"/>
      <c r="AF885" s="146"/>
      <c r="AG885" s="146"/>
      <c r="AH885" s="146"/>
      <c r="AI885" s="146"/>
      <c r="AJ885" s="146"/>
      <c r="AK885" s="146"/>
      <c r="AL885" s="146"/>
      <c r="AM885" s="146"/>
      <c r="AN885" s="146"/>
      <c r="AO885" s="146"/>
      <c r="AP885" s="146"/>
      <c r="AQ885" s="146"/>
      <c r="AR885" s="146"/>
      <c r="AS885" s="146"/>
    </row>
    <row r="886" spans="1:45"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46"/>
      <c r="AF886" s="146"/>
      <c r="AG886" s="146"/>
      <c r="AH886" s="146"/>
      <c r="AI886" s="146"/>
      <c r="AJ886" s="146"/>
      <c r="AK886" s="146"/>
      <c r="AL886" s="146"/>
      <c r="AM886" s="146"/>
      <c r="AN886" s="146"/>
      <c r="AO886" s="146"/>
      <c r="AP886" s="146"/>
      <c r="AQ886" s="146"/>
      <c r="AR886" s="146"/>
      <c r="AS886" s="146"/>
    </row>
    <row r="887" spans="1:45"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46"/>
      <c r="AF887" s="146"/>
      <c r="AG887" s="146"/>
      <c r="AH887" s="146"/>
      <c r="AI887" s="146"/>
      <c r="AJ887" s="146"/>
      <c r="AK887" s="146"/>
      <c r="AL887" s="146"/>
      <c r="AM887" s="146"/>
      <c r="AN887" s="146"/>
      <c r="AO887" s="146"/>
      <c r="AP887" s="146"/>
      <c r="AQ887" s="146"/>
      <c r="AR887" s="146"/>
      <c r="AS887" s="146"/>
    </row>
    <row r="888" spans="1:45"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46"/>
      <c r="AF888" s="146"/>
      <c r="AG888" s="146"/>
      <c r="AH888" s="146"/>
      <c r="AI888" s="146"/>
      <c r="AJ888" s="146"/>
      <c r="AK888" s="146"/>
      <c r="AL888" s="146"/>
      <c r="AM888" s="146"/>
      <c r="AN888" s="146"/>
      <c r="AO888" s="146"/>
      <c r="AP888" s="146"/>
      <c r="AQ888" s="146"/>
      <c r="AR888" s="146"/>
      <c r="AS888" s="146"/>
    </row>
    <row r="889" spans="1:45"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46"/>
      <c r="AF889" s="146"/>
      <c r="AG889" s="146"/>
      <c r="AH889" s="146"/>
      <c r="AI889" s="146"/>
      <c r="AJ889" s="146"/>
      <c r="AK889" s="146"/>
      <c r="AL889" s="146"/>
      <c r="AM889" s="146"/>
      <c r="AN889" s="146"/>
      <c r="AO889" s="146"/>
      <c r="AP889" s="146"/>
      <c r="AQ889" s="146"/>
      <c r="AR889" s="146"/>
      <c r="AS889" s="146"/>
    </row>
    <row r="890" spans="1:45"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46"/>
      <c r="AF890" s="146"/>
      <c r="AG890" s="146"/>
      <c r="AH890" s="146"/>
      <c r="AI890" s="146"/>
      <c r="AJ890" s="146"/>
      <c r="AK890" s="146"/>
      <c r="AL890" s="146"/>
      <c r="AM890" s="146"/>
      <c r="AN890" s="146"/>
      <c r="AO890" s="146"/>
      <c r="AP890" s="146"/>
      <c r="AQ890" s="146"/>
      <c r="AR890" s="146"/>
      <c r="AS890" s="146"/>
    </row>
    <row r="891" spans="1:45"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46"/>
      <c r="AF891" s="146"/>
      <c r="AG891" s="146"/>
      <c r="AH891" s="146"/>
      <c r="AI891" s="146"/>
      <c r="AJ891" s="146"/>
      <c r="AK891" s="146"/>
      <c r="AL891" s="146"/>
      <c r="AM891" s="146"/>
      <c r="AN891" s="146"/>
      <c r="AO891" s="146"/>
      <c r="AP891" s="146"/>
      <c r="AQ891" s="146"/>
      <c r="AR891" s="146"/>
      <c r="AS891" s="146"/>
    </row>
    <row r="892" spans="1:45"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46"/>
      <c r="AF892" s="146"/>
      <c r="AG892" s="146"/>
      <c r="AH892" s="146"/>
      <c r="AI892" s="146"/>
      <c r="AJ892" s="146"/>
      <c r="AK892" s="146"/>
      <c r="AL892" s="146"/>
      <c r="AM892" s="146"/>
      <c r="AN892" s="146"/>
      <c r="AO892" s="146"/>
      <c r="AP892" s="146"/>
      <c r="AQ892" s="146"/>
      <c r="AR892" s="146"/>
      <c r="AS892" s="146"/>
    </row>
    <row r="893" spans="1:45"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46"/>
      <c r="AF893" s="146"/>
      <c r="AG893" s="146"/>
      <c r="AH893" s="146"/>
      <c r="AI893" s="146"/>
      <c r="AJ893" s="146"/>
      <c r="AK893" s="146"/>
      <c r="AL893" s="146"/>
      <c r="AM893" s="146"/>
      <c r="AN893" s="146"/>
      <c r="AO893" s="146"/>
      <c r="AP893" s="146"/>
      <c r="AQ893" s="146"/>
      <c r="AR893" s="146"/>
      <c r="AS893" s="146"/>
    </row>
    <row r="894" spans="1:45"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46"/>
      <c r="AF894" s="146"/>
      <c r="AG894" s="146"/>
      <c r="AH894" s="146"/>
      <c r="AI894" s="146"/>
      <c r="AJ894" s="146"/>
      <c r="AK894" s="146"/>
      <c r="AL894" s="146"/>
      <c r="AM894" s="146"/>
      <c r="AN894" s="146"/>
      <c r="AO894" s="146"/>
      <c r="AP894" s="146"/>
      <c r="AQ894" s="146"/>
      <c r="AR894" s="146"/>
      <c r="AS894" s="146"/>
    </row>
    <row r="895" spans="1:45"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46"/>
      <c r="AF895" s="146"/>
      <c r="AG895" s="146"/>
      <c r="AH895" s="146"/>
      <c r="AI895" s="146"/>
      <c r="AJ895" s="146"/>
      <c r="AK895" s="146"/>
      <c r="AL895" s="146"/>
      <c r="AM895" s="146"/>
      <c r="AN895" s="146"/>
      <c r="AO895" s="146"/>
      <c r="AP895" s="146"/>
      <c r="AQ895" s="146"/>
      <c r="AR895" s="146"/>
      <c r="AS895" s="146"/>
    </row>
    <row r="896" spans="1:45"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46"/>
      <c r="AF896" s="146"/>
      <c r="AG896" s="146"/>
      <c r="AH896" s="146"/>
      <c r="AI896" s="146"/>
      <c r="AJ896" s="146"/>
      <c r="AK896" s="146"/>
      <c r="AL896" s="146"/>
      <c r="AM896" s="146"/>
      <c r="AN896" s="146"/>
      <c r="AO896" s="146"/>
      <c r="AP896" s="146"/>
      <c r="AQ896" s="146"/>
      <c r="AR896" s="146"/>
      <c r="AS896" s="146"/>
    </row>
    <row r="897" spans="1:45"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46"/>
      <c r="AF897" s="146"/>
      <c r="AG897" s="146"/>
      <c r="AH897" s="146"/>
      <c r="AI897" s="146"/>
      <c r="AJ897" s="146"/>
      <c r="AK897" s="146"/>
      <c r="AL897" s="146"/>
      <c r="AM897" s="146"/>
      <c r="AN897" s="146"/>
      <c r="AO897" s="146"/>
      <c r="AP897" s="146"/>
      <c r="AQ897" s="146"/>
      <c r="AR897" s="146"/>
      <c r="AS897" s="146"/>
    </row>
    <row r="898" spans="1:45"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46"/>
      <c r="AF898" s="146"/>
      <c r="AG898" s="146"/>
      <c r="AH898" s="146"/>
      <c r="AI898" s="146"/>
      <c r="AJ898" s="146"/>
      <c r="AK898" s="146"/>
      <c r="AL898" s="146"/>
      <c r="AM898" s="146"/>
      <c r="AN898" s="146"/>
      <c r="AO898" s="146"/>
      <c r="AP898" s="146"/>
      <c r="AQ898" s="146"/>
      <c r="AR898" s="146"/>
      <c r="AS898" s="146"/>
    </row>
    <row r="899" spans="1:45"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46"/>
      <c r="AF899" s="146"/>
      <c r="AG899" s="146"/>
      <c r="AH899" s="146"/>
      <c r="AI899" s="146"/>
      <c r="AJ899" s="146"/>
      <c r="AK899" s="146"/>
      <c r="AL899" s="146"/>
      <c r="AM899" s="146"/>
      <c r="AN899" s="146"/>
      <c r="AO899" s="146"/>
      <c r="AP899" s="146"/>
      <c r="AQ899" s="146"/>
      <c r="AR899" s="146"/>
      <c r="AS899" s="146"/>
    </row>
    <row r="900" spans="1:45"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46"/>
      <c r="AF900" s="146"/>
      <c r="AG900" s="146"/>
      <c r="AH900" s="146"/>
      <c r="AI900" s="146"/>
      <c r="AJ900" s="146"/>
      <c r="AK900" s="146"/>
      <c r="AL900" s="146"/>
      <c r="AM900" s="146"/>
      <c r="AN900" s="146"/>
      <c r="AO900" s="146"/>
      <c r="AP900" s="146"/>
      <c r="AQ900" s="146"/>
      <c r="AR900" s="146"/>
      <c r="AS900" s="146"/>
    </row>
    <row r="901" spans="1:45"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46"/>
      <c r="AF901" s="146"/>
      <c r="AG901" s="146"/>
      <c r="AH901" s="146"/>
      <c r="AI901" s="146"/>
      <c r="AJ901" s="146"/>
      <c r="AK901" s="146"/>
      <c r="AL901" s="146"/>
      <c r="AM901" s="146"/>
      <c r="AN901" s="146"/>
      <c r="AO901" s="146"/>
      <c r="AP901" s="146"/>
      <c r="AQ901" s="146"/>
      <c r="AR901" s="146"/>
      <c r="AS901" s="146"/>
    </row>
    <row r="902" spans="1:45"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46"/>
      <c r="AF902" s="146"/>
      <c r="AG902" s="146"/>
      <c r="AH902" s="146"/>
      <c r="AI902" s="146"/>
      <c r="AJ902" s="146"/>
      <c r="AK902" s="146"/>
      <c r="AL902" s="146"/>
      <c r="AM902" s="146"/>
      <c r="AN902" s="146"/>
      <c r="AO902" s="146"/>
      <c r="AP902" s="146"/>
      <c r="AQ902" s="146"/>
      <c r="AR902" s="146"/>
      <c r="AS902" s="146"/>
    </row>
    <row r="903" spans="1:45"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46"/>
      <c r="AF903" s="146"/>
      <c r="AG903" s="146"/>
      <c r="AH903" s="146"/>
      <c r="AI903" s="146"/>
      <c r="AJ903" s="146"/>
      <c r="AK903" s="146"/>
      <c r="AL903" s="146"/>
      <c r="AM903" s="146"/>
      <c r="AN903" s="146"/>
      <c r="AO903" s="146"/>
      <c r="AP903" s="146"/>
      <c r="AQ903" s="146"/>
      <c r="AR903" s="146"/>
      <c r="AS903" s="146"/>
    </row>
    <row r="904" spans="1:45"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46"/>
      <c r="AF904" s="146"/>
      <c r="AG904" s="146"/>
      <c r="AH904" s="146"/>
      <c r="AI904" s="146"/>
      <c r="AJ904" s="146"/>
      <c r="AK904" s="146"/>
      <c r="AL904" s="146"/>
      <c r="AM904" s="146"/>
      <c r="AN904" s="146"/>
      <c r="AO904" s="146"/>
      <c r="AP904" s="146"/>
      <c r="AQ904" s="146"/>
      <c r="AR904" s="146"/>
      <c r="AS904" s="146"/>
    </row>
    <row r="905" spans="1:45"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46"/>
      <c r="AF905" s="146"/>
      <c r="AG905" s="146"/>
      <c r="AH905" s="146"/>
      <c r="AI905" s="146"/>
      <c r="AJ905" s="146"/>
      <c r="AK905" s="146"/>
      <c r="AL905" s="146"/>
      <c r="AM905" s="146"/>
      <c r="AN905" s="146"/>
      <c r="AO905" s="146"/>
      <c r="AP905" s="146"/>
      <c r="AQ905" s="146"/>
      <c r="AR905" s="146"/>
      <c r="AS905" s="146"/>
    </row>
    <row r="906" spans="1:45"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46"/>
      <c r="AF906" s="146"/>
      <c r="AG906" s="146"/>
      <c r="AH906" s="146"/>
      <c r="AI906" s="146"/>
      <c r="AJ906" s="146"/>
      <c r="AK906" s="146"/>
      <c r="AL906" s="146"/>
      <c r="AM906" s="146"/>
      <c r="AN906" s="146"/>
      <c r="AO906" s="146"/>
      <c r="AP906" s="146"/>
      <c r="AQ906" s="146"/>
      <c r="AR906" s="146"/>
      <c r="AS906" s="146"/>
    </row>
    <row r="907" spans="1:45"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46"/>
      <c r="AF907" s="146"/>
      <c r="AG907" s="146"/>
      <c r="AH907" s="146"/>
      <c r="AI907" s="146"/>
      <c r="AJ907" s="146"/>
      <c r="AK907" s="146"/>
      <c r="AL907" s="146"/>
      <c r="AM907" s="146"/>
      <c r="AN907" s="146"/>
      <c r="AO907" s="146"/>
      <c r="AP907" s="146"/>
      <c r="AQ907" s="146"/>
      <c r="AR907" s="146"/>
      <c r="AS907" s="146"/>
    </row>
    <row r="908" spans="1:45"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46"/>
      <c r="AF908" s="146"/>
      <c r="AG908" s="146"/>
      <c r="AH908" s="146"/>
      <c r="AI908" s="146"/>
      <c r="AJ908" s="146"/>
      <c r="AK908" s="146"/>
      <c r="AL908" s="146"/>
      <c r="AM908" s="146"/>
      <c r="AN908" s="146"/>
      <c r="AO908" s="146"/>
      <c r="AP908" s="146"/>
      <c r="AQ908" s="146"/>
      <c r="AR908" s="146"/>
      <c r="AS908" s="146"/>
    </row>
    <row r="909" spans="1:45"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46"/>
      <c r="AF909" s="146"/>
      <c r="AG909" s="146"/>
      <c r="AH909" s="146"/>
      <c r="AI909" s="146"/>
      <c r="AJ909" s="146"/>
      <c r="AK909" s="146"/>
      <c r="AL909" s="146"/>
      <c r="AM909" s="146"/>
      <c r="AN909" s="146"/>
      <c r="AO909" s="146"/>
      <c r="AP909" s="146"/>
      <c r="AQ909" s="146"/>
      <c r="AR909" s="146"/>
      <c r="AS909" s="146"/>
    </row>
    <row r="910" spans="1:45"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46"/>
      <c r="AF910" s="146"/>
      <c r="AG910" s="146"/>
      <c r="AH910" s="146"/>
      <c r="AI910" s="146"/>
      <c r="AJ910" s="146"/>
      <c r="AK910" s="146"/>
      <c r="AL910" s="146"/>
      <c r="AM910" s="146"/>
      <c r="AN910" s="146"/>
      <c r="AO910" s="146"/>
      <c r="AP910" s="146"/>
      <c r="AQ910" s="146"/>
      <c r="AR910" s="146"/>
      <c r="AS910" s="146"/>
    </row>
    <row r="911" spans="1:45"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46"/>
      <c r="AF911" s="146"/>
      <c r="AG911" s="146"/>
      <c r="AH911" s="146"/>
      <c r="AI911" s="146"/>
      <c r="AJ911" s="146"/>
      <c r="AK911" s="146"/>
      <c r="AL911" s="146"/>
      <c r="AM911" s="146"/>
      <c r="AN911" s="146"/>
      <c r="AO911" s="146"/>
      <c r="AP911" s="146"/>
      <c r="AQ911" s="146"/>
      <c r="AR911" s="146"/>
      <c r="AS911" s="146"/>
    </row>
    <row r="912" spans="1:45"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46"/>
      <c r="AF912" s="146"/>
      <c r="AG912" s="146"/>
      <c r="AH912" s="146"/>
      <c r="AI912" s="146"/>
      <c r="AJ912" s="146"/>
      <c r="AK912" s="146"/>
      <c r="AL912" s="146"/>
      <c r="AM912" s="146"/>
      <c r="AN912" s="146"/>
      <c r="AO912" s="146"/>
      <c r="AP912" s="146"/>
      <c r="AQ912" s="146"/>
      <c r="AR912" s="146"/>
      <c r="AS912" s="146"/>
    </row>
    <row r="913" spans="1:45"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46"/>
      <c r="AF913" s="146"/>
      <c r="AG913" s="146"/>
      <c r="AH913" s="146"/>
      <c r="AI913" s="146"/>
      <c r="AJ913" s="146"/>
      <c r="AK913" s="146"/>
      <c r="AL913" s="146"/>
      <c r="AM913" s="146"/>
      <c r="AN913" s="146"/>
      <c r="AO913" s="146"/>
      <c r="AP913" s="146"/>
      <c r="AQ913" s="146"/>
      <c r="AR913" s="146"/>
      <c r="AS913" s="146"/>
    </row>
    <row r="914" spans="1:45"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46"/>
      <c r="AF914" s="146"/>
      <c r="AG914" s="146"/>
      <c r="AH914" s="146"/>
      <c r="AI914" s="146"/>
      <c r="AJ914" s="146"/>
      <c r="AK914" s="146"/>
      <c r="AL914" s="146"/>
      <c r="AM914" s="146"/>
      <c r="AN914" s="146"/>
      <c r="AO914" s="146"/>
      <c r="AP914" s="146"/>
      <c r="AQ914" s="146"/>
      <c r="AR914" s="146"/>
      <c r="AS914" s="146"/>
    </row>
    <row r="915" spans="1:45"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46"/>
      <c r="AF915" s="146"/>
      <c r="AG915" s="146"/>
      <c r="AH915" s="146"/>
      <c r="AI915" s="146"/>
      <c r="AJ915" s="146"/>
      <c r="AK915" s="146"/>
      <c r="AL915" s="146"/>
      <c r="AM915" s="146"/>
      <c r="AN915" s="146"/>
      <c r="AO915" s="146"/>
      <c r="AP915" s="146"/>
      <c r="AQ915" s="146"/>
      <c r="AR915" s="146"/>
      <c r="AS915" s="146"/>
    </row>
    <row r="916" spans="1:45"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46"/>
      <c r="AF916" s="146"/>
      <c r="AG916" s="146"/>
      <c r="AH916" s="146"/>
      <c r="AI916" s="146"/>
      <c r="AJ916" s="146"/>
      <c r="AK916" s="146"/>
      <c r="AL916" s="146"/>
      <c r="AM916" s="146"/>
      <c r="AN916" s="146"/>
      <c r="AO916" s="146"/>
      <c r="AP916" s="146"/>
      <c r="AQ916" s="146"/>
      <c r="AR916" s="146"/>
      <c r="AS916" s="146"/>
    </row>
    <row r="917" spans="1:45"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46"/>
      <c r="AF917" s="146"/>
      <c r="AG917" s="146"/>
      <c r="AH917" s="146"/>
      <c r="AI917" s="146"/>
      <c r="AJ917" s="146"/>
      <c r="AK917" s="146"/>
      <c r="AL917" s="146"/>
      <c r="AM917" s="146"/>
      <c r="AN917" s="146"/>
      <c r="AO917" s="146"/>
      <c r="AP917" s="146"/>
      <c r="AQ917" s="146"/>
      <c r="AR917" s="146"/>
      <c r="AS917" s="146"/>
    </row>
    <row r="918" spans="1:45"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46"/>
      <c r="AF918" s="146"/>
      <c r="AG918" s="146"/>
      <c r="AH918" s="146"/>
      <c r="AI918" s="146"/>
      <c r="AJ918" s="146"/>
      <c r="AK918" s="146"/>
      <c r="AL918" s="146"/>
      <c r="AM918" s="146"/>
      <c r="AN918" s="146"/>
      <c r="AO918" s="146"/>
      <c r="AP918" s="146"/>
      <c r="AQ918" s="146"/>
      <c r="AR918" s="146"/>
      <c r="AS918" s="146"/>
    </row>
    <row r="919" spans="1:45"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46"/>
      <c r="AF919" s="146"/>
      <c r="AG919" s="146"/>
      <c r="AH919" s="146"/>
      <c r="AI919" s="146"/>
      <c r="AJ919" s="146"/>
      <c r="AK919" s="146"/>
      <c r="AL919" s="146"/>
      <c r="AM919" s="146"/>
      <c r="AN919" s="146"/>
      <c r="AO919" s="146"/>
      <c r="AP919" s="146"/>
      <c r="AQ919" s="146"/>
      <c r="AR919" s="146"/>
      <c r="AS919" s="146"/>
    </row>
    <row r="920" spans="1:45"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46"/>
      <c r="AF920" s="146"/>
      <c r="AG920" s="146"/>
      <c r="AH920" s="146"/>
      <c r="AI920" s="146"/>
      <c r="AJ920" s="146"/>
      <c r="AK920" s="146"/>
      <c r="AL920" s="146"/>
      <c r="AM920" s="146"/>
      <c r="AN920" s="146"/>
      <c r="AO920" s="146"/>
      <c r="AP920" s="146"/>
      <c r="AQ920" s="146"/>
      <c r="AR920" s="146"/>
      <c r="AS920" s="146"/>
    </row>
    <row r="921" spans="1:45"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46"/>
      <c r="AF921" s="146"/>
      <c r="AG921" s="146"/>
      <c r="AH921" s="146"/>
      <c r="AI921" s="146"/>
      <c r="AJ921" s="146"/>
      <c r="AK921" s="146"/>
      <c r="AL921" s="146"/>
      <c r="AM921" s="146"/>
      <c r="AN921" s="146"/>
      <c r="AO921" s="146"/>
      <c r="AP921" s="146"/>
      <c r="AQ921" s="146"/>
      <c r="AR921" s="146"/>
      <c r="AS921" s="146"/>
    </row>
    <row r="922" spans="1:45"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46"/>
      <c r="AF922" s="146"/>
      <c r="AG922" s="146"/>
      <c r="AH922" s="146"/>
      <c r="AI922" s="146"/>
      <c r="AJ922" s="146"/>
      <c r="AK922" s="146"/>
      <c r="AL922" s="146"/>
      <c r="AM922" s="146"/>
      <c r="AN922" s="146"/>
      <c r="AO922" s="146"/>
      <c r="AP922" s="146"/>
      <c r="AQ922" s="146"/>
      <c r="AR922" s="146"/>
      <c r="AS922" s="146"/>
    </row>
    <row r="923" spans="1:45"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46"/>
      <c r="AF923" s="146"/>
      <c r="AG923" s="146"/>
      <c r="AH923" s="146"/>
      <c r="AI923" s="146"/>
      <c r="AJ923" s="146"/>
      <c r="AK923" s="146"/>
      <c r="AL923" s="146"/>
      <c r="AM923" s="146"/>
      <c r="AN923" s="146"/>
      <c r="AO923" s="146"/>
      <c r="AP923" s="146"/>
      <c r="AQ923" s="146"/>
      <c r="AR923" s="146"/>
      <c r="AS923" s="146"/>
    </row>
    <row r="924" spans="1:45"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46"/>
      <c r="AF924" s="146"/>
      <c r="AG924" s="146"/>
      <c r="AH924" s="146"/>
      <c r="AI924" s="146"/>
      <c r="AJ924" s="146"/>
      <c r="AK924" s="146"/>
      <c r="AL924" s="146"/>
      <c r="AM924" s="146"/>
      <c r="AN924" s="146"/>
      <c r="AO924" s="146"/>
      <c r="AP924" s="146"/>
      <c r="AQ924" s="146"/>
      <c r="AR924" s="146"/>
      <c r="AS924" s="146"/>
    </row>
    <row r="925" spans="1:45"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46"/>
      <c r="AF925" s="146"/>
      <c r="AG925" s="146"/>
      <c r="AH925" s="146"/>
      <c r="AI925" s="146"/>
      <c r="AJ925" s="146"/>
      <c r="AK925" s="146"/>
      <c r="AL925" s="146"/>
      <c r="AM925" s="146"/>
      <c r="AN925" s="146"/>
      <c r="AO925" s="146"/>
      <c r="AP925" s="146"/>
      <c r="AQ925" s="146"/>
      <c r="AR925" s="146"/>
      <c r="AS925" s="146"/>
    </row>
    <row r="926" spans="1:45"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46"/>
      <c r="AF926" s="146"/>
      <c r="AG926" s="146"/>
      <c r="AH926" s="146"/>
      <c r="AI926" s="146"/>
      <c r="AJ926" s="146"/>
      <c r="AK926" s="146"/>
      <c r="AL926" s="146"/>
      <c r="AM926" s="146"/>
      <c r="AN926" s="146"/>
      <c r="AO926" s="146"/>
      <c r="AP926" s="146"/>
      <c r="AQ926" s="146"/>
      <c r="AR926" s="146"/>
      <c r="AS926" s="146"/>
    </row>
    <row r="927" spans="1:45"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46"/>
      <c r="AF927" s="146"/>
      <c r="AG927" s="146"/>
      <c r="AH927" s="146"/>
      <c r="AI927" s="146"/>
      <c r="AJ927" s="146"/>
      <c r="AK927" s="146"/>
      <c r="AL927" s="146"/>
      <c r="AM927" s="146"/>
      <c r="AN927" s="146"/>
      <c r="AO927" s="146"/>
      <c r="AP927" s="146"/>
      <c r="AQ927" s="146"/>
      <c r="AR927" s="146"/>
      <c r="AS927" s="146"/>
    </row>
    <row r="928" spans="1:45"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46"/>
      <c r="AF928" s="146"/>
      <c r="AG928" s="146"/>
      <c r="AH928" s="146"/>
      <c r="AI928" s="146"/>
      <c r="AJ928" s="146"/>
      <c r="AK928" s="146"/>
      <c r="AL928" s="146"/>
      <c r="AM928" s="146"/>
      <c r="AN928" s="146"/>
      <c r="AO928" s="146"/>
      <c r="AP928" s="146"/>
      <c r="AQ928" s="146"/>
      <c r="AR928" s="146"/>
      <c r="AS928" s="146"/>
    </row>
    <row r="929" spans="1:45"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46"/>
      <c r="AF929" s="146"/>
      <c r="AG929" s="146"/>
      <c r="AH929" s="146"/>
      <c r="AI929" s="146"/>
      <c r="AJ929" s="146"/>
      <c r="AK929" s="146"/>
      <c r="AL929" s="146"/>
      <c r="AM929" s="146"/>
      <c r="AN929" s="146"/>
      <c r="AO929" s="146"/>
      <c r="AP929" s="146"/>
      <c r="AQ929" s="146"/>
      <c r="AR929" s="146"/>
      <c r="AS929" s="146"/>
    </row>
    <row r="930" spans="1:45"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46"/>
      <c r="AF930" s="146"/>
      <c r="AG930" s="146"/>
      <c r="AH930" s="146"/>
      <c r="AI930" s="146"/>
      <c r="AJ930" s="146"/>
      <c r="AK930" s="146"/>
      <c r="AL930" s="146"/>
      <c r="AM930" s="146"/>
      <c r="AN930" s="146"/>
      <c r="AO930" s="146"/>
      <c r="AP930" s="146"/>
      <c r="AQ930" s="146"/>
      <c r="AR930" s="146"/>
      <c r="AS930" s="146"/>
    </row>
    <row r="931" spans="1:45"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46"/>
      <c r="AF931" s="146"/>
      <c r="AG931" s="146"/>
      <c r="AH931" s="146"/>
      <c r="AI931" s="146"/>
      <c r="AJ931" s="146"/>
      <c r="AK931" s="146"/>
      <c r="AL931" s="146"/>
      <c r="AM931" s="146"/>
      <c r="AN931" s="146"/>
      <c r="AO931" s="146"/>
      <c r="AP931" s="146"/>
      <c r="AQ931" s="146"/>
      <c r="AR931" s="146"/>
      <c r="AS931" s="146"/>
    </row>
    <row r="932" spans="1:45"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46"/>
      <c r="AF932" s="146"/>
      <c r="AG932" s="146"/>
      <c r="AH932" s="146"/>
      <c r="AI932" s="146"/>
      <c r="AJ932" s="146"/>
      <c r="AK932" s="146"/>
      <c r="AL932" s="146"/>
      <c r="AM932" s="146"/>
      <c r="AN932" s="146"/>
      <c r="AO932" s="146"/>
      <c r="AP932" s="146"/>
      <c r="AQ932" s="146"/>
      <c r="AR932" s="146"/>
      <c r="AS932" s="146"/>
    </row>
    <row r="933" spans="1:45"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46"/>
      <c r="AF933" s="146"/>
      <c r="AG933" s="146"/>
      <c r="AH933" s="146"/>
      <c r="AI933" s="146"/>
      <c r="AJ933" s="146"/>
      <c r="AK933" s="146"/>
      <c r="AL933" s="146"/>
      <c r="AM933" s="146"/>
      <c r="AN933" s="146"/>
      <c r="AO933" s="146"/>
      <c r="AP933" s="146"/>
      <c r="AQ933" s="146"/>
      <c r="AR933" s="146"/>
      <c r="AS933" s="146"/>
    </row>
    <row r="934" spans="1:45"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46"/>
      <c r="AF934" s="146"/>
      <c r="AG934" s="146"/>
      <c r="AH934" s="146"/>
      <c r="AI934" s="146"/>
      <c r="AJ934" s="146"/>
      <c r="AK934" s="146"/>
      <c r="AL934" s="146"/>
      <c r="AM934" s="146"/>
      <c r="AN934" s="146"/>
      <c r="AO934" s="146"/>
      <c r="AP934" s="146"/>
      <c r="AQ934" s="146"/>
      <c r="AR934" s="146"/>
      <c r="AS934" s="146"/>
    </row>
    <row r="935" spans="1:45"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46"/>
      <c r="AF935" s="146"/>
      <c r="AG935" s="146"/>
      <c r="AH935" s="146"/>
      <c r="AI935" s="146"/>
      <c r="AJ935" s="146"/>
      <c r="AK935" s="146"/>
      <c r="AL935" s="146"/>
      <c r="AM935" s="146"/>
      <c r="AN935" s="146"/>
      <c r="AO935" s="146"/>
      <c r="AP935" s="146"/>
      <c r="AQ935" s="146"/>
      <c r="AR935" s="146"/>
      <c r="AS935" s="146"/>
    </row>
    <row r="936" spans="1:45"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46"/>
      <c r="AF936" s="146"/>
      <c r="AG936" s="146"/>
      <c r="AH936" s="146"/>
      <c r="AI936" s="146"/>
      <c r="AJ936" s="146"/>
      <c r="AK936" s="146"/>
      <c r="AL936" s="146"/>
      <c r="AM936" s="146"/>
      <c r="AN936" s="146"/>
      <c r="AO936" s="146"/>
      <c r="AP936" s="146"/>
      <c r="AQ936" s="146"/>
      <c r="AR936" s="146"/>
      <c r="AS936" s="146"/>
    </row>
    <row r="937" spans="1:45"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46"/>
      <c r="AF937" s="146"/>
      <c r="AG937" s="146"/>
      <c r="AH937" s="146"/>
      <c r="AI937" s="146"/>
      <c r="AJ937" s="146"/>
      <c r="AK937" s="146"/>
      <c r="AL937" s="146"/>
      <c r="AM937" s="146"/>
      <c r="AN937" s="146"/>
      <c r="AO937" s="146"/>
      <c r="AP937" s="146"/>
      <c r="AQ937" s="146"/>
      <c r="AR937" s="146"/>
      <c r="AS937" s="146"/>
    </row>
    <row r="938" spans="1:45"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46"/>
      <c r="AF938" s="146"/>
      <c r="AG938" s="146"/>
      <c r="AH938" s="146"/>
      <c r="AI938" s="146"/>
      <c r="AJ938" s="146"/>
      <c r="AK938" s="146"/>
      <c r="AL938" s="146"/>
      <c r="AM938" s="146"/>
      <c r="AN938" s="146"/>
      <c r="AO938" s="146"/>
      <c r="AP938" s="146"/>
      <c r="AQ938" s="146"/>
      <c r="AR938" s="146"/>
      <c r="AS938" s="146"/>
    </row>
    <row r="939" spans="1:45"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46"/>
      <c r="AF939" s="146"/>
      <c r="AG939" s="146"/>
      <c r="AH939" s="146"/>
      <c r="AI939" s="146"/>
      <c r="AJ939" s="146"/>
      <c r="AK939" s="146"/>
      <c r="AL939" s="146"/>
      <c r="AM939" s="146"/>
      <c r="AN939" s="146"/>
      <c r="AO939" s="146"/>
      <c r="AP939" s="146"/>
      <c r="AQ939" s="146"/>
      <c r="AR939" s="146"/>
      <c r="AS939" s="146"/>
    </row>
    <row r="940" spans="1:45"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46"/>
      <c r="AF940" s="146"/>
      <c r="AG940" s="146"/>
      <c r="AH940" s="146"/>
      <c r="AI940" s="146"/>
      <c r="AJ940" s="146"/>
      <c r="AK940" s="146"/>
      <c r="AL940" s="146"/>
      <c r="AM940" s="146"/>
      <c r="AN940" s="146"/>
      <c r="AO940" s="146"/>
      <c r="AP940" s="146"/>
      <c r="AQ940" s="146"/>
      <c r="AR940" s="146"/>
      <c r="AS940" s="146"/>
    </row>
    <row r="941" spans="1:45"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46"/>
      <c r="AF941" s="146"/>
      <c r="AG941" s="146"/>
      <c r="AH941" s="146"/>
      <c r="AI941" s="146"/>
      <c r="AJ941" s="146"/>
      <c r="AK941" s="146"/>
      <c r="AL941" s="146"/>
      <c r="AM941" s="146"/>
      <c r="AN941" s="146"/>
      <c r="AO941" s="146"/>
      <c r="AP941" s="146"/>
      <c r="AQ941" s="146"/>
      <c r="AR941" s="146"/>
      <c r="AS941" s="146"/>
    </row>
    <row r="942" spans="1:45"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46"/>
      <c r="AF942" s="146"/>
      <c r="AG942" s="146"/>
      <c r="AH942" s="146"/>
      <c r="AI942" s="146"/>
      <c r="AJ942" s="146"/>
      <c r="AK942" s="146"/>
      <c r="AL942" s="146"/>
      <c r="AM942" s="146"/>
      <c r="AN942" s="146"/>
      <c r="AO942" s="146"/>
      <c r="AP942" s="146"/>
      <c r="AQ942" s="146"/>
      <c r="AR942" s="146"/>
      <c r="AS942" s="146"/>
    </row>
    <row r="943" spans="1:45"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46"/>
      <c r="AF943" s="146"/>
      <c r="AG943" s="146"/>
      <c r="AH943" s="146"/>
      <c r="AI943" s="146"/>
      <c r="AJ943" s="146"/>
      <c r="AK943" s="146"/>
      <c r="AL943" s="146"/>
      <c r="AM943" s="146"/>
      <c r="AN943" s="146"/>
      <c r="AO943" s="146"/>
      <c r="AP943" s="146"/>
      <c r="AQ943" s="146"/>
      <c r="AR943" s="146"/>
      <c r="AS943" s="146"/>
    </row>
    <row r="944" spans="1:45"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46"/>
      <c r="AF944" s="146"/>
      <c r="AG944" s="146"/>
      <c r="AH944" s="146"/>
      <c r="AI944" s="146"/>
      <c r="AJ944" s="146"/>
      <c r="AK944" s="146"/>
      <c r="AL944" s="146"/>
      <c r="AM944" s="146"/>
      <c r="AN944" s="146"/>
      <c r="AO944" s="146"/>
      <c r="AP944" s="146"/>
      <c r="AQ944" s="146"/>
      <c r="AR944" s="146"/>
      <c r="AS944" s="146"/>
    </row>
    <row r="945" spans="1:45"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46"/>
      <c r="AF945" s="146"/>
      <c r="AG945" s="146"/>
      <c r="AH945" s="146"/>
      <c r="AI945" s="146"/>
      <c r="AJ945" s="146"/>
      <c r="AK945" s="146"/>
      <c r="AL945" s="146"/>
      <c r="AM945" s="146"/>
      <c r="AN945" s="146"/>
      <c r="AO945" s="146"/>
      <c r="AP945" s="146"/>
      <c r="AQ945" s="146"/>
      <c r="AR945" s="146"/>
      <c r="AS945" s="146"/>
    </row>
    <row r="946" spans="1:45"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46"/>
      <c r="AF946" s="146"/>
      <c r="AG946" s="146"/>
      <c r="AH946" s="146"/>
      <c r="AI946" s="146"/>
      <c r="AJ946" s="146"/>
      <c r="AK946" s="146"/>
      <c r="AL946" s="146"/>
      <c r="AM946" s="146"/>
      <c r="AN946" s="146"/>
      <c r="AO946" s="146"/>
      <c r="AP946" s="146"/>
      <c r="AQ946" s="146"/>
      <c r="AR946" s="146"/>
      <c r="AS946" s="146"/>
    </row>
    <row r="947" spans="1:45"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46"/>
      <c r="AF947" s="146"/>
      <c r="AG947" s="146"/>
      <c r="AH947" s="146"/>
      <c r="AI947" s="146"/>
      <c r="AJ947" s="146"/>
      <c r="AK947" s="146"/>
      <c r="AL947" s="146"/>
      <c r="AM947" s="146"/>
      <c r="AN947" s="146"/>
      <c r="AO947" s="146"/>
      <c r="AP947" s="146"/>
      <c r="AQ947" s="146"/>
      <c r="AR947" s="146"/>
      <c r="AS947" s="146"/>
    </row>
    <row r="948" spans="1:45"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46"/>
      <c r="AF948" s="146"/>
      <c r="AG948" s="146"/>
      <c r="AH948" s="146"/>
      <c r="AI948" s="146"/>
      <c r="AJ948" s="146"/>
      <c r="AK948" s="146"/>
      <c r="AL948" s="146"/>
      <c r="AM948" s="146"/>
      <c r="AN948" s="146"/>
      <c r="AO948" s="146"/>
      <c r="AP948" s="146"/>
      <c r="AQ948" s="146"/>
      <c r="AR948" s="146"/>
      <c r="AS948" s="146"/>
    </row>
    <row r="949" spans="1:45"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46"/>
      <c r="AF949" s="146"/>
      <c r="AG949" s="146"/>
      <c r="AH949" s="146"/>
      <c r="AI949" s="146"/>
      <c r="AJ949" s="146"/>
      <c r="AK949" s="146"/>
      <c r="AL949" s="146"/>
      <c r="AM949" s="146"/>
      <c r="AN949" s="146"/>
      <c r="AO949" s="146"/>
      <c r="AP949" s="146"/>
      <c r="AQ949" s="146"/>
      <c r="AR949" s="146"/>
      <c r="AS949" s="146"/>
    </row>
    <row r="950" spans="1:45"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46"/>
      <c r="AF950" s="146"/>
      <c r="AG950" s="146"/>
      <c r="AH950" s="146"/>
      <c r="AI950" s="146"/>
      <c r="AJ950" s="146"/>
      <c r="AK950" s="146"/>
      <c r="AL950" s="146"/>
      <c r="AM950" s="146"/>
      <c r="AN950" s="146"/>
      <c r="AO950" s="146"/>
      <c r="AP950" s="146"/>
      <c r="AQ950" s="146"/>
      <c r="AR950" s="146"/>
      <c r="AS950" s="146"/>
    </row>
    <row r="951" spans="1:45"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46"/>
      <c r="AF951" s="146"/>
      <c r="AG951" s="146"/>
      <c r="AH951" s="146"/>
      <c r="AI951" s="146"/>
      <c r="AJ951" s="146"/>
      <c r="AK951" s="146"/>
      <c r="AL951" s="146"/>
      <c r="AM951" s="146"/>
      <c r="AN951" s="146"/>
      <c r="AO951" s="146"/>
      <c r="AP951" s="146"/>
      <c r="AQ951" s="146"/>
      <c r="AR951" s="146"/>
      <c r="AS951" s="146"/>
    </row>
    <row r="952" spans="1:45"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46"/>
      <c r="AF952" s="146"/>
      <c r="AG952" s="146"/>
      <c r="AH952" s="146"/>
      <c r="AI952" s="146"/>
      <c r="AJ952" s="146"/>
      <c r="AK952" s="146"/>
      <c r="AL952" s="146"/>
      <c r="AM952" s="146"/>
      <c r="AN952" s="146"/>
      <c r="AO952" s="146"/>
      <c r="AP952" s="146"/>
      <c r="AQ952" s="146"/>
      <c r="AR952" s="146"/>
      <c r="AS952" s="146"/>
    </row>
    <row r="953" spans="1:45"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46"/>
      <c r="AF953" s="146"/>
      <c r="AG953" s="146"/>
      <c r="AH953" s="146"/>
      <c r="AI953" s="146"/>
      <c r="AJ953" s="146"/>
      <c r="AK953" s="146"/>
      <c r="AL953" s="146"/>
      <c r="AM953" s="146"/>
      <c r="AN953" s="146"/>
      <c r="AO953" s="146"/>
      <c r="AP953" s="146"/>
      <c r="AQ953" s="146"/>
      <c r="AR953" s="146"/>
      <c r="AS953" s="146"/>
    </row>
    <row r="954" spans="1:45"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46"/>
      <c r="AF954" s="146"/>
      <c r="AG954" s="146"/>
      <c r="AH954" s="146"/>
      <c r="AI954" s="146"/>
      <c r="AJ954" s="146"/>
      <c r="AK954" s="146"/>
      <c r="AL954" s="146"/>
      <c r="AM954" s="146"/>
      <c r="AN954" s="146"/>
      <c r="AO954" s="146"/>
      <c r="AP954" s="146"/>
      <c r="AQ954" s="146"/>
      <c r="AR954" s="146"/>
      <c r="AS954" s="146"/>
    </row>
    <row r="955" spans="1:45"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46"/>
      <c r="AF955" s="146"/>
      <c r="AG955" s="146"/>
      <c r="AH955" s="146"/>
      <c r="AI955" s="146"/>
      <c r="AJ955" s="146"/>
      <c r="AK955" s="146"/>
      <c r="AL955" s="146"/>
      <c r="AM955" s="146"/>
      <c r="AN955" s="146"/>
      <c r="AO955" s="146"/>
      <c r="AP955" s="146"/>
      <c r="AQ955" s="146"/>
      <c r="AR955" s="146"/>
      <c r="AS955" s="146"/>
    </row>
    <row r="956" spans="1:45"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46"/>
      <c r="AF956" s="146"/>
      <c r="AG956" s="146"/>
      <c r="AH956" s="146"/>
      <c r="AI956" s="146"/>
      <c r="AJ956" s="146"/>
      <c r="AK956" s="146"/>
      <c r="AL956" s="146"/>
      <c r="AM956" s="146"/>
      <c r="AN956" s="146"/>
      <c r="AO956" s="146"/>
      <c r="AP956" s="146"/>
      <c r="AQ956" s="146"/>
      <c r="AR956" s="146"/>
      <c r="AS956" s="146"/>
    </row>
    <row r="957" spans="1:45"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46"/>
      <c r="AF957" s="146"/>
      <c r="AG957" s="146"/>
      <c r="AH957" s="146"/>
      <c r="AI957" s="146"/>
      <c r="AJ957" s="146"/>
      <c r="AK957" s="146"/>
      <c r="AL957" s="146"/>
      <c r="AM957" s="146"/>
      <c r="AN957" s="146"/>
      <c r="AO957" s="146"/>
      <c r="AP957" s="146"/>
      <c r="AQ957" s="146"/>
      <c r="AR957" s="146"/>
      <c r="AS957" s="146"/>
    </row>
    <row r="958" spans="1:45"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46"/>
      <c r="AF958" s="146"/>
      <c r="AG958" s="146"/>
      <c r="AH958" s="146"/>
      <c r="AI958" s="146"/>
      <c r="AJ958" s="146"/>
      <c r="AK958" s="146"/>
      <c r="AL958" s="146"/>
      <c r="AM958" s="146"/>
      <c r="AN958" s="146"/>
      <c r="AO958" s="146"/>
      <c r="AP958" s="146"/>
      <c r="AQ958" s="146"/>
      <c r="AR958" s="146"/>
      <c r="AS958" s="146"/>
    </row>
    <row r="959" spans="1:45"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46"/>
      <c r="AF959" s="146"/>
      <c r="AG959" s="146"/>
      <c r="AH959" s="146"/>
      <c r="AI959" s="146"/>
      <c r="AJ959" s="146"/>
      <c r="AK959" s="146"/>
      <c r="AL959" s="146"/>
      <c r="AM959" s="146"/>
      <c r="AN959" s="146"/>
      <c r="AO959" s="146"/>
      <c r="AP959" s="146"/>
      <c r="AQ959" s="146"/>
      <c r="AR959" s="146"/>
      <c r="AS959" s="146"/>
    </row>
    <row r="960" spans="1:45"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46"/>
      <c r="AF960" s="146"/>
      <c r="AG960" s="146"/>
      <c r="AH960" s="146"/>
      <c r="AI960" s="146"/>
      <c r="AJ960" s="146"/>
      <c r="AK960" s="146"/>
      <c r="AL960" s="146"/>
      <c r="AM960" s="146"/>
      <c r="AN960" s="146"/>
      <c r="AO960" s="146"/>
      <c r="AP960" s="146"/>
      <c r="AQ960" s="146"/>
      <c r="AR960" s="146"/>
      <c r="AS960" s="146"/>
    </row>
    <row r="961" spans="1:45"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46"/>
      <c r="AF961" s="146"/>
      <c r="AG961" s="146"/>
      <c r="AH961" s="146"/>
      <c r="AI961" s="146"/>
      <c r="AJ961" s="146"/>
      <c r="AK961" s="146"/>
      <c r="AL961" s="146"/>
      <c r="AM961" s="146"/>
      <c r="AN961" s="146"/>
      <c r="AO961" s="146"/>
      <c r="AP961" s="146"/>
      <c r="AQ961" s="146"/>
      <c r="AR961" s="146"/>
      <c r="AS961" s="146"/>
    </row>
    <row r="962" spans="1:45"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46"/>
      <c r="AF962" s="146"/>
      <c r="AG962" s="146"/>
      <c r="AH962" s="146"/>
      <c r="AI962" s="146"/>
      <c r="AJ962" s="146"/>
      <c r="AK962" s="146"/>
      <c r="AL962" s="146"/>
      <c r="AM962" s="146"/>
      <c r="AN962" s="146"/>
      <c r="AO962" s="146"/>
      <c r="AP962" s="146"/>
      <c r="AQ962" s="146"/>
      <c r="AR962" s="146"/>
      <c r="AS962" s="146"/>
    </row>
    <row r="963" spans="1:45"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46"/>
      <c r="AF963" s="146"/>
      <c r="AG963" s="146"/>
      <c r="AH963" s="146"/>
      <c r="AI963" s="146"/>
      <c r="AJ963" s="146"/>
      <c r="AK963" s="146"/>
      <c r="AL963" s="146"/>
      <c r="AM963" s="146"/>
      <c r="AN963" s="146"/>
      <c r="AO963" s="146"/>
      <c r="AP963" s="146"/>
      <c r="AQ963" s="146"/>
      <c r="AR963" s="146"/>
      <c r="AS963" s="146"/>
    </row>
    <row r="964" spans="1:45"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46"/>
      <c r="AF964" s="146"/>
      <c r="AG964" s="146"/>
      <c r="AH964" s="146"/>
      <c r="AI964" s="146"/>
      <c r="AJ964" s="146"/>
      <c r="AK964" s="146"/>
      <c r="AL964" s="146"/>
      <c r="AM964" s="146"/>
      <c r="AN964" s="146"/>
      <c r="AO964" s="146"/>
      <c r="AP964" s="146"/>
      <c r="AQ964" s="146"/>
      <c r="AR964" s="146"/>
      <c r="AS964" s="146"/>
    </row>
    <row r="965" spans="1:45"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46"/>
      <c r="AF965" s="146"/>
      <c r="AG965" s="146"/>
      <c r="AH965" s="146"/>
      <c r="AI965" s="146"/>
      <c r="AJ965" s="146"/>
      <c r="AK965" s="146"/>
      <c r="AL965" s="146"/>
      <c r="AM965" s="146"/>
      <c r="AN965" s="146"/>
      <c r="AO965" s="146"/>
      <c r="AP965" s="146"/>
      <c r="AQ965" s="146"/>
      <c r="AR965" s="146"/>
      <c r="AS965" s="146"/>
    </row>
    <row r="966" spans="1:45"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46"/>
      <c r="AF966" s="146"/>
      <c r="AG966" s="146"/>
      <c r="AH966" s="146"/>
      <c r="AI966" s="146"/>
      <c r="AJ966" s="146"/>
      <c r="AK966" s="146"/>
      <c r="AL966" s="146"/>
      <c r="AM966" s="146"/>
      <c r="AN966" s="146"/>
      <c r="AO966" s="146"/>
      <c r="AP966" s="146"/>
      <c r="AQ966" s="146"/>
      <c r="AR966" s="146"/>
      <c r="AS966" s="146"/>
    </row>
    <row r="967" spans="1:45"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46"/>
      <c r="AF967" s="146"/>
      <c r="AG967" s="146"/>
      <c r="AH967" s="146"/>
      <c r="AI967" s="146"/>
      <c r="AJ967" s="146"/>
      <c r="AK967" s="146"/>
      <c r="AL967" s="146"/>
      <c r="AM967" s="146"/>
      <c r="AN967" s="146"/>
      <c r="AO967" s="146"/>
      <c r="AP967" s="146"/>
      <c r="AQ967" s="146"/>
      <c r="AR967" s="146"/>
      <c r="AS967" s="146"/>
    </row>
    <row r="968" spans="1:45"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46"/>
      <c r="AF968" s="146"/>
      <c r="AG968" s="146"/>
      <c r="AH968" s="146"/>
      <c r="AI968" s="146"/>
      <c r="AJ968" s="146"/>
      <c r="AK968" s="146"/>
      <c r="AL968" s="146"/>
      <c r="AM968" s="146"/>
      <c r="AN968" s="146"/>
      <c r="AO968" s="146"/>
      <c r="AP968" s="146"/>
      <c r="AQ968" s="146"/>
      <c r="AR968" s="146"/>
      <c r="AS968" s="146"/>
    </row>
    <row r="969" spans="1:45"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46"/>
      <c r="AF969" s="146"/>
      <c r="AG969" s="146"/>
      <c r="AH969" s="146"/>
      <c r="AI969" s="146"/>
      <c r="AJ969" s="146"/>
      <c r="AK969" s="146"/>
      <c r="AL969" s="146"/>
      <c r="AM969" s="146"/>
      <c r="AN969" s="146"/>
      <c r="AO969" s="146"/>
      <c r="AP969" s="146"/>
      <c r="AQ969" s="146"/>
      <c r="AR969" s="146"/>
      <c r="AS969" s="146"/>
    </row>
    <row r="970" spans="1:45"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46"/>
      <c r="AF970" s="146"/>
      <c r="AG970" s="146"/>
      <c r="AH970" s="146"/>
      <c r="AI970" s="146"/>
      <c r="AJ970" s="146"/>
      <c r="AK970" s="146"/>
      <c r="AL970" s="146"/>
      <c r="AM970" s="146"/>
      <c r="AN970" s="146"/>
      <c r="AO970" s="146"/>
      <c r="AP970" s="146"/>
      <c r="AQ970" s="146"/>
      <c r="AR970" s="146"/>
      <c r="AS970" s="146"/>
    </row>
    <row r="971" spans="1:45"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46"/>
      <c r="AF971" s="146"/>
      <c r="AG971" s="146"/>
      <c r="AH971" s="146"/>
      <c r="AI971" s="146"/>
      <c r="AJ971" s="146"/>
      <c r="AK971" s="146"/>
      <c r="AL971" s="146"/>
      <c r="AM971" s="146"/>
      <c r="AN971" s="146"/>
      <c r="AO971" s="146"/>
      <c r="AP971" s="146"/>
      <c r="AQ971" s="146"/>
      <c r="AR971" s="146"/>
      <c r="AS971" s="146"/>
    </row>
    <row r="972" spans="1:45"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46"/>
      <c r="AF972" s="146"/>
      <c r="AG972" s="146"/>
      <c r="AH972" s="146"/>
      <c r="AI972" s="146"/>
      <c r="AJ972" s="146"/>
      <c r="AK972" s="146"/>
      <c r="AL972" s="146"/>
      <c r="AM972" s="146"/>
      <c r="AN972" s="146"/>
      <c r="AO972" s="146"/>
      <c r="AP972" s="146"/>
      <c r="AQ972" s="146"/>
      <c r="AR972" s="146"/>
      <c r="AS972" s="146"/>
    </row>
    <row r="973" spans="1:45"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46"/>
      <c r="AF973" s="146"/>
      <c r="AG973" s="146"/>
      <c r="AH973" s="146"/>
      <c r="AI973" s="146"/>
      <c r="AJ973" s="146"/>
      <c r="AK973" s="146"/>
      <c r="AL973" s="146"/>
      <c r="AM973" s="146"/>
      <c r="AN973" s="146"/>
      <c r="AO973" s="146"/>
      <c r="AP973" s="146"/>
      <c r="AQ973" s="146"/>
      <c r="AR973" s="146"/>
      <c r="AS973" s="146"/>
    </row>
    <row r="974" spans="1:45"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46"/>
      <c r="AF974" s="146"/>
      <c r="AG974" s="146"/>
      <c r="AH974" s="146"/>
      <c r="AI974" s="146"/>
      <c r="AJ974" s="146"/>
      <c r="AK974" s="146"/>
      <c r="AL974" s="146"/>
      <c r="AM974" s="146"/>
      <c r="AN974" s="146"/>
      <c r="AO974" s="146"/>
      <c r="AP974" s="146"/>
      <c r="AQ974" s="146"/>
      <c r="AR974" s="146"/>
      <c r="AS974" s="146"/>
    </row>
    <row r="975" spans="1:45"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46"/>
      <c r="AF975" s="146"/>
      <c r="AG975" s="146"/>
      <c r="AH975" s="146"/>
      <c r="AI975" s="146"/>
      <c r="AJ975" s="146"/>
      <c r="AK975" s="146"/>
      <c r="AL975" s="146"/>
      <c r="AM975" s="146"/>
      <c r="AN975" s="146"/>
      <c r="AO975" s="146"/>
      <c r="AP975" s="146"/>
      <c r="AQ975" s="146"/>
      <c r="AR975" s="146"/>
      <c r="AS975" s="146"/>
    </row>
    <row r="976" spans="1:45"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46"/>
      <c r="AF976" s="146"/>
      <c r="AG976" s="146"/>
      <c r="AH976" s="146"/>
      <c r="AI976" s="146"/>
      <c r="AJ976" s="146"/>
      <c r="AK976" s="146"/>
      <c r="AL976" s="146"/>
      <c r="AM976" s="146"/>
      <c r="AN976" s="146"/>
      <c r="AO976" s="146"/>
      <c r="AP976" s="146"/>
      <c r="AQ976" s="146"/>
      <c r="AR976" s="146"/>
      <c r="AS976" s="146"/>
    </row>
    <row r="977" spans="1:45"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46"/>
      <c r="AF977" s="146"/>
      <c r="AG977" s="146"/>
      <c r="AH977" s="146"/>
      <c r="AI977" s="146"/>
      <c r="AJ977" s="146"/>
      <c r="AK977" s="146"/>
      <c r="AL977" s="146"/>
      <c r="AM977" s="146"/>
      <c r="AN977" s="146"/>
      <c r="AO977" s="146"/>
      <c r="AP977" s="146"/>
      <c r="AQ977" s="146"/>
      <c r="AR977" s="146"/>
      <c r="AS977" s="146"/>
    </row>
    <row r="978" spans="1:45"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46"/>
      <c r="AF978" s="146"/>
      <c r="AG978" s="146"/>
      <c r="AH978" s="146"/>
      <c r="AI978" s="146"/>
      <c r="AJ978" s="146"/>
      <c r="AK978" s="146"/>
      <c r="AL978" s="146"/>
      <c r="AM978" s="146"/>
      <c r="AN978" s="146"/>
      <c r="AO978" s="146"/>
      <c r="AP978" s="146"/>
      <c r="AQ978" s="146"/>
      <c r="AR978" s="146"/>
      <c r="AS978" s="146"/>
    </row>
    <row r="979" spans="1:45"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46"/>
      <c r="AF979" s="146"/>
      <c r="AG979" s="146"/>
      <c r="AH979" s="146"/>
      <c r="AI979" s="146"/>
      <c r="AJ979" s="146"/>
      <c r="AK979" s="146"/>
      <c r="AL979" s="146"/>
      <c r="AM979" s="146"/>
      <c r="AN979" s="146"/>
      <c r="AO979" s="146"/>
      <c r="AP979" s="146"/>
      <c r="AQ979" s="146"/>
      <c r="AR979" s="146"/>
      <c r="AS979" s="146"/>
    </row>
    <row r="980" spans="1:45"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46"/>
      <c r="AF980" s="146"/>
      <c r="AG980" s="146"/>
      <c r="AH980" s="146"/>
      <c r="AI980" s="146"/>
      <c r="AJ980" s="146"/>
      <c r="AK980" s="146"/>
      <c r="AL980" s="146"/>
      <c r="AM980" s="146"/>
      <c r="AN980" s="146"/>
      <c r="AO980" s="146"/>
      <c r="AP980" s="146"/>
      <c r="AQ980" s="146"/>
      <c r="AR980" s="146"/>
      <c r="AS980" s="146"/>
    </row>
    <row r="981" spans="1:45"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46"/>
      <c r="AF981" s="146"/>
      <c r="AG981" s="146"/>
      <c r="AH981" s="146"/>
      <c r="AI981" s="146"/>
      <c r="AJ981" s="146"/>
      <c r="AK981" s="146"/>
      <c r="AL981" s="146"/>
      <c r="AM981" s="146"/>
      <c r="AN981" s="146"/>
      <c r="AO981" s="146"/>
      <c r="AP981" s="146"/>
      <c r="AQ981" s="146"/>
      <c r="AR981" s="146"/>
      <c r="AS981" s="146"/>
    </row>
    <row r="982" spans="1:45"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46"/>
      <c r="AF982" s="146"/>
      <c r="AG982" s="146"/>
      <c r="AH982" s="146"/>
      <c r="AI982" s="146"/>
      <c r="AJ982" s="146"/>
      <c r="AK982" s="146"/>
      <c r="AL982" s="146"/>
      <c r="AM982" s="146"/>
      <c r="AN982" s="146"/>
      <c r="AO982" s="146"/>
      <c r="AP982" s="146"/>
      <c r="AQ982" s="146"/>
      <c r="AR982" s="146"/>
      <c r="AS982" s="146"/>
    </row>
    <row r="983" spans="1:45"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46"/>
      <c r="AF983" s="146"/>
      <c r="AG983" s="146"/>
      <c r="AH983" s="146"/>
      <c r="AI983" s="146"/>
      <c r="AJ983" s="146"/>
      <c r="AK983" s="146"/>
      <c r="AL983" s="146"/>
      <c r="AM983" s="146"/>
      <c r="AN983" s="146"/>
      <c r="AO983" s="146"/>
      <c r="AP983" s="146"/>
      <c r="AQ983" s="146"/>
      <c r="AR983" s="146"/>
      <c r="AS983" s="146"/>
    </row>
    <row r="984" spans="1:45"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46"/>
      <c r="AF984" s="146"/>
      <c r="AG984" s="146"/>
      <c r="AH984" s="146"/>
      <c r="AI984" s="146"/>
      <c r="AJ984" s="146"/>
      <c r="AK984" s="146"/>
      <c r="AL984" s="146"/>
      <c r="AM984" s="146"/>
      <c r="AN984" s="146"/>
      <c r="AO984" s="146"/>
      <c r="AP984" s="146"/>
      <c r="AQ984" s="146"/>
      <c r="AR984" s="146"/>
      <c r="AS984" s="146"/>
    </row>
    <row r="985" spans="1:45"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46"/>
      <c r="AF985" s="146"/>
      <c r="AG985" s="146"/>
      <c r="AH985" s="146"/>
      <c r="AI985" s="146"/>
      <c r="AJ985" s="146"/>
      <c r="AK985" s="146"/>
      <c r="AL985" s="146"/>
      <c r="AM985" s="146"/>
      <c r="AN985" s="146"/>
      <c r="AO985" s="146"/>
      <c r="AP985" s="146"/>
      <c r="AQ985" s="146"/>
      <c r="AR985" s="146"/>
      <c r="AS985" s="146"/>
    </row>
    <row r="986" spans="1:45"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46"/>
      <c r="AF986" s="146"/>
      <c r="AG986" s="146"/>
      <c r="AH986" s="146"/>
      <c r="AI986" s="146"/>
      <c r="AJ986" s="146"/>
      <c r="AK986" s="146"/>
      <c r="AL986" s="146"/>
      <c r="AM986" s="146"/>
      <c r="AN986" s="146"/>
      <c r="AO986" s="146"/>
      <c r="AP986" s="146"/>
      <c r="AQ986" s="146"/>
      <c r="AR986" s="146"/>
      <c r="AS986" s="146"/>
    </row>
    <row r="987" spans="1:45"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46"/>
      <c r="AF987" s="146"/>
      <c r="AG987" s="146"/>
      <c r="AH987" s="146"/>
      <c r="AI987" s="146"/>
      <c r="AJ987" s="146"/>
      <c r="AK987" s="146"/>
      <c r="AL987" s="146"/>
      <c r="AM987" s="146"/>
      <c r="AN987" s="146"/>
      <c r="AO987" s="146"/>
      <c r="AP987" s="146"/>
      <c r="AQ987" s="146"/>
      <c r="AR987" s="146"/>
      <c r="AS987" s="146"/>
    </row>
    <row r="988" spans="1:45"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46"/>
      <c r="AF988" s="146"/>
      <c r="AG988" s="146"/>
      <c r="AH988" s="146"/>
      <c r="AI988" s="146"/>
      <c r="AJ988" s="146"/>
      <c r="AK988" s="146"/>
      <c r="AL988" s="146"/>
      <c r="AM988" s="146"/>
      <c r="AN988" s="146"/>
      <c r="AO988" s="146"/>
      <c r="AP988" s="146"/>
      <c r="AQ988" s="146"/>
      <c r="AR988" s="146"/>
      <c r="AS988" s="146"/>
    </row>
    <row r="989" spans="1:45"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46"/>
      <c r="AF989" s="146"/>
      <c r="AG989" s="146"/>
      <c r="AH989" s="146"/>
      <c r="AI989" s="146"/>
      <c r="AJ989" s="146"/>
      <c r="AK989" s="146"/>
      <c r="AL989" s="146"/>
      <c r="AM989" s="146"/>
      <c r="AN989" s="146"/>
      <c r="AO989" s="146"/>
      <c r="AP989" s="146"/>
      <c r="AQ989" s="146"/>
      <c r="AR989" s="146"/>
      <c r="AS989" s="146"/>
    </row>
    <row r="990" spans="1:45"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46"/>
      <c r="AF990" s="146"/>
      <c r="AG990" s="146"/>
      <c r="AH990" s="146"/>
      <c r="AI990" s="146"/>
      <c r="AJ990" s="146"/>
      <c r="AK990" s="146"/>
      <c r="AL990" s="146"/>
      <c r="AM990" s="146"/>
      <c r="AN990" s="146"/>
      <c r="AO990" s="146"/>
      <c r="AP990" s="146"/>
      <c r="AQ990" s="146"/>
      <c r="AR990" s="146"/>
      <c r="AS990" s="146"/>
    </row>
    <row r="991" spans="1:45"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46"/>
      <c r="AF991" s="146"/>
      <c r="AG991" s="146"/>
      <c r="AH991" s="146"/>
      <c r="AI991" s="146"/>
      <c r="AJ991" s="146"/>
      <c r="AK991" s="146"/>
      <c r="AL991" s="146"/>
      <c r="AM991" s="146"/>
      <c r="AN991" s="146"/>
      <c r="AO991" s="146"/>
      <c r="AP991" s="146"/>
      <c r="AQ991" s="146"/>
      <c r="AR991" s="146"/>
      <c r="AS991" s="146"/>
    </row>
    <row r="992" spans="1:45"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46"/>
      <c r="AF992" s="146"/>
      <c r="AG992" s="146"/>
      <c r="AH992" s="146"/>
      <c r="AI992" s="146"/>
      <c r="AJ992" s="146"/>
      <c r="AK992" s="146"/>
      <c r="AL992" s="146"/>
      <c r="AM992" s="146"/>
      <c r="AN992" s="146"/>
      <c r="AO992" s="146"/>
      <c r="AP992" s="146"/>
      <c r="AQ992" s="146"/>
      <c r="AR992" s="146"/>
      <c r="AS992" s="146"/>
    </row>
    <row r="993" spans="1:45"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46"/>
      <c r="AF993" s="146"/>
      <c r="AG993" s="146"/>
      <c r="AH993" s="146"/>
      <c r="AI993" s="146"/>
      <c r="AJ993" s="146"/>
      <c r="AK993" s="146"/>
      <c r="AL993" s="146"/>
      <c r="AM993" s="146"/>
      <c r="AN993" s="146"/>
      <c r="AO993" s="146"/>
      <c r="AP993" s="146"/>
      <c r="AQ993" s="146"/>
      <c r="AR993" s="146"/>
      <c r="AS993" s="146"/>
    </row>
    <row r="994" spans="1:45"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46"/>
      <c r="AF994" s="146"/>
      <c r="AG994" s="146"/>
      <c r="AH994" s="146"/>
      <c r="AI994" s="146"/>
      <c r="AJ994" s="146"/>
      <c r="AK994" s="146"/>
      <c r="AL994" s="146"/>
      <c r="AM994" s="146"/>
      <c r="AN994" s="146"/>
      <c r="AO994" s="146"/>
      <c r="AP994" s="146"/>
      <c r="AQ994" s="146"/>
      <c r="AR994" s="146"/>
      <c r="AS994" s="146"/>
    </row>
    <row r="995" spans="1:45"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46"/>
      <c r="AF995" s="146"/>
      <c r="AG995" s="146"/>
      <c r="AH995" s="146"/>
      <c r="AI995" s="146"/>
      <c r="AJ995" s="146"/>
      <c r="AK995" s="146"/>
      <c r="AL995" s="146"/>
      <c r="AM995" s="146"/>
      <c r="AN995" s="146"/>
      <c r="AO995" s="146"/>
      <c r="AP995" s="146"/>
      <c r="AQ995" s="146"/>
      <c r="AR995" s="146"/>
      <c r="AS995" s="146"/>
    </row>
    <row r="996" spans="1:45"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46"/>
      <c r="AF996" s="146"/>
      <c r="AG996" s="146"/>
      <c r="AH996" s="146"/>
      <c r="AI996" s="146"/>
      <c r="AJ996" s="146"/>
      <c r="AK996" s="146"/>
      <c r="AL996" s="146"/>
      <c r="AM996" s="146"/>
      <c r="AN996" s="146"/>
      <c r="AO996" s="146"/>
      <c r="AP996" s="146"/>
      <c r="AQ996" s="146"/>
      <c r="AR996" s="146"/>
      <c r="AS996" s="146"/>
    </row>
    <row r="997" spans="1:45"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46"/>
      <c r="AF997" s="146"/>
      <c r="AG997" s="146"/>
      <c r="AH997" s="146"/>
      <c r="AI997" s="146"/>
      <c r="AJ997" s="146"/>
      <c r="AK997" s="146"/>
      <c r="AL997" s="146"/>
      <c r="AM997" s="146"/>
      <c r="AN997" s="146"/>
      <c r="AO997" s="146"/>
      <c r="AP997" s="146"/>
      <c r="AQ997" s="146"/>
      <c r="AR997" s="146"/>
      <c r="AS997" s="146"/>
    </row>
    <row r="998" spans="1:45"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46"/>
      <c r="AF998" s="146"/>
      <c r="AG998" s="146"/>
      <c r="AH998" s="146"/>
      <c r="AI998" s="146"/>
      <c r="AJ998" s="146"/>
      <c r="AK998" s="146"/>
      <c r="AL998" s="146"/>
      <c r="AM998" s="146"/>
      <c r="AN998" s="146"/>
      <c r="AO998" s="146"/>
      <c r="AP998" s="146"/>
      <c r="AQ998" s="146"/>
      <c r="AR998" s="146"/>
      <c r="AS998" s="146"/>
    </row>
    <row r="999" spans="1:45"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46"/>
      <c r="AF999" s="146"/>
      <c r="AG999" s="146"/>
      <c r="AH999" s="146"/>
      <c r="AI999" s="146"/>
      <c r="AJ999" s="146"/>
      <c r="AK999" s="146"/>
      <c r="AL999" s="146"/>
      <c r="AM999" s="146"/>
      <c r="AN999" s="146"/>
      <c r="AO999" s="146"/>
      <c r="AP999" s="146"/>
      <c r="AQ999" s="146"/>
      <c r="AR999" s="146"/>
      <c r="AS999" s="146"/>
    </row>
    <row r="1000" spans="1:45"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46"/>
      <c r="AF1000" s="146"/>
      <c r="AG1000" s="146"/>
      <c r="AH1000" s="146"/>
      <c r="AI1000" s="146"/>
      <c r="AJ1000" s="146"/>
      <c r="AK1000" s="146"/>
      <c r="AL1000" s="146"/>
      <c r="AM1000" s="146"/>
      <c r="AN1000" s="146"/>
      <c r="AO1000" s="146"/>
      <c r="AP1000" s="146"/>
      <c r="AQ1000" s="146"/>
      <c r="AR1000" s="146"/>
      <c r="AS1000" s="146"/>
    </row>
  </sheetData>
  <sheetProtection password="B7B8" sheet="1" objects="1" scenarios="1" formatCells="0" selectLockedCells="1"/>
  <sortState ref="AL3:AL71">
    <sortCondition ref="AL3:AL71"/>
  </sortState>
  <mergeCells count="177">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Z22:AA22"/>
    <mergeCell ref="AB22:AD22"/>
    <mergeCell ref="H20:Y20"/>
    <mergeCell ref="Z20:AA20"/>
    <mergeCell ref="AB20:AD20"/>
    <mergeCell ref="H21:Y21"/>
    <mergeCell ref="Z21:AA21"/>
    <mergeCell ref="AB21:AD21"/>
    <mergeCell ref="H22:Y22"/>
  </mergeCells>
  <conditionalFormatting sqref="A17:A23 A26 A29 A32 A36 A39 A42 A45 A48 A51 A54 A58 A61 A64 H17:AA23">
    <cfRule type="containsBlanks" dxfId="121" priority="1">
      <formula>LEN(TRIM(A17))=0</formula>
    </cfRule>
  </conditionalFormatting>
  <conditionalFormatting sqref="AD5">
    <cfRule type="containsBlanks" dxfId="120" priority="2">
      <formula>LEN(TRIM(AD5))=0</formula>
    </cfRule>
  </conditionalFormatting>
  <conditionalFormatting sqref="P72:AD79 AC80:AD80">
    <cfRule type="containsBlanks" dxfId="119" priority="3">
      <formula>LEN(TRIM(P72))=0</formula>
    </cfRule>
  </conditionalFormatting>
  <conditionalFormatting sqref="A13:O14">
    <cfRule type="containsBlanks" dxfId="118" priority="4">
      <formula>LEN(TRIM(A13))=0</formula>
    </cfRule>
  </conditionalFormatting>
  <conditionalFormatting sqref="Q13:AD14">
    <cfRule type="containsBlanks" dxfId="117" priority="5">
      <formula>LEN(TRIM(Q13))=0</formula>
    </cfRule>
  </conditionalFormatting>
  <conditionalFormatting sqref="S26:S34">
    <cfRule type="containsBlanks" dxfId="116" priority="6">
      <formula>LEN(TRIM(S26))=0</formula>
    </cfRule>
  </conditionalFormatting>
  <conditionalFormatting sqref="B26">
    <cfRule type="containsBlanks" dxfId="115" priority="7">
      <formula>LEN(TRIM(B26))=0</formula>
    </cfRule>
  </conditionalFormatting>
  <conditionalFormatting sqref="B29">
    <cfRule type="containsBlanks" dxfId="114" priority="8">
      <formula>LEN(TRIM(B29))=0</formula>
    </cfRule>
  </conditionalFormatting>
  <conditionalFormatting sqref="B32">
    <cfRule type="containsBlanks" dxfId="113" priority="9">
      <formula>LEN(TRIM(B32))=0</formula>
    </cfRule>
  </conditionalFormatting>
  <conditionalFormatting sqref="B36 B39 B42 B45 B48 B51 B54 S36:S56">
    <cfRule type="containsBlanks" dxfId="112" priority="10">
      <formula>LEN(TRIM(B36))=0</formula>
    </cfRule>
  </conditionalFormatting>
  <conditionalFormatting sqref="B58 B61 B64 S58:S66">
    <cfRule type="containsBlanks" dxfId="111" priority="11">
      <formula>LEN(TRIM(B58))=0</formula>
    </cfRule>
  </conditionalFormatting>
  <conditionalFormatting sqref="T58">
    <cfRule type="containsBlanks" dxfId="110" priority="12">
      <formula>LEN(TRIM(T58))=0</formula>
    </cfRule>
  </conditionalFormatting>
  <conditionalFormatting sqref="T36:T56">
    <cfRule type="containsBlanks" dxfId="109" priority="13">
      <formula>LEN(TRIM(T36))=0</formula>
    </cfRule>
  </conditionalFormatting>
  <conditionalFormatting sqref="T59:T66">
    <cfRule type="containsBlanks" dxfId="108" priority="14">
      <formula>LEN(TRIM(T59))=0</formula>
    </cfRule>
  </conditionalFormatting>
  <conditionalFormatting sqref="T26">
    <cfRule type="containsBlanks" dxfId="107" priority="15">
      <formula>LEN(TRIM(T26))=0</formula>
    </cfRule>
  </conditionalFormatting>
  <conditionalFormatting sqref="T27:T34">
    <cfRule type="containsBlanks" dxfId="106" priority="16">
      <formula>LEN(TRIM(T27))=0</formula>
    </cfRule>
  </conditionalFormatting>
  <dataValidations count="6">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A26 A29 A32 A36 A39 A42 A45 A48 A51 A54 A58 A61 A64">
      <formula1>"1.0,2.0,3.0,4.0,5.0,6.0,7.0,8.0,9.0,10.0,11.0,12.0,13.0,14.0,15.0"</formula1>
    </dataValidation>
    <dataValidation type="list" allowBlank="1" showErrorMessage="1" sqref="T26:T34 T36:T56">
      <formula1>"Práctica,Tarea,Reporte,Checklist,Actividad,Ensayo,Proyecto,Investigación,Exposición,Lista de Cotejo,Mapa Mental,Examen Escrito"</formula1>
    </dataValidation>
    <dataValidation type="list" allowBlank="1" showErrorMessage="1" sqref="F6:AD6">
      <formula1>$AL$2:$AL$71</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0"/>
  <sheetViews>
    <sheetView view="pageBreakPreview" zoomScale="120" zoomScaleNormal="100" zoomScaleSheetLayoutView="120" workbookViewId="0">
      <selection activeCell="A13" sqref="A13:O13"/>
    </sheetView>
  </sheetViews>
  <sheetFormatPr baseColWidth="10" defaultColWidth="0" defaultRowHeight="15" customHeight="1" zeroHeight="1"/>
  <cols>
    <col min="1" max="30" width="4.28515625" customWidth="1"/>
    <col min="31" max="31" width="4.42578125" style="52" customWidth="1"/>
    <col min="32" max="37" width="4.28515625" style="52" hidden="1" customWidth="1"/>
    <col min="38" max="41" width="11.42578125" style="51" hidden="1" customWidth="1"/>
    <col min="42" max="42" width="4.28515625" style="51" hidden="1" customWidth="1"/>
    <col min="43" max="43" width="11.42578125" style="51" hidden="1" customWidth="1"/>
    <col min="44" max="45" width="0" style="51" hidden="1" customWidth="1"/>
    <col min="46" max="16384" width="14.42578125" style="52" hidden="1"/>
  </cols>
  <sheetData>
    <row r="1" spans="1:43"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8"/>
      <c r="AF1" s="56"/>
      <c r="AG1" s="56"/>
      <c r="AH1" s="56"/>
      <c r="AI1" s="56"/>
      <c r="AJ1" s="56"/>
      <c r="AK1" s="56"/>
      <c r="AL1" s="50" t="s">
        <v>0</v>
      </c>
      <c r="AM1" s="50" t="s">
        <v>1</v>
      </c>
      <c r="AN1" s="50"/>
      <c r="AO1" s="50"/>
      <c r="AP1" s="50"/>
      <c r="AQ1" s="50"/>
    </row>
    <row r="2" spans="1:43" ht="21" customHeight="1">
      <c r="A2" s="72" t="str">
        <f>+'UT 1'!A2:AD2</f>
        <v>PLANEACIÓN ACADÉMICA REV. 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28"/>
      <c r="AF2" s="56"/>
      <c r="AG2" s="56"/>
      <c r="AH2" s="56"/>
      <c r="AI2" s="56"/>
      <c r="AJ2" s="56"/>
      <c r="AK2" s="56"/>
      <c r="AL2" s="50" t="s">
        <v>64</v>
      </c>
      <c r="AM2" s="53" t="s">
        <v>3</v>
      </c>
      <c r="AN2" s="50"/>
      <c r="AO2" s="50"/>
      <c r="AP2" s="50"/>
      <c r="AQ2" s="50"/>
    </row>
    <row r="3" spans="1:43"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8"/>
      <c r="AF3" s="56"/>
      <c r="AG3" s="56"/>
      <c r="AH3" s="56"/>
      <c r="AI3" s="56"/>
      <c r="AJ3" s="56"/>
      <c r="AK3" s="56"/>
      <c r="AL3" s="50" t="s">
        <v>65</v>
      </c>
      <c r="AM3" s="53" t="s">
        <v>4</v>
      </c>
      <c r="AN3" s="50"/>
      <c r="AO3" s="50"/>
      <c r="AP3" s="50"/>
      <c r="AQ3" s="50"/>
    </row>
    <row r="4" spans="1:43" ht="15" customHeight="1">
      <c r="A4" s="3"/>
      <c r="B4" s="3"/>
      <c r="C4" s="3"/>
      <c r="D4" s="3"/>
      <c r="E4" s="3"/>
      <c r="F4" s="3"/>
      <c r="G4" s="3"/>
      <c r="H4" s="3"/>
      <c r="I4" s="3"/>
      <c r="J4" s="3"/>
      <c r="K4" s="3"/>
      <c r="L4" s="3"/>
      <c r="M4" s="3"/>
      <c r="N4" s="3"/>
      <c r="O4" s="3"/>
      <c r="P4" s="3"/>
      <c r="Q4" s="3"/>
      <c r="R4" s="3"/>
      <c r="S4" s="3"/>
      <c r="T4" s="3"/>
      <c r="U4" s="3"/>
      <c r="V4" s="3"/>
      <c r="W4" s="3"/>
      <c r="X4" s="3"/>
      <c r="Y4" s="3"/>
      <c r="Z4" s="3"/>
      <c r="AA4" s="4"/>
      <c r="AB4" s="3"/>
      <c r="AC4" s="3"/>
      <c r="AD4" s="3"/>
      <c r="AE4" s="57"/>
      <c r="AF4" s="56"/>
      <c r="AG4" s="56"/>
      <c r="AH4" s="56"/>
      <c r="AI4" s="56"/>
      <c r="AJ4" s="56"/>
      <c r="AK4" s="56"/>
      <c r="AL4" s="50" t="s">
        <v>66</v>
      </c>
      <c r="AM4" s="53" t="s">
        <v>5</v>
      </c>
      <c r="AN4" s="50"/>
      <c r="AO4" s="50"/>
      <c r="AP4" s="50"/>
      <c r="AQ4" s="50"/>
    </row>
    <row r="5" spans="1:43">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67</v>
      </c>
      <c r="AE5" s="57"/>
      <c r="AF5" s="56"/>
      <c r="AG5" s="56"/>
      <c r="AH5" s="56"/>
      <c r="AI5" s="56"/>
      <c r="AJ5" s="56"/>
      <c r="AK5" s="56"/>
      <c r="AL5" s="50" t="s">
        <v>68</v>
      </c>
      <c r="AM5" s="53" t="s">
        <v>9</v>
      </c>
      <c r="AN5" s="50"/>
      <c r="AO5" s="50"/>
      <c r="AP5" s="50"/>
      <c r="AQ5" s="50"/>
    </row>
    <row r="6" spans="1:43" ht="15.75" customHeight="1">
      <c r="A6" s="77" t="s">
        <v>10</v>
      </c>
      <c r="B6" s="78"/>
      <c r="C6" s="78"/>
      <c r="D6" s="78"/>
      <c r="E6" s="79"/>
      <c r="F6" s="138" t="str">
        <f>+'UT 1'!F6:AD6</f>
        <v>ADMINISTRACIÓN DE NEGOCIOS</v>
      </c>
      <c r="G6" s="90"/>
      <c r="H6" s="90"/>
      <c r="I6" s="90"/>
      <c r="J6" s="90"/>
      <c r="K6" s="90"/>
      <c r="L6" s="90"/>
      <c r="M6" s="90"/>
      <c r="N6" s="90"/>
      <c r="O6" s="90"/>
      <c r="P6" s="90"/>
      <c r="Q6" s="90"/>
      <c r="R6" s="90"/>
      <c r="S6" s="90"/>
      <c r="T6" s="90"/>
      <c r="U6" s="90"/>
      <c r="V6" s="90"/>
      <c r="W6" s="90"/>
      <c r="X6" s="90"/>
      <c r="Y6" s="90"/>
      <c r="Z6" s="90"/>
      <c r="AA6" s="90"/>
      <c r="AB6" s="90"/>
      <c r="AC6" s="90"/>
      <c r="AD6" s="91"/>
      <c r="AE6" s="57"/>
      <c r="AF6" s="56"/>
      <c r="AG6" s="56"/>
      <c r="AH6" s="56"/>
      <c r="AI6" s="56"/>
      <c r="AJ6" s="56"/>
      <c r="AK6" s="56"/>
      <c r="AL6" s="50" t="s">
        <v>69</v>
      </c>
      <c r="AM6" s="53" t="s">
        <v>11</v>
      </c>
      <c r="AN6" s="50"/>
      <c r="AO6" s="50"/>
      <c r="AP6" s="50"/>
      <c r="AQ6" s="50"/>
    </row>
    <row r="7" spans="1:43" ht="15.75">
      <c r="A7" s="83" t="s">
        <v>12</v>
      </c>
      <c r="B7" s="75"/>
      <c r="C7" s="75"/>
      <c r="D7" s="75"/>
      <c r="E7" s="76"/>
      <c r="F7" s="84" t="str">
        <f>+VLOOKUP(F6,BD!B:VI,2,0)</f>
        <v>Ingeniería en Energías Renovables</v>
      </c>
      <c r="G7" s="85"/>
      <c r="H7" s="85"/>
      <c r="I7" s="85"/>
      <c r="J7" s="85"/>
      <c r="K7" s="85"/>
      <c r="L7" s="85"/>
      <c r="M7" s="85"/>
      <c r="N7" s="85"/>
      <c r="O7" s="85"/>
      <c r="P7" s="85"/>
      <c r="Q7" s="85"/>
      <c r="R7" s="85"/>
      <c r="S7" s="85"/>
      <c r="T7" s="85"/>
      <c r="U7" s="85"/>
      <c r="V7" s="85"/>
      <c r="W7" s="85"/>
      <c r="X7" s="85"/>
      <c r="Y7" s="85"/>
      <c r="Z7" s="85"/>
      <c r="AA7" s="85"/>
      <c r="AB7" s="85"/>
      <c r="AC7" s="85"/>
      <c r="AD7" s="86"/>
      <c r="AE7" s="57"/>
      <c r="AF7" s="56"/>
      <c r="AG7" s="56"/>
      <c r="AH7" s="56"/>
      <c r="AI7" s="56"/>
      <c r="AJ7" s="56"/>
      <c r="AK7" s="56"/>
      <c r="AL7" s="50" t="s">
        <v>70</v>
      </c>
      <c r="AM7" s="53" t="s">
        <v>13</v>
      </c>
      <c r="AN7" s="50"/>
      <c r="AO7" s="50"/>
      <c r="AP7" s="50"/>
      <c r="AQ7" s="50"/>
    </row>
    <row r="8" spans="1:43">
      <c r="A8" s="83" t="s">
        <v>14</v>
      </c>
      <c r="B8" s="75"/>
      <c r="C8" s="75"/>
      <c r="D8" s="75"/>
      <c r="E8" s="88"/>
      <c r="F8" s="87" t="str">
        <f>+VLOOKUP(F6,BD!B:VI,59,0)</f>
        <v>Administración de Personal</v>
      </c>
      <c r="G8" s="75"/>
      <c r="H8" s="75"/>
      <c r="I8" s="75"/>
      <c r="J8" s="75"/>
      <c r="K8" s="75"/>
      <c r="L8" s="75"/>
      <c r="M8" s="75"/>
      <c r="N8" s="75"/>
      <c r="O8" s="75"/>
      <c r="P8" s="75"/>
      <c r="Q8" s="75"/>
      <c r="R8" s="75"/>
      <c r="S8" s="75"/>
      <c r="T8" s="75"/>
      <c r="U8" s="75"/>
      <c r="V8" s="75"/>
      <c r="W8" s="75"/>
      <c r="X8" s="75"/>
      <c r="Y8" s="75"/>
      <c r="Z8" s="75"/>
      <c r="AA8" s="75"/>
      <c r="AB8" s="75"/>
      <c r="AC8" s="75"/>
      <c r="AD8" s="76"/>
      <c r="AE8" s="57"/>
      <c r="AF8" s="56"/>
      <c r="AG8" s="56"/>
      <c r="AH8" s="56"/>
      <c r="AI8" s="56"/>
      <c r="AJ8" s="56"/>
      <c r="AK8" s="56"/>
      <c r="AL8" s="50" t="s">
        <v>71</v>
      </c>
      <c r="AM8" s="53" t="s">
        <v>15</v>
      </c>
      <c r="AN8" s="50"/>
      <c r="AO8" s="50"/>
      <c r="AP8" s="50"/>
      <c r="AQ8" s="50"/>
    </row>
    <row r="9" spans="1:43" ht="15.75" customHeight="1">
      <c r="A9" s="77" t="s">
        <v>16</v>
      </c>
      <c r="B9" s="78"/>
      <c r="C9" s="78"/>
      <c r="D9" s="78"/>
      <c r="E9" s="79"/>
      <c r="F9" s="89" t="str">
        <f>+VLOOKUP(F6,BD!B:VI,4,0)</f>
        <v>Séptimo</v>
      </c>
      <c r="G9" s="90"/>
      <c r="H9" s="91"/>
      <c r="I9" s="7" t="s">
        <v>17</v>
      </c>
      <c r="J9" s="8"/>
      <c r="K9" s="8"/>
      <c r="L9" s="9">
        <f>+VLOOKUP(F6,BD!B:VI,60,0)</f>
        <v>13</v>
      </c>
      <c r="M9" s="92" t="s">
        <v>18</v>
      </c>
      <c r="N9" s="78"/>
      <c r="O9" s="79"/>
      <c r="P9" s="10">
        <f>+VLOOKUP(F6,BD!B:VI,61,0)</f>
        <v>12</v>
      </c>
      <c r="Q9" s="92" t="s">
        <v>19</v>
      </c>
      <c r="R9" s="78"/>
      <c r="S9" s="78"/>
      <c r="T9" s="79"/>
      <c r="U9" s="11">
        <f>+VLOOKUP(F6,BD!B:VI,8,0)</f>
        <v>4</v>
      </c>
      <c r="V9" s="92" t="s">
        <v>20</v>
      </c>
      <c r="W9" s="78"/>
      <c r="X9" s="78"/>
      <c r="Y9" s="79"/>
      <c r="Z9" s="87" t="str">
        <f>+VLOOKUP(F6,BD!B:VI,105,0)</f>
        <v>Aula</v>
      </c>
      <c r="AA9" s="75"/>
      <c r="AB9" s="75"/>
      <c r="AC9" s="75"/>
      <c r="AD9" s="76"/>
      <c r="AE9" s="57"/>
      <c r="AF9" s="56"/>
      <c r="AG9" s="56"/>
      <c r="AH9" s="56"/>
      <c r="AI9" s="56"/>
      <c r="AJ9" s="56"/>
      <c r="AK9" s="56"/>
      <c r="AL9" s="50" t="s">
        <v>72</v>
      </c>
      <c r="AM9" s="53" t="s">
        <v>21</v>
      </c>
      <c r="AN9" s="50"/>
      <c r="AO9" s="50"/>
      <c r="AP9" s="50"/>
      <c r="AQ9" s="50"/>
    </row>
    <row r="10" spans="1:43">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57"/>
      <c r="AF10" s="56"/>
      <c r="AG10" s="56"/>
      <c r="AH10" s="56"/>
      <c r="AI10" s="56"/>
      <c r="AJ10" s="56"/>
      <c r="AK10" s="56"/>
      <c r="AL10" s="50" t="s">
        <v>73</v>
      </c>
      <c r="AM10" s="53" t="s">
        <v>23</v>
      </c>
      <c r="AN10" s="50"/>
      <c r="AO10" s="50"/>
      <c r="AP10" s="50"/>
      <c r="AQ10" s="50"/>
    </row>
    <row r="11" spans="1:43" ht="34.5" customHeight="1">
      <c r="A11" s="93" t="str">
        <f>+VLOOKUP(F6,BD!B:VI,63,0)</f>
        <v>El alumno formulará el plan de requerimientos de personal de una organización mediante el establecimiento de los criterios de selección, evaluación y capacitación para garantizar el funcionamiento óptimo.</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57"/>
      <c r="AF11" s="56"/>
      <c r="AG11" s="56"/>
      <c r="AH11" s="56"/>
      <c r="AI11" s="56"/>
      <c r="AJ11" s="56"/>
      <c r="AK11" s="56"/>
      <c r="AL11" s="50" t="s">
        <v>74</v>
      </c>
      <c r="AM11" s="53" t="s">
        <v>24</v>
      </c>
      <c r="AN11" s="50"/>
      <c r="AO11" s="50"/>
      <c r="AP11" s="50"/>
      <c r="AQ11" s="50"/>
    </row>
    <row r="12" spans="1:43">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57"/>
      <c r="AF12" s="56"/>
      <c r="AG12" s="56"/>
      <c r="AH12" s="56"/>
      <c r="AI12" s="56"/>
      <c r="AJ12" s="56"/>
      <c r="AK12" s="56"/>
      <c r="AL12" s="50" t="s">
        <v>75</v>
      </c>
      <c r="AM12" s="53" t="s">
        <v>26</v>
      </c>
      <c r="AN12" s="50"/>
      <c r="AO12" s="50"/>
      <c r="AP12" s="50"/>
      <c r="AQ12" s="50"/>
    </row>
    <row r="13" spans="1:43"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57" t="s">
        <v>27</v>
      </c>
      <c r="AF13" s="56"/>
      <c r="AG13" s="56"/>
      <c r="AH13" s="56"/>
      <c r="AI13" s="56"/>
      <c r="AJ13" s="56"/>
      <c r="AK13" s="56"/>
      <c r="AL13" s="50" t="s">
        <v>76</v>
      </c>
      <c r="AM13" s="53" t="s">
        <v>28</v>
      </c>
      <c r="AN13" s="50"/>
      <c r="AO13" s="50"/>
      <c r="AP13" s="50"/>
      <c r="AQ13" s="50"/>
    </row>
    <row r="14" spans="1:43"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57" t="s">
        <v>27</v>
      </c>
      <c r="AF14" s="56"/>
      <c r="AG14" s="56"/>
      <c r="AH14" s="56"/>
      <c r="AI14" s="56"/>
      <c r="AJ14" s="56"/>
      <c r="AK14" s="56"/>
      <c r="AL14" s="50" t="s">
        <v>77</v>
      </c>
      <c r="AM14" s="53" t="s">
        <v>29</v>
      </c>
      <c r="AN14" s="50"/>
      <c r="AO14" s="50"/>
      <c r="AP14" s="50"/>
      <c r="AQ14" s="50"/>
    </row>
    <row r="15" spans="1:43">
      <c r="A15" s="95" t="s">
        <v>78</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57"/>
      <c r="AF15" s="56"/>
      <c r="AG15" s="56"/>
      <c r="AH15" s="56"/>
      <c r="AI15" s="56"/>
      <c r="AJ15" s="56"/>
      <c r="AK15" s="56"/>
      <c r="AL15" s="50" t="s">
        <v>79</v>
      </c>
      <c r="AM15" s="53" t="s">
        <v>31</v>
      </c>
      <c r="AN15" s="50"/>
      <c r="AO15" s="50"/>
      <c r="AP15" s="50"/>
      <c r="AQ15" s="50"/>
    </row>
    <row r="16" spans="1:43">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57"/>
      <c r="AF16" s="56"/>
      <c r="AG16" s="56"/>
      <c r="AH16" s="56"/>
      <c r="AI16" s="56"/>
      <c r="AJ16" s="56"/>
      <c r="AK16" s="56"/>
      <c r="AL16" s="50" t="s">
        <v>80</v>
      </c>
      <c r="AM16" s="53" t="s">
        <v>36</v>
      </c>
      <c r="AN16" s="50"/>
      <c r="AO16" s="50"/>
      <c r="AP16" s="50"/>
      <c r="AQ16" s="50"/>
    </row>
    <row r="17" spans="1:43" ht="39" customHeight="1">
      <c r="A17" s="100" t="str">
        <f>IF(VLOOKUP(F6,BD!B:VI,64,0)=0,"----------------------------------------------------",(VLOOKUP(F6,BD!B:VI,64,0)))</f>
        <v>Inventario de personal</v>
      </c>
      <c r="B17" s="75"/>
      <c r="C17" s="75"/>
      <c r="D17" s="75"/>
      <c r="E17" s="75"/>
      <c r="F17" s="75"/>
      <c r="G17" s="76"/>
      <c r="H17" s="137"/>
      <c r="I17" s="68"/>
      <c r="J17" s="68"/>
      <c r="K17" s="68"/>
      <c r="L17" s="68"/>
      <c r="M17" s="68"/>
      <c r="N17" s="68"/>
      <c r="O17" s="68"/>
      <c r="P17" s="68"/>
      <c r="Q17" s="68"/>
      <c r="R17" s="68"/>
      <c r="S17" s="68"/>
      <c r="T17" s="68"/>
      <c r="U17" s="68"/>
      <c r="V17" s="68"/>
      <c r="W17" s="68"/>
      <c r="X17" s="68"/>
      <c r="Y17" s="66"/>
      <c r="Z17" s="65"/>
      <c r="AA17" s="66"/>
      <c r="AB17" s="67" t="str">
        <f t="shared" ref="AB17:AB23" si="0">+IF(Z17="","","Firma de conclusión del tema")</f>
        <v/>
      </c>
      <c r="AC17" s="68"/>
      <c r="AD17" s="66"/>
      <c r="AE17" s="58"/>
      <c r="AF17" s="59"/>
      <c r="AG17" s="59"/>
      <c r="AH17" s="59"/>
      <c r="AI17" s="59"/>
      <c r="AJ17" s="59"/>
      <c r="AK17" s="59"/>
      <c r="AL17" s="54" t="s">
        <v>81</v>
      </c>
      <c r="AM17" s="53" t="s">
        <v>37</v>
      </c>
      <c r="AN17" s="54"/>
      <c r="AO17" s="54"/>
      <c r="AP17" s="54"/>
      <c r="AQ17" s="54"/>
    </row>
    <row r="18" spans="1:43" ht="39" customHeight="1">
      <c r="A18" s="100" t="str">
        <f>IF(VLOOKUP(F6,BD!B:VI,68,0)=0,"----------------------------------------------------",(VLOOKUP(F6,BD!B:VI,68,0)))</f>
        <v>Reclutamiento y selección</v>
      </c>
      <c r="B18" s="75"/>
      <c r="C18" s="75"/>
      <c r="D18" s="75"/>
      <c r="E18" s="75"/>
      <c r="F18" s="75"/>
      <c r="G18" s="76"/>
      <c r="H18" s="137"/>
      <c r="I18" s="68"/>
      <c r="J18" s="68"/>
      <c r="K18" s="68"/>
      <c r="L18" s="68"/>
      <c r="M18" s="68"/>
      <c r="N18" s="68"/>
      <c r="O18" s="68"/>
      <c r="P18" s="68"/>
      <c r="Q18" s="68"/>
      <c r="R18" s="68"/>
      <c r="S18" s="68"/>
      <c r="T18" s="68"/>
      <c r="U18" s="68"/>
      <c r="V18" s="68"/>
      <c r="W18" s="68"/>
      <c r="X18" s="68"/>
      <c r="Y18" s="66"/>
      <c r="Z18" s="65"/>
      <c r="AA18" s="66"/>
      <c r="AB18" s="67" t="str">
        <f t="shared" si="0"/>
        <v/>
      </c>
      <c r="AC18" s="68"/>
      <c r="AD18" s="66"/>
      <c r="AE18" s="58"/>
      <c r="AF18" s="59"/>
      <c r="AG18" s="59"/>
      <c r="AH18" s="59"/>
      <c r="AI18" s="59"/>
      <c r="AJ18" s="59"/>
      <c r="AK18" s="59"/>
      <c r="AL18" s="54" t="s">
        <v>82</v>
      </c>
      <c r="AM18" s="53" t="s">
        <v>38</v>
      </c>
      <c r="AN18" s="54"/>
      <c r="AO18" s="54"/>
      <c r="AP18" s="54"/>
      <c r="AQ18" s="54"/>
    </row>
    <row r="19" spans="1:43" ht="39" customHeight="1">
      <c r="A19" s="100" t="str">
        <f>IF(VLOOKUP(F6,BD!B:VI,72,0)=0,"----------------------------------------------------",(VLOOKUP(F6,BD!B:VI,72,0)))</f>
        <v>Evaluación del Desempeño</v>
      </c>
      <c r="B19" s="75"/>
      <c r="C19" s="75"/>
      <c r="D19" s="75"/>
      <c r="E19" s="75"/>
      <c r="F19" s="75"/>
      <c r="G19" s="76"/>
      <c r="H19" s="137"/>
      <c r="I19" s="68"/>
      <c r="J19" s="68"/>
      <c r="K19" s="68"/>
      <c r="L19" s="68"/>
      <c r="M19" s="68"/>
      <c r="N19" s="68"/>
      <c r="O19" s="68"/>
      <c r="P19" s="68"/>
      <c r="Q19" s="68"/>
      <c r="R19" s="68"/>
      <c r="S19" s="68"/>
      <c r="T19" s="68"/>
      <c r="U19" s="68"/>
      <c r="V19" s="68"/>
      <c r="W19" s="68"/>
      <c r="X19" s="68"/>
      <c r="Y19" s="66"/>
      <c r="Z19" s="65"/>
      <c r="AA19" s="66"/>
      <c r="AB19" s="67" t="str">
        <f t="shared" si="0"/>
        <v/>
      </c>
      <c r="AC19" s="68"/>
      <c r="AD19" s="66"/>
      <c r="AE19" s="58"/>
      <c r="AF19" s="59"/>
      <c r="AG19" s="59"/>
      <c r="AH19" s="59"/>
      <c r="AI19" s="59"/>
      <c r="AJ19" s="59"/>
      <c r="AK19" s="59"/>
      <c r="AL19" s="54" t="s">
        <v>83</v>
      </c>
      <c r="AM19" s="53" t="s">
        <v>39</v>
      </c>
      <c r="AN19" s="54"/>
      <c r="AO19" s="54"/>
      <c r="AP19" s="54"/>
      <c r="AQ19" s="54"/>
    </row>
    <row r="20" spans="1:43" ht="39" customHeight="1">
      <c r="A20" s="100" t="str">
        <f>IF(VLOOKUP(F6,BD!B:VI,76,0)=0,"----------------------------------------------------",(VLOOKUP(F6,BD!B:VI,76,0)))</f>
        <v>Capacitación</v>
      </c>
      <c r="B20" s="75"/>
      <c r="C20" s="75"/>
      <c r="D20" s="75"/>
      <c r="E20" s="75"/>
      <c r="F20" s="75"/>
      <c r="G20" s="76"/>
      <c r="H20" s="137"/>
      <c r="I20" s="68"/>
      <c r="J20" s="68"/>
      <c r="K20" s="68"/>
      <c r="L20" s="68"/>
      <c r="M20" s="68"/>
      <c r="N20" s="68"/>
      <c r="O20" s="68"/>
      <c r="P20" s="68"/>
      <c r="Q20" s="68"/>
      <c r="R20" s="68"/>
      <c r="S20" s="68"/>
      <c r="T20" s="68"/>
      <c r="U20" s="68"/>
      <c r="V20" s="68"/>
      <c r="W20" s="68"/>
      <c r="X20" s="68"/>
      <c r="Y20" s="66"/>
      <c r="Z20" s="65"/>
      <c r="AA20" s="66"/>
      <c r="AB20" s="67" t="str">
        <f t="shared" si="0"/>
        <v/>
      </c>
      <c r="AC20" s="68"/>
      <c r="AD20" s="66"/>
      <c r="AE20" s="58"/>
      <c r="AF20" s="59"/>
      <c r="AG20" s="59"/>
      <c r="AH20" s="59"/>
      <c r="AI20" s="59"/>
      <c r="AJ20" s="59"/>
      <c r="AK20" s="59"/>
      <c r="AL20" s="54" t="s">
        <v>84</v>
      </c>
      <c r="AM20" s="53" t="s">
        <v>40</v>
      </c>
      <c r="AN20" s="54"/>
      <c r="AO20" s="54"/>
      <c r="AP20" s="54"/>
      <c r="AQ20" s="54"/>
    </row>
    <row r="21" spans="1:43" ht="39" customHeight="1">
      <c r="A21" s="100" t="str">
        <f>IF(VLOOKUP(F6,BD!B:VI,80,0)=0,"----------------------------------------------------",(VLOOKUP(F6,BD!B:VI,80,0)))</f>
        <v xml:space="preserve">Marco legal contractual </v>
      </c>
      <c r="B21" s="75"/>
      <c r="C21" s="75"/>
      <c r="D21" s="75"/>
      <c r="E21" s="75"/>
      <c r="F21" s="75"/>
      <c r="G21" s="76"/>
      <c r="H21" s="137"/>
      <c r="I21" s="68"/>
      <c r="J21" s="68"/>
      <c r="K21" s="68"/>
      <c r="L21" s="68"/>
      <c r="M21" s="68"/>
      <c r="N21" s="68"/>
      <c r="O21" s="68"/>
      <c r="P21" s="68"/>
      <c r="Q21" s="68"/>
      <c r="R21" s="68"/>
      <c r="S21" s="68"/>
      <c r="T21" s="68"/>
      <c r="U21" s="68"/>
      <c r="V21" s="68"/>
      <c r="W21" s="68"/>
      <c r="X21" s="68"/>
      <c r="Y21" s="66"/>
      <c r="Z21" s="65"/>
      <c r="AA21" s="66"/>
      <c r="AB21" s="67" t="str">
        <f t="shared" si="0"/>
        <v/>
      </c>
      <c r="AC21" s="68"/>
      <c r="AD21" s="66"/>
      <c r="AE21" s="58"/>
      <c r="AF21" s="59"/>
      <c r="AG21" s="59"/>
      <c r="AH21" s="59"/>
      <c r="AI21" s="59"/>
      <c r="AJ21" s="59"/>
      <c r="AK21" s="59"/>
      <c r="AL21" s="54" t="s">
        <v>85</v>
      </c>
      <c r="AM21" s="53" t="s">
        <v>41</v>
      </c>
      <c r="AN21" s="54"/>
      <c r="AO21" s="54"/>
      <c r="AP21" s="54"/>
      <c r="AQ21" s="54"/>
    </row>
    <row r="22" spans="1:43" ht="39" customHeight="1">
      <c r="A22" s="100" t="str">
        <f>IF(VLOOKUP(F6,BD!B:VI,84,0)=0,"----------------------------------------------------",(VLOOKUP(F6,BD!B:VI,84,0)))</f>
        <v>----------------------------------------------------</v>
      </c>
      <c r="B22" s="75"/>
      <c r="C22" s="75"/>
      <c r="D22" s="75"/>
      <c r="E22" s="75"/>
      <c r="F22" s="75"/>
      <c r="G22" s="76"/>
      <c r="H22" s="137"/>
      <c r="I22" s="68"/>
      <c r="J22" s="68"/>
      <c r="K22" s="68"/>
      <c r="L22" s="68"/>
      <c r="M22" s="68"/>
      <c r="N22" s="68"/>
      <c r="O22" s="68"/>
      <c r="P22" s="68"/>
      <c r="Q22" s="68"/>
      <c r="R22" s="68"/>
      <c r="S22" s="68"/>
      <c r="T22" s="68"/>
      <c r="U22" s="68"/>
      <c r="V22" s="68"/>
      <c r="W22" s="68"/>
      <c r="X22" s="68"/>
      <c r="Y22" s="66"/>
      <c r="Z22" s="65"/>
      <c r="AA22" s="66"/>
      <c r="AB22" s="67" t="str">
        <f t="shared" si="0"/>
        <v/>
      </c>
      <c r="AC22" s="68"/>
      <c r="AD22" s="66"/>
      <c r="AE22" s="58"/>
      <c r="AF22" s="59"/>
      <c r="AG22" s="59"/>
      <c r="AH22" s="59"/>
      <c r="AI22" s="59"/>
      <c r="AJ22" s="59"/>
      <c r="AK22" s="59"/>
      <c r="AL22" s="54" t="s">
        <v>86</v>
      </c>
      <c r="AM22" s="53" t="s">
        <v>42</v>
      </c>
      <c r="AN22" s="54"/>
      <c r="AO22" s="54"/>
      <c r="AP22" s="54"/>
      <c r="AQ22" s="54"/>
    </row>
    <row r="23" spans="1:43" ht="39" customHeight="1">
      <c r="A23" s="100" t="str">
        <f>IF(VLOOKUP(F6,BD!B:VI,88,0)=0,"----------------------------------------------------",(VLOOKUP(F6,BD!B:VI,88,0)))</f>
        <v>----------------------------------------------------</v>
      </c>
      <c r="B23" s="75"/>
      <c r="C23" s="75"/>
      <c r="D23" s="75"/>
      <c r="E23" s="75"/>
      <c r="F23" s="75"/>
      <c r="G23" s="76"/>
      <c r="H23" s="137"/>
      <c r="I23" s="68"/>
      <c r="J23" s="68"/>
      <c r="K23" s="68"/>
      <c r="L23" s="68"/>
      <c r="M23" s="68"/>
      <c r="N23" s="68"/>
      <c r="O23" s="68"/>
      <c r="P23" s="68"/>
      <c r="Q23" s="68"/>
      <c r="R23" s="68"/>
      <c r="S23" s="68"/>
      <c r="T23" s="68"/>
      <c r="U23" s="68"/>
      <c r="V23" s="68"/>
      <c r="W23" s="68"/>
      <c r="X23" s="68"/>
      <c r="Y23" s="66"/>
      <c r="Z23" s="65"/>
      <c r="AA23" s="66"/>
      <c r="AB23" s="67" t="str">
        <f t="shared" si="0"/>
        <v/>
      </c>
      <c r="AC23" s="68"/>
      <c r="AD23" s="66"/>
      <c r="AE23" s="58"/>
      <c r="AF23" s="59"/>
      <c r="AG23" s="59"/>
      <c r="AH23" s="59"/>
      <c r="AI23" s="59"/>
      <c r="AJ23" s="59"/>
      <c r="AK23" s="59"/>
      <c r="AL23" s="54" t="s">
        <v>87</v>
      </c>
      <c r="AM23" s="53" t="s">
        <v>43</v>
      </c>
      <c r="AN23" s="54"/>
      <c r="AO23" s="54"/>
      <c r="AP23" s="54"/>
      <c r="AQ23" s="54"/>
    </row>
    <row r="24" spans="1:43" ht="18" customHeight="1">
      <c r="A24" s="115" t="s">
        <v>88</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57"/>
      <c r="AF24" s="56"/>
      <c r="AG24" s="56"/>
      <c r="AH24" s="56"/>
      <c r="AI24" s="56"/>
      <c r="AJ24" s="56"/>
      <c r="AK24" s="56"/>
      <c r="AL24" s="50" t="s">
        <v>89</v>
      </c>
      <c r="AM24" s="53" t="s">
        <v>45</v>
      </c>
      <c r="AN24" s="50"/>
      <c r="AO24" s="50"/>
      <c r="AP24" s="50"/>
      <c r="AQ24" s="50"/>
    </row>
    <row r="25" spans="1:43" ht="15.75" customHeight="1">
      <c r="A25" s="13" t="s">
        <v>46</v>
      </c>
      <c r="B25" s="97" t="s">
        <v>47</v>
      </c>
      <c r="C25" s="75"/>
      <c r="D25" s="75"/>
      <c r="E25" s="75"/>
      <c r="F25" s="75"/>
      <c r="G25" s="75"/>
      <c r="H25" s="75"/>
      <c r="I25" s="75"/>
      <c r="J25" s="75"/>
      <c r="K25" s="75"/>
      <c r="L25" s="75"/>
      <c r="M25" s="75"/>
      <c r="N25" s="75"/>
      <c r="O25" s="75"/>
      <c r="P25" s="75"/>
      <c r="Q25" s="75"/>
      <c r="R25" s="76"/>
      <c r="S25" s="14" t="s">
        <v>48</v>
      </c>
      <c r="T25" s="116" t="s">
        <v>1</v>
      </c>
      <c r="U25" s="75"/>
      <c r="V25" s="75"/>
      <c r="W25" s="88"/>
      <c r="X25" s="15"/>
      <c r="Y25" s="16" t="s">
        <v>49</v>
      </c>
      <c r="Z25" s="128" t="s">
        <v>50</v>
      </c>
      <c r="AA25" s="75"/>
      <c r="AB25" s="75"/>
      <c r="AC25" s="75"/>
      <c r="AD25" s="76"/>
      <c r="AE25" s="57"/>
      <c r="AF25" s="56"/>
      <c r="AG25" s="56"/>
      <c r="AH25" s="56"/>
      <c r="AI25" s="56"/>
      <c r="AJ25" s="56"/>
      <c r="AK25" s="56"/>
      <c r="AL25" s="50" t="s">
        <v>90</v>
      </c>
      <c r="AM25" s="53" t="s">
        <v>51</v>
      </c>
      <c r="AN25" s="50"/>
      <c r="AO25" s="50"/>
      <c r="AP25" s="50"/>
      <c r="AQ25" s="50"/>
    </row>
    <row r="26" spans="1:43"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57"/>
      <c r="AF26" s="56"/>
      <c r="AG26" s="56"/>
      <c r="AH26" s="56"/>
      <c r="AI26" s="56"/>
      <c r="AJ26" s="56"/>
      <c r="AK26" s="56"/>
      <c r="AL26" s="50" t="s">
        <v>91</v>
      </c>
      <c r="AM26" s="50"/>
      <c r="AN26" s="50"/>
      <c r="AO26" s="50"/>
      <c r="AP26" s="50"/>
      <c r="AQ26" s="50"/>
    </row>
    <row r="27" spans="1:43"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57"/>
      <c r="AF27" s="56"/>
      <c r="AG27" s="56"/>
      <c r="AH27" s="56"/>
      <c r="AI27" s="56"/>
      <c r="AJ27" s="56"/>
      <c r="AK27" s="56"/>
      <c r="AL27" s="50" t="s">
        <v>92</v>
      </c>
      <c r="AM27" s="50"/>
      <c r="AN27" s="50"/>
      <c r="AO27" s="50"/>
      <c r="AP27" s="50"/>
      <c r="AQ27" s="50"/>
    </row>
    <row r="28" spans="1:43"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57"/>
      <c r="AF28" s="56"/>
      <c r="AG28" s="56"/>
      <c r="AH28" s="56"/>
      <c r="AI28" s="56"/>
      <c r="AJ28" s="56"/>
      <c r="AK28" s="56"/>
      <c r="AL28" s="50" t="s">
        <v>93</v>
      </c>
      <c r="AM28" s="50"/>
      <c r="AN28" s="50"/>
      <c r="AO28" s="50"/>
      <c r="AP28" s="50"/>
      <c r="AQ28" s="50"/>
    </row>
    <row r="29" spans="1:43"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57"/>
      <c r="AF29" s="56"/>
      <c r="AG29" s="56"/>
      <c r="AH29" s="56"/>
      <c r="AI29" s="56"/>
      <c r="AJ29" s="56"/>
      <c r="AK29" s="56"/>
      <c r="AL29" s="50" t="s">
        <v>94</v>
      </c>
      <c r="AM29" s="50"/>
      <c r="AN29" s="50"/>
      <c r="AO29" s="50"/>
      <c r="AP29" s="50"/>
      <c r="AQ29" s="50"/>
    </row>
    <row r="30" spans="1:43"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57"/>
      <c r="AF30" s="56"/>
      <c r="AG30" s="56"/>
      <c r="AH30" s="56"/>
      <c r="AI30" s="56"/>
      <c r="AJ30" s="56"/>
      <c r="AK30" s="56"/>
      <c r="AL30" s="50" t="s">
        <v>95</v>
      </c>
      <c r="AM30" s="50"/>
      <c r="AN30" s="50"/>
      <c r="AO30" s="50"/>
      <c r="AP30" s="50"/>
      <c r="AQ30" s="50"/>
    </row>
    <row r="31" spans="1:43"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57"/>
      <c r="AF31" s="56"/>
      <c r="AG31" s="56"/>
      <c r="AH31" s="56"/>
      <c r="AI31" s="56"/>
      <c r="AJ31" s="56"/>
      <c r="AK31" s="56"/>
      <c r="AL31" s="50" t="s">
        <v>96</v>
      </c>
      <c r="AM31" s="50"/>
      <c r="AN31" s="50"/>
      <c r="AO31" s="50"/>
      <c r="AP31" s="50"/>
      <c r="AQ31" s="50"/>
    </row>
    <row r="32" spans="1:43"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57"/>
      <c r="AF32" s="56"/>
      <c r="AG32" s="56"/>
      <c r="AH32" s="56"/>
      <c r="AI32" s="56"/>
      <c r="AJ32" s="56"/>
      <c r="AK32" s="56"/>
      <c r="AL32" s="50" t="s">
        <v>97</v>
      </c>
      <c r="AM32" s="50"/>
      <c r="AN32" s="50"/>
      <c r="AO32" s="50"/>
      <c r="AP32" s="50"/>
      <c r="AQ32" s="50"/>
    </row>
    <row r="33" spans="1:43"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57"/>
      <c r="AF33" s="56"/>
      <c r="AG33" s="56"/>
      <c r="AH33" s="56"/>
      <c r="AI33" s="56"/>
      <c r="AJ33" s="56"/>
      <c r="AK33" s="56"/>
      <c r="AL33" s="50" t="s">
        <v>98</v>
      </c>
      <c r="AM33" s="50"/>
      <c r="AN33" s="50"/>
      <c r="AO33" s="50"/>
      <c r="AP33" s="50"/>
      <c r="AQ33" s="50"/>
    </row>
    <row r="34" spans="1:43"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57"/>
      <c r="AF34" s="56"/>
      <c r="AG34" s="56"/>
      <c r="AH34" s="56"/>
      <c r="AI34" s="56"/>
      <c r="AJ34" s="56"/>
      <c r="AK34" s="56"/>
      <c r="AL34" s="50" t="s">
        <v>99</v>
      </c>
      <c r="AM34" s="50"/>
      <c r="AN34" s="50"/>
      <c r="AO34" s="50"/>
      <c r="AP34" s="50"/>
      <c r="AQ34" s="50"/>
    </row>
    <row r="35" spans="1:43"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57"/>
      <c r="AF35" s="56"/>
      <c r="AG35" s="56"/>
      <c r="AH35" s="56"/>
      <c r="AI35" s="56"/>
      <c r="AJ35" s="56"/>
      <c r="AK35" s="56"/>
      <c r="AL35" s="50" t="s">
        <v>100</v>
      </c>
      <c r="AM35" s="50"/>
      <c r="AN35" s="50"/>
      <c r="AO35" s="50"/>
      <c r="AP35" s="50"/>
      <c r="AQ35" s="50"/>
    </row>
    <row r="36" spans="1:43"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57"/>
      <c r="AF36" s="56"/>
      <c r="AG36" s="56"/>
      <c r="AH36" s="56"/>
      <c r="AI36" s="56"/>
      <c r="AJ36" s="56"/>
      <c r="AK36" s="56"/>
      <c r="AL36" s="50" t="s">
        <v>101</v>
      </c>
      <c r="AM36" s="50"/>
      <c r="AN36" s="50"/>
      <c r="AO36" s="50"/>
      <c r="AP36" s="50"/>
      <c r="AQ36" s="50"/>
    </row>
    <row r="37" spans="1:43"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57"/>
      <c r="AF37" s="56"/>
      <c r="AG37" s="56"/>
      <c r="AH37" s="56"/>
      <c r="AI37" s="56"/>
      <c r="AJ37" s="56"/>
      <c r="AK37" s="56"/>
      <c r="AL37" s="50" t="s">
        <v>102</v>
      </c>
      <c r="AM37" s="50"/>
      <c r="AN37" s="50"/>
      <c r="AO37" s="50"/>
      <c r="AP37" s="50"/>
      <c r="AQ37" s="50"/>
    </row>
    <row r="38" spans="1:43"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57"/>
      <c r="AF38" s="56"/>
      <c r="AG38" s="56"/>
      <c r="AH38" s="56"/>
      <c r="AI38" s="56"/>
      <c r="AJ38" s="56"/>
      <c r="AK38" s="56"/>
      <c r="AL38" s="50" t="s">
        <v>103</v>
      </c>
      <c r="AM38" s="50"/>
      <c r="AN38" s="50"/>
      <c r="AO38" s="50"/>
      <c r="AP38" s="50"/>
      <c r="AQ38" s="50"/>
    </row>
    <row r="39" spans="1:43"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57"/>
      <c r="AF39" s="56"/>
      <c r="AG39" s="56"/>
      <c r="AH39" s="56"/>
      <c r="AI39" s="56"/>
      <c r="AJ39" s="56"/>
      <c r="AK39" s="56"/>
      <c r="AL39" s="50" t="s">
        <v>104</v>
      </c>
      <c r="AM39" s="50"/>
      <c r="AN39" s="50"/>
      <c r="AO39" s="50"/>
      <c r="AP39" s="50"/>
      <c r="AQ39" s="50"/>
    </row>
    <row r="40" spans="1:43"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57"/>
      <c r="AF40" s="56"/>
      <c r="AG40" s="56"/>
      <c r="AH40" s="56"/>
      <c r="AI40" s="56"/>
      <c r="AJ40" s="56"/>
      <c r="AK40" s="56"/>
      <c r="AL40" s="50" t="s">
        <v>105</v>
      </c>
      <c r="AM40" s="50"/>
      <c r="AN40" s="50"/>
      <c r="AO40" s="50"/>
      <c r="AP40" s="50"/>
      <c r="AQ40" s="50"/>
    </row>
    <row r="41" spans="1:43"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57"/>
      <c r="AF41" s="56"/>
      <c r="AG41" s="56"/>
      <c r="AH41" s="56"/>
      <c r="AI41" s="56"/>
      <c r="AJ41" s="56"/>
      <c r="AK41" s="56"/>
      <c r="AL41" s="50" t="s">
        <v>106</v>
      </c>
      <c r="AM41" s="50"/>
      <c r="AN41" s="50"/>
      <c r="AO41" s="50"/>
      <c r="AP41" s="50"/>
      <c r="AQ41" s="50"/>
    </row>
    <row r="42" spans="1:43"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57"/>
      <c r="AF42" s="56"/>
      <c r="AG42" s="56"/>
      <c r="AH42" s="56"/>
      <c r="AI42" s="56"/>
      <c r="AJ42" s="56"/>
      <c r="AK42" s="56"/>
      <c r="AL42" s="50" t="s">
        <v>107</v>
      </c>
      <c r="AM42" s="50"/>
      <c r="AN42" s="50"/>
      <c r="AO42" s="50"/>
      <c r="AP42" s="50"/>
      <c r="AQ42" s="50"/>
    </row>
    <row r="43" spans="1:43"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57"/>
      <c r="AF43" s="56"/>
      <c r="AG43" s="56"/>
      <c r="AH43" s="56"/>
      <c r="AI43" s="56"/>
      <c r="AJ43" s="56"/>
      <c r="AK43" s="56"/>
      <c r="AL43" s="50" t="s">
        <v>108</v>
      </c>
      <c r="AM43" s="50"/>
      <c r="AN43" s="50"/>
      <c r="AO43" s="50"/>
      <c r="AP43" s="50"/>
      <c r="AQ43" s="50"/>
    </row>
    <row r="44" spans="1:43"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57"/>
      <c r="AF44" s="56"/>
      <c r="AG44" s="56"/>
      <c r="AH44" s="56"/>
      <c r="AI44" s="56"/>
      <c r="AJ44" s="56"/>
      <c r="AK44" s="56"/>
      <c r="AL44" s="50" t="s">
        <v>109</v>
      </c>
      <c r="AM44" s="50"/>
      <c r="AN44" s="50"/>
      <c r="AO44" s="50"/>
      <c r="AP44" s="50"/>
      <c r="AQ44" s="50"/>
    </row>
    <row r="45" spans="1:43"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57"/>
      <c r="AF45" s="56"/>
      <c r="AG45" s="56"/>
      <c r="AH45" s="56"/>
      <c r="AI45" s="56"/>
      <c r="AJ45" s="56"/>
      <c r="AK45" s="56"/>
      <c r="AL45" s="50" t="s">
        <v>110</v>
      </c>
      <c r="AM45" s="50"/>
      <c r="AN45" s="50"/>
      <c r="AO45" s="50"/>
      <c r="AP45" s="50"/>
      <c r="AQ45" s="50"/>
    </row>
    <row r="46" spans="1:43"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57"/>
      <c r="AF46" s="56"/>
      <c r="AG46" s="56"/>
      <c r="AH46" s="56"/>
      <c r="AI46" s="56"/>
      <c r="AJ46" s="56"/>
      <c r="AK46" s="56"/>
      <c r="AL46" s="50" t="s">
        <v>111</v>
      </c>
      <c r="AM46" s="50"/>
      <c r="AN46" s="50"/>
      <c r="AO46" s="50"/>
      <c r="AP46" s="50"/>
      <c r="AQ46" s="50"/>
    </row>
    <row r="47" spans="1:43"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57"/>
      <c r="AF47" s="56"/>
      <c r="AG47" s="56"/>
      <c r="AH47" s="56"/>
      <c r="AI47" s="56"/>
      <c r="AJ47" s="56"/>
      <c r="AK47" s="56"/>
      <c r="AL47" s="50" t="s">
        <v>112</v>
      </c>
      <c r="AM47" s="50"/>
      <c r="AN47" s="50"/>
      <c r="AO47" s="50"/>
      <c r="AP47" s="50"/>
      <c r="AQ47" s="50"/>
    </row>
    <row r="48" spans="1:43"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57"/>
      <c r="AF48" s="56"/>
      <c r="AG48" s="56"/>
      <c r="AH48" s="56"/>
      <c r="AI48" s="56"/>
      <c r="AJ48" s="56"/>
      <c r="AK48" s="56"/>
      <c r="AL48" s="50" t="s">
        <v>113</v>
      </c>
      <c r="AM48" s="50"/>
      <c r="AN48" s="50"/>
      <c r="AO48" s="50"/>
      <c r="AP48" s="50"/>
      <c r="AQ48" s="50"/>
    </row>
    <row r="49" spans="1:43"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57"/>
      <c r="AF49" s="56"/>
      <c r="AG49" s="56"/>
      <c r="AH49" s="56"/>
      <c r="AI49" s="56"/>
      <c r="AJ49" s="56"/>
      <c r="AK49" s="56"/>
      <c r="AL49" s="50" t="s">
        <v>114</v>
      </c>
      <c r="AM49" s="50"/>
      <c r="AN49" s="50"/>
      <c r="AO49" s="50"/>
      <c r="AP49" s="50"/>
      <c r="AQ49" s="50"/>
    </row>
    <row r="50" spans="1:43"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57"/>
      <c r="AF50" s="56"/>
      <c r="AG50" s="56"/>
      <c r="AH50" s="56"/>
      <c r="AI50" s="56"/>
      <c r="AJ50" s="56"/>
      <c r="AK50" s="56"/>
      <c r="AL50" s="50" t="s">
        <v>115</v>
      </c>
      <c r="AM50" s="50"/>
      <c r="AN50" s="50"/>
      <c r="AO50" s="50"/>
      <c r="AP50" s="50"/>
      <c r="AQ50" s="50"/>
    </row>
    <row r="51" spans="1:43"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57"/>
      <c r="AF51" s="56"/>
      <c r="AG51" s="56"/>
      <c r="AH51" s="56"/>
      <c r="AI51" s="56"/>
      <c r="AJ51" s="56"/>
      <c r="AK51" s="56"/>
      <c r="AL51" s="50" t="s">
        <v>116</v>
      </c>
      <c r="AM51" s="50"/>
      <c r="AN51" s="50"/>
      <c r="AO51" s="50"/>
      <c r="AP51" s="50"/>
      <c r="AQ51" s="50"/>
    </row>
    <row r="52" spans="1:43"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57"/>
      <c r="AF52" s="56"/>
      <c r="AG52" s="56"/>
      <c r="AH52" s="56"/>
      <c r="AI52" s="56"/>
      <c r="AJ52" s="56"/>
      <c r="AK52" s="56"/>
      <c r="AL52" s="50" t="s">
        <v>117</v>
      </c>
      <c r="AM52" s="50"/>
      <c r="AN52" s="50"/>
      <c r="AO52" s="50"/>
      <c r="AP52" s="50"/>
      <c r="AQ52" s="50"/>
    </row>
    <row r="53" spans="1:43"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57"/>
      <c r="AF53" s="56"/>
      <c r="AG53" s="56"/>
      <c r="AH53" s="56"/>
      <c r="AI53" s="56"/>
      <c r="AJ53" s="56"/>
      <c r="AK53" s="56"/>
      <c r="AL53" s="50" t="s">
        <v>118</v>
      </c>
      <c r="AM53" s="50"/>
      <c r="AN53" s="50"/>
      <c r="AO53" s="50"/>
      <c r="AP53" s="50"/>
      <c r="AQ53" s="50"/>
    </row>
    <row r="54" spans="1:43"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57"/>
      <c r="AF54" s="56"/>
      <c r="AG54" s="56"/>
      <c r="AH54" s="56"/>
      <c r="AI54" s="56"/>
      <c r="AJ54" s="56"/>
      <c r="AK54" s="56"/>
      <c r="AL54" s="50" t="s">
        <v>119</v>
      </c>
      <c r="AM54" s="50"/>
      <c r="AN54" s="50"/>
      <c r="AO54" s="50"/>
      <c r="AP54" s="50"/>
      <c r="AQ54" s="50"/>
    </row>
    <row r="55" spans="1:43"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57"/>
      <c r="AF55" s="56"/>
      <c r="AG55" s="56"/>
      <c r="AH55" s="56"/>
      <c r="AI55" s="56"/>
      <c r="AJ55" s="56"/>
      <c r="AK55" s="56"/>
      <c r="AL55" s="50" t="s">
        <v>120</v>
      </c>
      <c r="AM55" s="50"/>
      <c r="AN55" s="50"/>
      <c r="AO55" s="50"/>
      <c r="AP55" s="50"/>
      <c r="AQ55" s="50"/>
    </row>
    <row r="56" spans="1:43"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57"/>
      <c r="AF56" s="56"/>
      <c r="AG56" s="56"/>
      <c r="AH56" s="56"/>
      <c r="AI56" s="56"/>
      <c r="AJ56" s="56"/>
      <c r="AK56" s="56"/>
      <c r="AL56" s="50" t="s">
        <v>121</v>
      </c>
      <c r="AM56" s="50"/>
      <c r="AN56" s="50"/>
      <c r="AO56" s="50"/>
      <c r="AP56" s="50"/>
      <c r="AQ56" s="50"/>
    </row>
    <row r="57" spans="1:43"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57"/>
      <c r="AF57" s="56"/>
      <c r="AG57" s="56"/>
      <c r="AH57" s="56"/>
      <c r="AI57" s="56"/>
      <c r="AJ57" s="56"/>
      <c r="AK57" s="56"/>
      <c r="AL57" s="50" t="s">
        <v>122</v>
      </c>
      <c r="AM57" s="50"/>
      <c r="AN57" s="50"/>
      <c r="AO57" s="50"/>
      <c r="AP57" s="50"/>
      <c r="AQ57" s="50"/>
    </row>
    <row r="58" spans="1:43"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57"/>
      <c r="AF58" s="56"/>
      <c r="AG58" s="56"/>
      <c r="AH58" s="56"/>
      <c r="AI58" s="56"/>
      <c r="AJ58" s="56"/>
      <c r="AK58" s="56"/>
      <c r="AL58" s="50"/>
      <c r="AM58" s="50"/>
      <c r="AN58" s="50"/>
      <c r="AO58" s="50"/>
      <c r="AP58" s="50"/>
      <c r="AQ58" s="50"/>
    </row>
    <row r="59" spans="1:43"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57"/>
      <c r="AF59" s="56"/>
      <c r="AG59" s="56"/>
      <c r="AH59" s="56"/>
      <c r="AI59" s="56"/>
      <c r="AJ59" s="56"/>
      <c r="AK59" s="56"/>
      <c r="AL59" s="50"/>
      <c r="AM59" s="50"/>
      <c r="AN59" s="50"/>
      <c r="AO59" s="50"/>
      <c r="AP59" s="50"/>
      <c r="AQ59" s="50"/>
    </row>
    <row r="60" spans="1:43"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57"/>
      <c r="AF60" s="56"/>
      <c r="AG60" s="56"/>
      <c r="AH60" s="56"/>
      <c r="AI60" s="56"/>
      <c r="AJ60" s="56"/>
      <c r="AK60" s="56"/>
      <c r="AL60" s="50"/>
      <c r="AM60" s="50"/>
      <c r="AN60" s="50"/>
      <c r="AO60" s="50"/>
      <c r="AP60" s="50"/>
      <c r="AQ60" s="50"/>
    </row>
    <row r="61" spans="1:43"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57"/>
      <c r="AF61" s="56"/>
      <c r="AG61" s="56"/>
      <c r="AH61" s="56"/>
      <c r="AI61" s="56"/>
      <c r="AJ61" s="56"/>
      <c r="AK61" s="56"/>
      <c r="AL61" s="50"/>
      <c r="AM61" s="50"/>
      <c r="AN61" s="50"/>
      <c r="AO61" s="50"/>
      <c r="AP61" s="50"/>
      <c r="AQ61" s="50"/>
    </row>
    <row r="62" spans="1:43"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57"/>
      <c r="AF62" s="56"/>
      <c r="AG62" s="56"/>
      <c r="AH62" s="56"/>
      <c r="AI62" s="56"/>
      <c r="AJ62" s="56"/>
      <c r="AK62" s="56"/>
      <c r="AL62" s="50"/>
      <c r="AM62" s="50"/>
      <c r="AN62" s="50"/>
      <c r="AO62" s="50"/>
      <c r="AP62" s="50"/>
      <c r="AQ62" s="50"/>
    </row>
    <row r="63" spans="1:43"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57"/>
      <c r="AF63" s="56"/>
      <c r="AG63" s="56"/>
      <c r="AH63" s="56"/>
      <c r="AI63" s="56"/>
      <c r="AJ63" s="56"/>
      <c r="AK63" s="56"/>
      <c r="AL63" s="50"/>
      <c r="AM63" s="50"/>
      <c r="AN63" s="50"/>
      <c r="AO63" s="50"/>
      <c r="AP63" s="50"/>
      <c r="AQ63" s="50"/>
    </row>
    <row r="64" spans="1:43"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57"/>
      <c r="AF64" s="56"/>
      <c r="AG64" s="56"/>
      <c r="AH64" s="56"/>
      <c r="AI64" s="56"/>
      <c r="AJ64" s="56"/>
      <c r="AK64" s="56"/>
      <c r="AL64" s="50"/>
      <c r="AM64" s="50"/>
      <c r="AN64" s="50"/>
      <c r="AO64" s="50"/>
      <c r="AP64" s="50"/>
      <c r="AQ64" s="50"/>
    </row>
    <row r="65" spans="1:43"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57"/>
      <c r="AF65" s="56"/>
      <c r="AG65" s="56"/>
      <c r="AH65" s="56"/>
      <c r="AI65" s="56"/>
      <c r="AJ65" s="56"/>
      <c r="AK65" s="56"/>
      <c r="AL65" s="50"/>
      <c r="AM65" s="50"/>
      <c r="AN65" s="50"/>
      <c r="AO65" s="50"/>
      <c r="AP65" s="50"/>
      <c r="AQ65" s="50"/>
    </row>
    <row r="66" spans="1:43"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57"/>
      <c r="AF66" s="56"/>
      <c r="AG66" s="56"/>
      <c r="AH66" s="56"/>
      <c r="AI66" s="56"/>
      <c r="AJ66" s="56"/>
      <c r="AK66" s="56"/>
      <c r="AL66" s="50"/>
      <c r="AM66" s="50"/>
      <c r="AN66" s="50"/>
      <c r="AO66" s="50"/>
      <c r="AP66" s="50"/>
      <c r="AQ66" s="50"/>
    </row>
    <row r="67" spans="1:43"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60"/>
      <c r="AF67" s="61"/>
      <c r="AG67" s="61"/>
      <c r="AH67" s="61"/>
      <c r="AI67" s="61"/>
      <c r="AJ67" s="61"/>
      <c r="AK67" s="61"/>
      <c r="AL67" s="55"/>
      <c r="AM67" s="55"/>
      <c r="AN67" s="55"/>
      <c r="AO67" s="55"/>
      <c r="AP67" s="55"/>
      <c r="AQ67" s="55"/>
    </row>
    <row r="68" spans="1:43" ht="15.75" customHeight="1">
      <c r="A68" s="134" t="str">
        <f>+VLOOKUP(F6,BD!B:VI,100,0)</f>
        <v>Elaborará a partir de un caso práctico de una empresa de Energías Renovables, un reporte con una propuesta de requerimientos de personal donde incluya:
- Tipo de organización.
- Estructura de la organización
- El análisis y descripción de puestos del personal.
- Los criterios para la selección
- Evaluación.
- Capacitación del personal.
- Beneficios y obligaciones de los trabajadores en función de la normatividad, políticas y procedimientos de contratación de personal.
- Cálculo del costo de los sueldos y salarios.</v>
      </c>
      <c r="B68" s="85"/>
      <c r="C68" s="85"/>
      <c r="D68" s="85"/>
      <c r="E68" s="85"/>
      <c r="F68" s="85"/>
      <c r="G68" s="85"/>
      <c r="H68" s="85"/>
      <c r="I68" s="85"/>
      <c r="J68" s="85"/>
      <c r="K68" s="85"/>
      <c r="L68" s="85"/>
      <c r="M68" s="85"/>
      <c r="N68" s="85"/>
      <c r="O68" s="85"/>
      <c r="P68" s="85"/>
      <c r="Q68" s="85"/>
      <c r="R68" s="85"/>
      <c r="S68" s="85"/>
      <c r="T68" s="86"/>
      <c r="U68" s="131" t="str">
        <f>+VLOOKUP(F6,BD!B:VI,101,0)</f>
        <v>1. Identificar los requerimientos de personal de una organización.
2. Comprender el proceso de selección y evaluación del personal.
3. Comprender las técnicas para detectar necesidades de capacitación
4. Relacionar los indicadores para la selección y evaluación del desempeño del personal.
5. Identificar los derechos y obligaciones obrero patronal en la normativa vigente.
6. Calcular los costos de los sueldos y salarios de una organización.</v>
      </c>
      <c r="V68" s="85"/>
      <c r="W68" s="85"/>
      <c r="X68" s="85"/>
      <c r="Y68" s="85"/>
      <c r="Z68" s="85"/>
      <c r="AA68" s="85"/>
      <c r="AB68" s="85"/>
      <c r="AC68" s="85"/>
      <c r="AD68" s="86"/>
      <c r="AE68" s="57"/>
      <c r="AF68" s="56"/>
      <c r="AG68" s="56"/>
      <c r="AH68" s="56"/>
      <c r="AI68" s="56"/>
      <c r="AJ68" s="56"/>
      <c r="AK68" s="56"/>
      <c r="AL68" s="50"/>
      <c r="AM68" s="50"/>
      <c r="AN68" s="50"/>
      <c r="AO68" s="50"/>
      <c r="AP68" s="50"/>
      <c r="AQ68" s="50"/>
    </row>
    <row r="69" spans="1:43"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60"/>
      <c r="AF69" s="61"/>
      <c r="AG69" s="61"/>
      <c r="AH69" s="61"/>
      <c r="AI69" s="61"/>
      <c r="AJ69" s="61"/>
      <c r="AK69" s="61"/>
      <c r="AL69" s="55"/>
      <c r="AM69" s="55"/>
      <c r="AN69" s="55"/>
      <c r="AO69" s="55"/>
      <c r="AP69" s="55"/>
      <c r="AQ69" s="55"/>
    </row>
    <row r="70" spans="1:43"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60"/>
      <c r="AF70" s="61"/>
      <c r="AG70" s="61"/>
      <c r="AH70" s="61"/>
      <c r="AI70" s="61"/>
      <c r="AJ70" s="61"/>
      <c r="AK70" s="61"/>
      <c r="AL70" s="55"/>
      <c r="AM70" s="55"/>
      <c r="AN70" s="55"/>
      <c r="AO70" s="55"/>
      <c r="AP70" s="55"/>
      <c r="AQ70" s="55"/>
    </row>
    <row r="71" spans="1:43"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57"/>
      <c r="AF71" s="56"/>
      <c r="AG71" s="56"/>
      <c r="AH71" s="56"/>
      <c r="AI71" s="56"/>
      <c r="AJ71" s="56"/>
      <c r="AK71" s="56"/>
      <c r="AL71" s="50"/>
      <c r="AM71" s="50"/>
      <c r="AN71" s="50"/>
      <c r="AO71" s="50"/>
      <c r="AP71" s="50"/>
      <c r="AQ71" s="50"/>
    </row>
    <row r="72" spans="1:43"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57"/>
      <c r="AF72" s="56"/>
      <c r="AG72" s="56"/>
      <c r="AH72" s="56"/>
      <c r="AI72" s="56"/>
      <c r="AJ72" s="56"/>
      <c r="AK72" s="56"/>
      <c r="AL72" s="50"/>
      <c r="AM72" s="50"/>
      <c r="AN72" s="50"/>
      <c r="AO72" s="50"/>
      <c r="AP72" s="50"/>
      <c r="AQ72" s="50"/>
    </row>
    <row r="73" spans="1:43"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57"/>
      <c r="AF73" s="56"/>
      <c r="AG73" s="56"/>
      <c r="AH73" s="56"/>
      <c r="AI73" s="56"/>
      <c r="AJ73" s="56"/>
      <c r="AK73" s="56"/>
      <c r="AL73" s="50"/>
      <c r="AM73" s="50"/>
      <c r="AN73" s="50"/>
      <c r="AO73" s="50"/>
      <c r="AP73" s="50"/>
      <c r="AQ73" s="50"/>
    </row>
    <row r="74" spans="1:43" ht="15.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57"/>
      <c r="AF74" s="56"/>
      <c r="AG74" s="56"/>
      <c r="AH74" s="56"/>
      <c r="AI74" s="56"/>
      <c r="AJ74" s="56"/>
      <c r="AK74" s="56"/>
      <c r="AL74" s="50"/>
      <c r="AM74" s="50"/>
      <c r="AN74" s="50"/>
      <c r="AO74" s="50"/>
      <c r="AP74" s="50"/>
      <c r="AQ74" s="50"/>
    </row>
    <row r="75" spans="1:43"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57"/>
      <c r="AF75" s="56"/>
      <c r="AG75" s="56"/>
      <c r="AH75" s="56"/>
      <c r="AI75" s="56"/>
      <c r="AJ75" s="56"/>
      <c r="AK75" s="56"/>
      <c r="AL75" s="50"/>
      <c r="AM75" s="50"/>
      <c r="AN75" s="50"/>
      <c r="AO75" s="50"/>
      <c r="AP75" s="50"/>
      <c r="AQ75" s="50"/>
    </row>
    <row r="76" spans="1:43" ht="15.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57"/>
      <c r="AF76" s="56"/>
      <c r="AG76" s="56"/>
      <c r="AH76" s="56"/>
      <c r="AI76" s="56"/>
      <c r="AJ76" s="56"/>
      <c r="AK76" s="56"/>
      <c r="AL76" s="50"/>
      <c r="AM76" s="50"/>
      <c r="AN76" s="50"/>
      <c r="AO76" s="50"/>
      <c r="AP76" s="50"/>
      <c r="AQ76" s="50"/>
    </row>
    <row r="77" spans="1:43"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57"/>
      <c r="AF77" s="56"/>
      <c r="AG77" s="56"/>
      <c r="AH77" s="56"/>
      <c r="AI77" s="56"/>
      <c r="AJ77" s="56"/>
      <c r="AK77" s="56"/>
      <c r="AL77" s="50"/>
      <c r="AM77" s="50"/>
      <c r="AN77" s="50"/>
      <c r="AO77" s="50"/>
      <c r="AP77" s="50"/>
      <c r="AQ77" s="50"/>
    </row>
    <row r="78" spans="1:43" ht="15.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57"/>
      <c r="AF78" s="56"/>
      <c r="AG78" s="56"/>
      <c r="AH78" s="56"/>
      <c r="AI78" s="56"/>
      <c r="AJ78" s="56"/>
      <c r="AK78" s="56"/>
      <c r="AL78" s="50"/>
      <c r="AM78" s="50"/>
      <c r="AN78" s="50"/>
      <c r="AO78" s="50"/>
      <c r="AP78" s="50"/>
      <c r="AQ78" s="50"/>
    </row>
    <row r="79" spans="1:43"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57"/>
      <c r="AF79" s="56"/>
      <c r="AG79" s="56"/>
      <c r="AH79" s="56"/>
      <c r="AI79" s="56"/>
      <c r="AJ79" s="56"/>
      <c r="AK79" s="56"/>
      <c r="AL79" s="50"/>
      <c r="AM79" s="50"/>
      <c r="AN79" s="50"/>
      <c r="AO79" s="50"/>
      <c r="AP79" s="50"/>
      <c r="AQ79" s="50"/>
    </row>
    <row r="80" spans="1:43" ht="15.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57"/>
      <c r="AF80" s="56"/>
      <c r="AG80" s="56"/>
      <c r="AH80" s="56"/>
      <c r="AI80" s="56"/>
      <c r="AJ80" s="56"/>
      <c r="AK80" s="56"/>
      <c r="AL80" s="50"/>
      <c r="AM80" s="50"/>
      <c r="AN80" s="50"/>
      <c r="AO80" s="50"/>
      <c r="AP80" s="50"/>
      <c r="AQ80" s="50"/>
    </row>
    <row r="81" spans="1:43"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57"/>
      <c r="AF81" s="56"/>
      <c r="AG81" s="56"/>
      <c r="AH81" s="56"/>
      <c r="AI81" s="56"/>
      <c r="AJ81" s="56"/>
      <c r="AK81" s="56"/>
      <c r="AL81" s="50"/>
      <c r="AM81" s="50"/>
      <c r="AN81" s="50"/>
      <c r="AO81" s="50"/>
      <c r="AP81" s="50"/>
      <c r="AQ81" s="50"/>
    </row>
    <row r="82" spans="1:43"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57"/>
      <c r="AF82" s="56"/>
      <c r="AG82" s="56"/>
      <c r="AH82" s="56"/>
      <c r="AI82" s="56"/>
      <c r="AJ82" s="56"/>
      <c r="AK82" s="56"/>
      <c r="AL82" s="50"/>
      <c r="AM82" s="50"/>
      <c r="AN82" s="50"/>
      <c r="AO82" s="50"/>
      <c r="AP82" s="50"/>
      <c r="AQ82" s="50"/>
    </row>
    <row r="83" spans="1:4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57"/>
      <c r="AF83" s="56"/>
      <c r="AG83" s="56"/>
      <c r="AH83" s="56"/>
      <c r="AI83" s="56"/>
      <c r="AJ83" s="56"/>
      <c r="AK83" s="56"/>
      <c r="AL83" s="50"/>
      <c r="AM83" s="50"/>
      <c r="AN83" s="50"/>
      <c r="AO83" s="50"/>
      <c r="AP83" s="50"/>
      <c r="AQ83" s="50"/>
    </row>
    <row r="84" spans="1:43"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57"/>
      <c r="AF84" s="56"/>
      <c r="AG84" s="56"/>
      <c r="AH84" s="56"/>
      <c r="AI84" s="56"/>
      <c r="AJ84" s="56"/>
      <c r="AK84" s="56"/>
      <c r="AL84" s="50"/>
      <c r="AM84" s="50"/>
      <c r="AN84" s="50"/>
      <c r="AO84" s="50"/>
      <c r="AP84" s="50"/>
      <c r="AQ84" s="50"/>
    </row>
    <row r="85" spans="1:43" ht="15.75" customHeight="1">
      <c r="A85" s="17"/>
      <c r="B85" s="121" t="str">
        <f>IF('UT 1'!B85:J85=0,"",'UT 1'!B85:J85)</f>
        <v/>
      </c>
      <c r="C85" s="81"/>
      <c r="D85" s="81"/>
      <c r="E85" s="81"/>
      <c r="F85" s="81"/>
      <c r="G85" s="81"/>
      <c r="H85" s="81"/>
      <c r="I85" s="81"/>
      <c r="J85" s="81"/>
      <c r="K85" s="17"/>
      <c r="L85" s="121" t="str">
        <f>IF('UT 1'!L85:T85=0,"",'UT 1'!L85:T85)</f>
        <v/>
      </c>
      <c r="M85" s="81"/>
      <c r="N85" s="81"/>
      <c r="O85" s="81"/>
      <c r="P85" s="81"/>
      <c r="Q85" s="81"/>
      <c r="R85" s="81"/>
      <c r="S85" s="81"/>
      <c r="T85" s="81"/>
      <c r="U85" s="17"/>
      <c r="V85" s="121" t="str">
        <f>IF('UT 1'!V85:AD85=0,"",'UT 1'!V85:AD85)</f>
        <v/>
      </c>
      <c r="W85" s="81"/>
      <c r="X85" s="81"/>
      <c r="Y85" s="81"/>
      <c r="Z85" s="81"/>
      <c r="AA85" s="81"/>
      <c r="AB85" s="81"/>
      <c r="AC85" s="81"/>
      <c r="AD85" s="81"/>
      <c r="AE85" s="57"/>
      <c r="AF85" s="56"/>
      <c r="AG85" s="56"/>
      <c r="AH85" s="56"/>
      <c r="AI85" s="56"/>
      <c r="AJ85" s="56"/>
      <c r="AK85" s="56"/>
      <c r="AL85" s="50"/>
      <c r="AM85" s="50"/>
      <c r="AN85" s="50"/>
      <c r="AO85" s="50"/>
      <c r="AP85" s="50"/>
      <c r="AQ85" s="50"/>
    </row>
    <row r="86" spans="1:43" ht="15.75" customHeight="1">
      <c r="A86" s="17"/>
      <c r="B86" s="17" t="str">
        <f>+'UT 1'!B86</f>
        <v>Elaboró (Nombre completo y Firma)</v>
      </c>
      <c r="C86" s="17"/>
      <c r="D86" s="17"/>
      <c r="E86" s="17"/>
      <c r="F86" s="17"/>
      <c r="G86" s="17"/>
      <c r="H86" s="17"/>
      <c r="I86" s="17"/>
      <c r="J86" s="17"/>
      <c r="K86" s="17"/>
      <c r="L86" s="17"/>
      <c r="M86" s="17" t="str">
        <f>+'UT 1'!M86</f>
        <v>Revisó (Nombre completo y Firma)</v>
      </c>
      <c r="N86" s="17"/>
      <c r="O86" s="17"/>
      <c r="P86" s="17"/>
      <c r="Q86" s="17"/>
      <c r="R86" s="17"/>
      <c r="S86" s="17"/>
      <c r="T86" s="17"/>
      <c r="U86" s="17"/>
      <c r="V86" s="17" t="str">
        <f>+'UT 1'!V86</f>
        <v>Validó (Nombre completo y Firma)</v>
      </c>
      <c r="W86" s="17"/>
      <c r="X86" s="17"/>
      <c r="Y86" s="17"/>
      <c r="Z86" s="17"/>
      <c r="AA86" s="17"/>
      <c r="AB86" s="17"/>
      <c r="AC86" s="17"/>
      <c r="AD86" s="17"/>
      <c r="AE86" s="57"/>
      <c r="AF86" s="56"/>
      <c r="AG86" s="56"/>
      <c r="AH86" s="56"/>
      <c r="AI86" s="56"/>
      <c r="AJ86" s="56"/>
      <c r="AK86" s="56"/>
      <c r="AL86" s="50"/>
      <c r="AM86" s="50"/>
      <c r="AN86" s="50"/>
      <c r="AO86" s="50"/>
      <c r="AP86" s="50"/>
      <c r="AQ86" s="50"/>
    </row>
    <row r="87" spans="1:43"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57"/>
      <c r="AF87" s="56"/>
      <c r="AG87" s="56"/>
      <c r="AH87" s="56"/>
      <c r="AI87" s="56"/>
      <c r="AJ87" s="56"/>
      <c r="AK87" s="56"/>
      <c r="AL87" s="50"/>
      <c r="AM87" s="50"/>
      <c r="AN87" s="50"/>
      <c r="AO87" s="50"/>
      <c r="AP87" s="50"/>
      <c r="AQ87" s="50"/>
    </row>
    <row r="88" spans="1:43"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57"/>
      <c r="AF88" s="56"/>
      <c r="AG88" s="56"/>
      <c r="AH88" s="56"/>
      <c r="AI88" s="56"/>
      <c r="AJ88" s="56"/>
      <c r="AK88" s="56"/>
      <c r="AL88" s="50"/>
      <c r="AM88" s="50"/>
      <c r="AN88" s="50"/>
      <c r="AO88" s="50"/>
      <c r="AP88" s="50"/>
      <c r="AQ88" s="50"/>
    </row>
    <row r="89" spans="1:43"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57"/>
      <c r="AF89" s="56"/>
      <c r="AG89" s="56"/>
      <c r="AH89" s="56"/>
      <c r="AI89" s="56"/>
      <c r="AJ89" s="56"/>
      <c r="AK89" s="56"/>
      <c r="AL89" s="50"/>
      <c r="AM89" s="50"/>
      <c r="AN89" s="50"/>
      <c r="AO89" s="50"/>
      <c r="AP89" s="50"/>
      <c r="AQ89" s="50"/>
    </row>
    <row r="90" spans="1:43"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57"/>
      <c r="AF90" s="56"/>
      <c r="AG90" s="56"/>
      <c r="AH90" s="56"/>
      <c r="AI90" s="56"/>
      <c r="AJ90" s="56"/>
      <c r="AK90" s="56"/>
      <c r="AL90" s="50"/>
      <c r="AM90" s="50"/>
      <c r="AN90" s="50"/>
      <c r="AO90" s="50"/>
      <c r="AP90" s="50"/>
      <c r="AQ90" s="50"/>
    </row>
    <row r="91" spans="1:43"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57"/>
      <c r="AF91" s="56"/>
      <c r="AG91" s="56"/>
      <c r="AH91" s="56"/>
      <c r="AI91" s="56"/>
      <c r="AJ91" s="56"/>
      <c r="AK91" s="56"/>
      <c r="AL91" s="50"/>
      <c r="AM91" s="50"/>
      <c r="AN91" s="50"/>
      <c r="AO91" s="50"/>
      <c r="AP91" s="50"/>
      <c r="AQ91" s="50"/>
    </row>
    <row r="92" spans="1:43"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57"/>
      <c r="AF92" s="56"/>
      <c r="AG92" s="56"/>
      <c r="AH92" s="56"/>
      <c r="AI92" s="56"/>
      <c r="AJ92" s="56"/>
      <c r="AK92" s="56"/>
      <c r="AL92" s="50"/>
      <c r="AM92" s="50"/>
      <c r="AN92" s="50"/>
      <c r="AO92" s="50"/>
      <c r="AP92" s="50"/>
      <c r="AQ92" s="50"/>
    </row>
    <row r="93" spans="1:43"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57"/>
      <c r="AF93" s="56"/>
      <c r="AG93" s="56"/>
      <c r="AH93" s="56"/>
      <c r="AI93" s="56"/>
      <c r="AJ93" s="56"/>
      <c r="AK93" s="56"/>
      <c r="AL93" s="50"/>
      <c r="AM93" s="50"/>
      <c r="AN93" s="50"/>
      <c r="AO93" s="50"/>
      <c r="AP93" s="50"/>
      <c r="AQ93" s="50"/>
    </row>
    <row r="94" spans="1:43"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57"/>
      <c r="AF94" s="56"/>
      <c r="AG94" s="56"/>
      <c r="AH94" s="56"/>
      <c r="AI94" s="56"/>
      <c r="AJ94" s="56"/>
      <c r="AK94" s="56"/>
      <c r="AL94" s="50"/>
      <c r="AM94" s="50"/>
      <c r="AN94" s="50"/>
      <c r="AO94" s="50"/>
      <c r="AP94" s="50"/>
      <c r="AQ94" s="50"/>
    </row>
    <row r="95" spans="1:43"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57"/>
      <c r="AF95" s="56"/>
      <c r="AG95" s="56"/>
      <c r="AH95" s="56"/>
      <c r="AI95" s="56"/>
      <c r="AJ95" s="56"/>
      <c r="AK95" s="56"/>
      <c r="AL95" s="50"/>
      <c r="AM95" s="50"/>
      <c r="AN95" s="50"/>
      <c r="AO95" s="50"/>
      <c r="AP95" s="50"/>
      <c r="AQ95" s="50"/>
    </row>
    <row r="96" spans="1:43"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57"/>
      <c r="AF96" s="56"/>
      <c r="AG96" s="56"/>
      <c r="AH96" s="56"/>
      <c r="AI96" s="56"/>
      <c r="AJ96" s="56"/>
      <c r="AK96" s="56"/>
      <c r="AL96" s="50"/>
      <c r="AM96" s="50"/>
      <c r="AN96" s="50"/>
      <c r="AO96" s="50"/>
      <c r="AP96" s="50"/>
      <c r="AQ96" s="50"/>
    </row>
    <row r="97" spans="1:43"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57"/>
      <c r="AF97" s="56"/>
      <c r="AG97" s="56"/>
      <c r="AH97" s="56"/>
      <c r="AI97" s="56"/>
      <c r="AJ97" s="56"/>
      <c r="AK97" s="56"/>
      <c r="AL97" s="50"/>
      <c r="AM97" s="50"/>
      <c r="AN97" s="50"/>
      <c r="AO97" s="50"/>
      <c r="AP97" s="50"/>
      <c r="AQ97" s="50"/>
    </row>
    <row r="98" spans="1:43"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57"/>
      <c r="AF98" s="56"/>
      <c r="AG98" s="56"/>
      <c r="AH98" s="56"/>
      <c r="AI98" s="56"/>
      <c r="AJ98" s="56"/>
      <c r="AK98" s="56"/>
      <c r="AL98" s="50"/>
      <c r="AM98" s="50"/>
      <c r="AN98" s="50"/>
      <c r="AO98" s="50"/>
      <c r="AP98" s="50"/>
      <c r="AQ98" s="50"/>
    </row>
    <row r="99" spans="1:43"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57"/>
      <c r="AF99" s="56"/>
      <c r="AG99" s="56"/>
      <c r="AH99" s="56"/>
      <c r="AI99" s="56"/>
      <c r="AJ99" s="56"/>
      <c r="AK99" s="56"/>
      <c r="AL99" s="50"/>
      <c r="AM99" s="50"/>
      <c r="AN99" s="50"/>
      <c r="AO99" s="50"/>
      <c r="AP99" s="50"/>
      <c r="AQ99" s="50"/>
    </row>
    <row r="100" spans="1:43"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57"/>
      <c r="AF100" s="56"/>
      <c r="AG100" s="56"/>
      <c r="AH100" s="56"/>
      <c r="AI100" s="56"/>
      <c r="AJ100" s="56"/>
      <c r="AK100" s="56"/>
      <c r="AL100" s="50"/>
      <c r="AM100" s="50"/>
      <c r="AN100" s="50"/>
      <c r="AO100" s="50"/>
      <c r="AP100" s="50"/>
      <c r="AQ100" s="50"/>
    </row>
    <row r="101" spans="1:43"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57"/>
      <c r="AF101" s="56"/>
      <c r="AG101" s="56"/>
      <c r="AH101" s="56"/>
      <c r="AI101" s="56"/>
      <c r="AJ101" s="56"/>
      <c r="AK101" s="56"/>
      <c r="AL101" s="50"/>
      <c r="AM101" s="50"/>
      <c r="AN101" s="50"/>
      <c r="AO101" s="50"/>
      <c r="AP101" s="50"/>
      <c r="AQ101" s="50"/>
    </row>
    <row r="102" spans="1:43"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57"/>
      <c r="AF102" s="56"/>
      <c r="AG102" s="56"/>
      <c r="AH102" s="56"/>
      <c r="AI102" s="56"/>
      <c r="AJ102" s="56"/>
      <c r="AK102" s="56"/>
      <c r="AL102" s="50"/>
      <c r="AM102" s="50"/>
      <c r="AN102" s="50"/>
      <c r="AO102" s="50"/>
      <c r="AP102" s="50"/>
      <c r="AQ102" s="50"/>
    </row>
    <row r="103" spans="1:43"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57"/>
      <c r="AF103" s="56"/>
      <c r="AG103" s="56"/>
      <c r="AH103" s="56"/>
      <c r="AI103" s="56"/>
      <c r="AJ103" s="56"/>
      <c r="AK103" s="56"/>
      <c r="AL103" s="50"/>
      <c r="AM103" s="50"/>
      <c r="AN103" s="50"/>
      <c r="AO103" s="50"/>
      <c r="AP103" s="50"/>
      <c r="AQ103" s="50"/>
    </row>
    <row r="104" spans="1:43"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57"/>
      <c r="AF104" s="56"/>
      <c r="AG104" s="56"/>
      <c r="AH104" s="56"/>
      <c r="AI104" s="56"/>
      <c r="AJ104" s="56"/>
      <c r="AK104" s="56"/>
      <c r="AL104" s="50"/>
      <c r="AM104" s="50"/>
      <c r="AN104" s="50"/>
      <c r="AO104" s="50"/>
      <c r="AP104" s="50"/>
      <c r="AQ104" s="50"/>
    </row>
    <row r="105" spans="1:43"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57"/>
      <c r="AF105" s="56"/>
      <c r="AG105" s="56"/>
      <c r="AH105" s="56"/>
      <c r="AI105" s="56"/>
      <c r="AJ105" s="56"/>
      <c r="AK105" s="56"/>
      <c r="AL105" s="50"/>
      <c r="AM105" s="50"/>
      <c r="AN105" s="50"/>
      <c r="AO105" s="50"/>
      <c r="AP105" s="50"/>
      <c r="AQ105" s="50"/>
    </row>
    <row r="106" spans="1:43"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57"/>
      <c r="AF106" s="56"/>
      <c r="AG106" s="56"/>
      <c r="AH106" s="56"/>
      <c r="AI106" s="56"/>
      <c r="AJ106" s="56"/>
      <c r="AK106" s="56"/>
      <c r="AL106" s="50"/>
      <c r="AM106" s="50"/>
      <c r="AN106" s="50"/>
      <c r="AO106" s="50"/>
      <c r="AP106" s="50"/>
      <c r="AQ106" s="50"/>
    </row>
    <row r="107" spans="1:43"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57"/>
      <c r="AF107" s="56"/>
      <c r="AG107" s="56"/>
      <c r="AH107" s="56"/>
      <c r="AI107" s="56"/>
      <c r="AJ107" s="56"/>
      <c r="AK107" s="56"/>
      <c r="AL107" s="50"/>
      <c r="AM107" s="50"/>
      <c r="AN107" s="50"/>
      <c r="AO107" s="50"/>
      <c r="AP107" s="50"/>
      <c r="AQ107" s="50"/>
    </row>
    <row r="108" spans="1:43"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57"/>
      <c r="AF108" s="56"/>
      <c r="AG108" s="56"/>
      <c r="AH108" s="56"/>
      <c r="AI108" s="56"/>
      <c r="AJ108" s="56"/>
      <c r="AK108" s="56"/>
      <c r="AL108" s="50"/>
      <c r="AM108" s="50"/>
      <c r="AN108" s="50"/>
      <c r="AO108" s="50"/>
      <c r="AP108" s="50"/>
      <c r="AQ108" s="50"/>
    </row>
    <row r="109" spans="1:43"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57"/>
      <c r="AF109" s="56"/>
      <c r="AG109" s="56"/>
      <c r="AH109" s="56"/>
      <c r="AI109" s="56"/>
      <c r="AJ109" s="56"/>
      <c r="AK109" s="56"/>
      <c r="AL109" s="50"/>
      <c r="AM109" s="50"/>
      <c r="AN109" s="50"/>
      <c r="AO109" s="50"/>
      <c r="AP109" s="50"/>
      <c r="AQ109" s="50"/>
    </row>
    <row r="110" spans="1:43"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57"/>
      <c r="AF110" s="56"/>
      <c r="AG110" s="56"/>
      <c r="AH110" s="56"/>
      <c r="AI110" s="56"/>
      <c r="AJ110" s="56"/>
      <c r="AK110" s="56"/>
      <c r="AL110" s="50"/>
      <c r="AM110" s="50"/>
      <c r="AN110" s="50"/>
      <c r="AO110" s="50"/>
      <c r="AP110" s="50"/>
      <c r="AQ110" s="50"/>
    </row>
    <row r="111" spans="1:43"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57"/>
      <c r="AF111" s="56"/>
      <c r="AG111" s="56"/>
      <c r="AH111" s="56"/>
      <c r="AI111" s="56"/>
      <c r="AJ111" s="56"/>
      <c r="AK111" s="56"/>
      <c r="AL111" s="50"/>
      <c r="AM111" s="50"/>
      <c r="AN111" s="50"/>
      <c r="AO111" s="50"/>
      <c r="AP111" s="50"/>
      <c r="AQ111" s="50"/>
    </row>
    <row r="112" spans="1:43"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57"/>
      <c r="AF112" s="56"/>
      <c r="AG112" s="56"/>
      <c r="AH112" s="56"/>
      <c r="AI112" s="56"/>
      <c r="AJ112" s="56"/>
      <c r="AK112" s="56"/>
      <c r="AL112" s="50"/>
      <c r="AM112" s="50"/>
      <c r="AN112" s="50"/>
      <c r="AO112" s="50"/>
      <c r="AP112" s="50"/>
      <c r="AQ112" s="50"/>
    </row>
    <row r="113" spans="1:43"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57"/>
      <c r="AF113" s="56"/>
      <c r="AG113" s="56"/>
      <c r="AH113" s="56"/>
      <c r="AI113" s="56"/>
      <c r="AJ113" s="56"/>
      <c r="AK113" s="56"/>
      <c r="AL113" s="50"/>
      <c r="AM113" s="50"/>
      <c r="AN113" s="50"/>
      <c r="AO113" s="50"/>
      <c r="AP113" s="50"/>
      <c r="AQ113" s="50"/>
    </row>
    <row r="114" spans="1:43"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57"/>
      <c r="AF114" s="56"/>
      <c r="AG114" s="56"/>
      <c r="AH114" s="56"/>
      <c r="AI114" s="56"/>
      <c r="AJ114" s="56"/>
      <c r="AK114" s="56"/>
      <c r="AL114" s="50"/>
      <c r="AM114" s="50"/>
      <c r="AN114" s="50"/>
      <c r="AO114" s="50"/>
      <c r="AP114" s="50"/>
      <c r="AQ114" s="50"/>
    </row>
    <row r="115" spans="1:43"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57"/>
      <c r="AF115" s="56"/>
      <c r="AG115" s="56"/>
      <c r="AH115" s="56"/>
      <c r="AI115" s="56"/>
      <c r="AJ115" s="56"/>
      <c r="AK115" s="56"/>
      <c r="AL115" s="50"/>
      <c r="AM115" s="50"/>
      <c r="AN115" s="50"/>
      <c r="AO115" s="50"/>
      <c r="AP115" s="50"/>
      <c r="AQ115" s="50"/>
    </row>
    <row r="116" spans="1:43"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57"/>
      <c r="AF116" s="56"/>
      <c r="AG116" s="56"/>
      <c r="AH116" s="56"/>
      <c r="AI116" s="56"/>
      <c r="AJ116" s="56"/>
      <c r="AK116" s="56"/>
      <c r="AL116" s="50"/>
      <c r="AM116" s="50"/>
      <c r="AN116" s="50"/>
      <c r="AO116" s="50"/>
      <c r="AP116" s="50"/>
      <c r="AQ116" s="50"/>
    </row>
    <row r="117" spans="1:43"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57"/>
      <c r="AF117" s="56"/>
      <c r="AG117" s="56"/>
      <c r="AH117" s="56"/>
      <c r="AI117" s="56"/>
      <c r="AJ117" s="56"/>
      <c r="AK117" s="56"/>
      <c r="AL117" s="50"/>
      <c r="AM117" s="50"/>
      <c r="AN117" s="50"/>
      <c r="AO117" s="50"/>
      <c r="AP117" s="50"/>
      <c r="AQ117" s="50"/>
    </row>
    <row r="118" spans="1:43"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57"/>
      <c r="AF118" s="56"/>
      <c r="AG118" s="56"/>
      <c r="AH118" s="56"/>
      <c r="AI118" s="56"/>
      <c r="AJ118" s="56"/>
      <c r="AK118" s="56"/>
      <c r="AL118" s="50"/>
      <c r="AM118" s="50"/>
      <c r="AN118" s="50"/>
      <c r="AO118" s="50"/>
      <c r="AP118" s="50"/>
      <c r="AQ118" s="50"/>
    </row>
    <row r="119" spans="1:43"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57"/>
      <c r="AF119" s="56"/>
      <c r="AG119" s="56"/>
      <c r="AH119" s="56"/>
      <c r="AI119" s="56"/>
      <c r="AJ119" s="56"/>
      <c r="AK119" s="56"/>
      <c r="AL119" s="50"/>
      <c r="AM119" s="50"/>
      <c r="AN119" s="50"/>
      <c r="AO119" s="50"/>
      <c r="AP119" s="50"/>
      <c r="AQ119" s="50"/>
    </row>
    <row r="120" spans="1:43"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57"/>
      <c r="AF120" s="56"/>
      <c r="AG120" s="56"/>
      <c r="AH120" s="56"/>
      <c r="AI120" s="56"/>
      <c r="AJ120" s="56"/>
      <c r="AK120" s="56"/>
      <c r="AL120" s="50"/>
      <c r="AM120" s="50"/>
      <c r="AN120" s="50"/>
      <c r="AO120" s="50"/>
      <c r="AP120" s="50"/>
      <c r="AQ120" s="50"/>
    </row>
    <row r="121" spans="1:43"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57"/>
      <c r="AF121" s="56"/>
      <c r="AG121" s="56"/>
      <c r="AH121" s="56"/>
      <c r="AI121" s="56"/>
      <c r="AJ121" s="56"/>
      <c r="AK121" s="56"/>
      <c r="AL121" s="50"/>
      <c r="AM121" s="50"/>
      <c r="AN121" s="50"/>
      <c r="AO121" s="50"/>
      <c r="AP121" s="50"/>
      <c r="AQ121" s="50"/>
    </row>
    <row r="122" spans="1:43"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57"/>
      <c r="AF122" s="56"/>
      <c r="AG122" s="56"/>
      <c r="AH122" s="56"/>
      <c r="AI122" s="56"/>
      <c r="AJ122" s="56"/>
      <c r="AK122" s="56"/>
      <c r="AL122" s="50"/>
      <c r="AM122" s="50"/>
      <c r="AN122" s="50"/>
      <c r="AO122" s="50"/>
      <c r="AP122" s="50"/>
      <c r="AQ122" s="50"/>
    </row>
    <row r="123" spans="1:43"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57"/>
      <c r="AF123" s="56"/>
      <c r="AG123" s="56"/>
      <c r="AH123" s="56"/>
      <c r="AI123" s="56"/>
      <c r="AJ123" s="56"/>
      <c r="AK123" s="56"/>
      <c r="AL123" s="50"/>
      <c r="AM123" s="50"/>
      <c r="AN123" s="50"/>
      <c r="AO123" s="50"/>
      <c r="AP123" s="50"/>
      <c r="AQ123" s="50"/>
    </row>
    <row r="124" spans="1:43"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57"/>
      <c r="AF124" s="56"/>
      <c r="AG124" s="56"/>
      <c r="AH124" s="56"/>
      <c r="AI124" s="56"/>
      <c r="AJ124" s="56"/>
      <c r="AK124" s="56"/>
      <c r="AL124" s="50"/>
      <c r="AM124" s="50"/>
      <c r="AN124" s="50"/>
      <c r="AO124" s="50"/>
      <c r="AP124" s="50"/>
      <c r="AQ124" s="50"/>
    </row>
    <row r="125" spans="1:43"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57"/>
      <c r="AF125" s="56"/>
      <c r="AG125" s="56"/>
      <c r="AH125" s="56"/>
      <c r="AI125" s="56"/>
      <c r="AJ125" s="56"/>
      <c r="AK125" s="56"/>
      <c r="AL125" s="50"/>
      <c r="AM125" s="50"/>
      <c r="AN125" s="50"/>
      <c r="AO125" s="50"/>
      <c r="AP125" s="50"/>
      <c r="AQ125" s="50"/>
    </row>
    <row r="126" spans="1:43"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57"/>
      <c r="AF126" s="56"/>
      <c r="AG126" s="56"/>
      <c r="AH126" s="56"/>
      <c r="AI126" s="56"/>
      <c r="AJ126" s="56"/>
      <c r="AK126" s="56"/>
      <c r="AL126" s="50"/>
      <c r="AM126" s="50"/>
      <c r="AN126" s="50"/>
      <c r="AO126" s="50"/>
      <c r="AP126" s="50"/>
      <c r="AQ126" s="50"/>
    </row>
    <row r="127" spans="1:43"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57"/>
      <c r="AF127" s="56"/>
      <c r="AG127" s="56"/>
      <c r="AH127" s="56"/>
      <c r="AI127" s="56"/>
      <c r="AJ127" s="56"/>
      <c r="AK127" s="56"/>
      <c r="AL127" s="50"/>
      <c r="AM127" s="50"/>
      <c r="AN127" s="50"/>
      <c r="AO127" s="50"/>
      <c r="AP127" s="50"/>
      <c r="AQ127" s="50"/>
    </row>
    <row r="128" spans="1:43"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57"/>
      <c r="AF128" s="56"/>
      <c r="AG128" s="56"/>
      <c r="AH128" s="56"/>
      <c r="AI128" s="56"/>
      <c r="AJ128" s="56"/>
      <c r="AK128" s="56"/>
      <c r="AL128" s="50"/>
      <c r="AM128" s="50"/>
      <c r="AN128" s="50"/>
      <c r="AO128" s="50"/>
      <c r="AP128" s="50"/>
      <c r="AQ128" s="50"/>
    </row>
    <row r="129" spans="1:43"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57"/>
      <c r="AF129" s="56"/>
      <c r="AG129" s="56"/>
      <c r="AH129" s="56"/>
      <c r="AI129" s="56"/>
      <c r="AJ129" s="56"/>
      <c r="AK129" s="56"/>
      <c r="AL129" s="50"/>
      <c r="AM129" s="50"/>
      <c r="AN129" s="50"/>
      <c r="AO129" s="50"/>
      <c r="AP129" s="50"/>
      <c r="AQ129" s="50"/>
    </row>
    <row r="130" spans="1:43"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57"/>
      <c r="AF130" s="56"/>
      <c r="AG130" s="56"/>
      <c r="AH130" s="56"/>
      <c r="AI130" s="56"/>
      <c r="AJ130" s="56"/>
      <c r="AK130" s="56"/>
      <c r="AL130" s="50"/>
      <c r="AM130" s="50"/>
      <c r="AN130" s="50"/>
      <c r="AO130" s="50"/>
      <c r="AP130" s="50"/>
      <c r="AQ130" s="50"/>
    </row>
    <row r="131" spans="1:43"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57"/>
      <c r="AF131" s="56"/>
      <c r="AG131" s="56"/>
      <c r="AH131" s="56"/>
      <c r="AI131" s="56"/>
      <c r="AJ131" s="56"/>
      <c r="AK131" s="56"/>
      <c r="AL131" s="50"/>
      <c r="AM131" s="50"/>
      <c r="AN131" s="50"/>
      <c r="AO131" s="50"/>
      <c r="AP131" s="50"/>
      <c r="AQ131" s="50"/>
    </row>
    <row r="132" spans="1:43"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57"/>
      <c r="AF132" s="56"/>
      <c r="AG132" s="56"/>
      <c r="AH132" s="56"/>
      <c r="AI132" s="56"/>
      <c r="AJ132" s="56"/>
      <c r="AK132" s="56"/>
      <c r="AL132" s="50"/>
      <c r="AM132" s="50"/>
      <c r="AN132" s="50"/>
      <c r="AO132" s="50"/>
      <c r="AP132" s="50"/>
      <c r="AQ132" s="50"/>
    </row>
    <row r="133" spans="1:43"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57"/>
      <c r="AF133" s="56"/>
      <c r="AG133" s="56"/>
      <c r="AH133" s="56"/>
      <c r="AI133" s="56"/>
      <c r="AJ133" s="56"/>
      <c r="AK133" s="56"/>
      <c r="AL133" s="50"/>
      <c r="AM133" s="50"/>
      <c r="AN133" s="50"/>
      <c r="AO133" s="50"/>
      <c r="AP133" s="50"/>
      <c r="AQ133" s="50"/>
    </row>
    <row r="134" spans="1:43"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57"/>
      <c r="AF134" s="56"/>
      <c r="AG134" s="56"/>
      <c r="AH134" s="56"/>
      <c r="AI134" s="56"/>
      <c r="AJ134" s="56"/>
      <c r="AK134" s="56"/>
      <c r="AL134" s="50"/>
      <c r="AM134" s="50"/>
      <c r="AN134" s="50"/>
      <c r="AO134" s="50"/>
      <c r="AP134" s="50"/>
      <c r="AQ134" s="50"/>
    </row>
    <row r="135" spans="1:43"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57"/>
      <c r="AF135" s="56"/>
      <c r="AG135" s="56"/>
      <c r="AH135" s="56"/>
      <c r="AI135" s="56"/>
      <c r="AJ135" s="56"/>
      <c r="AK135" s="56"/>
      <c r="AL135" s="50"/>
      <c r="AM135" s="50"/>
      <c r="AN135" s="50"/>
      <c r="AO135" s="50"/>
      <c r="AP135" s="50"/>
      <c r="AQ135" s="50"/>
    </row>
    <row r="136" spans="1:43"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57"/>
      <c r="AF136" s="56"/>
      <c r="AG136" s="56"/>
      <c r="AH136" s="56"/>
      <c r="AI136" s="56"/>
      <c r="AJ136" s="56"/>
      <c r="AK136" s="56"/>
      <c r="AL136" s="50"/>
      <c r="AM136" s="50"/>
      <c r="AN136" s="50"/>
      <c r="AO136" s="50"/>
      <c r="AP136" s="50"/>
      <c r="AQ136" s="50"/>
    </row>
    <row r="137" spans="1:43"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57"/>
      <c r="AF137" s="56"/>
      <c r="AG137" s="56"/>
      <c r="AH137" s="56"/>
      <c r="AI137" s="56"/>
      <c r="AJ137" s="56"/>
      <c r="AK137" s="56"/>
      <c r="AL137" s="50"/>
      <c r="AM137" s="50"/>
      <c r="AN137" s="50"/>
      <c r="AO137" s="50"/>
      <c r="AP137" s="50"/>
      <c r="AQ137" s="50"/>
    </row>
    <row r="138" spans="1:43"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57"/>
      <c r="AF138" s="56"/>
      <c r="AG138" s="56"/>
      <c r="AH138" s="56"/>
      <c r="AI138" s="56"/>
      <c r="AJ138" s="56"/>
      <c r="AK138" s="56"/>
      <c r="AL138" s="50"/>
      <c r="AM138" s="50"/>
      <c r="AN138" s="50"/>
      <c r="AO138" s="50"/>
      <c r="AP138" s="50"/>
      <c r="AQ138" s="50"/>
    </row>
    <row r="139" spans="1:43"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57"/>
      <c r="AF139" s="56"/>
      <c r="AG139" s="56"/>
      <c r="AH139" s="56"/>
      <c r="AI139" s="56"/>
      <c r="AJ139" s="56"/>
      <c r="AK139" s="56"/>
      <c r="AL139" s="50"/>
      <c r="AM139" s="50"/>
      <c r="AN139" s="50"/>
      <c r="AO139" s="50"/>
      <c r="AP139" s="50"/>
      <c r="AQ139" s="50"/>
    </row>
    <row r="140" spans="1:43"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57"/>
      <c r="AF140" s="56"/>
      <c r="AG140" s="56"/>
      <c r="AH140" s="56"/>
      <c r="AI140" s="56"/>
      <c r="AJ140" s="56"/>
      <c r="AK140" s="56"/>
      <c r="AL140" s="50"/>
      <c r="AM140" s="50"/>
      <c r="AN140" s="50"/>
      <c r="AO140" s="50"/>
      <c r="AP140" s="50"/>
      <c r="AQ140" s="50"/>
    </row>
    <row r="141" spans="1:43"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57"/>
      <c r="AF141" s="56"/>
      <c r="AG141" s="56"/>
      <c r="AH141" s="56"/>
      <c r="AI141" s="56"/>
      <c r="AJ141" s="56"/>
      <c r="AK141" s="56"/>
      <c r="AL141" s="50"/>
      <c r="AM141" s="50"/>
      <c r="AN141" s="50"/>
      <c r="AO141" s="50"/>
      <c r="AP141" s="50"/>
      <c r="AQ141" s="50"/>
    </row>
    <row r="142" spans="1:43"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57"/>
      <c r="AF142" s="56"/>
      <c r="AG142" s="56"/>
      <c r="AH142" s="56"/>
      <c r="AI142" s="56"/>
      <c r="AJ142" s="56"/>
      <c r="AK142" s="56"/>
      <c r="AL142" s="50"/>
      <c r="AM142" s="50"/>
      <c r="AN142" s="50"/>
      <c r="AO142" s="50"/>
      <c r="AP142" s="50"/>
      <c r="AQ142" s="50"/>
    </row>
    <row r="143" spans="1:43"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57"/>
      <c r="AF143" s="56"/>
      <c r="AG143" s="56"/>
      <c r="AH143" s="56"/>
      <c r="AI143" s="56"/>
      <c r="AJ143" s="56"/>
      <c r="AK143" s="56"/>
      <c r="AL143" s="50"/>
      <c r="AM143" s="50"/>
      <c r="AN143" s="50"/>
      <c r="AO143" s="50"/>
      <c r="AP143" s="50"/>
      <c r="AQ143" s="50"/>
    </row>
    <row r="144" spans="1:43"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57"/>
      <c r="AF144" s="56"/>
      <c r="AG144" s="56"/>
      <c r="AH144" s="56"/>
      <c r="AI144" s="56"/>
      <c r="AJ144" s="56"/>
      <c r="AK144" s="56"/>
      <c r="AL144" s="50"/>
      <c r="AM144" s="50"/>
      <c r="AN144" s="50"/>
      <c r="AO144" s="50"/>
      <c r="AP144" s="50"/>
      <c r="AQ144" s="50"/>
    </row>
    <row r="145" spans="1:43"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57"/>
      <c r="AF145" s="56"/>
      <c r="AG145" s="56"/>
      <c r="AH145" s="56"/>
      <c r="AI145" s="56"/>
      <c r="AJ145" s="56"/>
      <c r="AK145" s="56"/>
      <c r="AL145" s="50"/>
      <c r="AM145" s="50"/>
      <c r="AN145" s="50"/>
      <c r="AO145" s="50"/>
      <c r="AP145" s="50"/>
      <c r="AQ145" s="50"/>
    </row>
    <row r="146" spans="1:43"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57"/>
      <c r="AF146" s="56"/>
      <c r="AG146" s="56"/>
      <c r="AH146" s="56"/>
      <c r="AI146" s="56"/>
      <c r="AJ146" s="56"/>
      <c r="AK146" s="56"/>
      <c r="AL146" s="50"/>
      <c r="AM146" s="50"/>
      <c r="AN146" s="50"/>
      <c r="AO146" s="50"/>
      <c r="AP146" s="50"/>
      <c r="AQ146" s="50"/>
    </row>
    <row r="147" spans="1:43"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57"/>
      <c r="AF147" s="56"/>
      <c r="AG147" s="56"/>
      <c r="AH147" s="56"/>
      <c r="AI147" s="56"/>
      <c r="AJ147" s="56"/>
      <c r="AK147" s="56"/>
      <c r="AL147" s="50"/>
      <c r="AM147" s="50"/>
      <c r="AN147" s="50"/>
      <c r="AO147" s="50"/>
      <c r="AP147" s="50"/>
      <c r="AQ147" s="50"/>
    </row>
    <row r="148" spans="1:43"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57"/>
      <c r="AF148" s="56"/>
      <c r="AG148" s="56"/>
      <c r="AH148" s="56"/>
      <c r="AI148" s="56"/>
      <c r="AJ148" s="56"/>
      <c r="AK148" s="56"/>
      <c r="AL148" s="50"/>
      <c r="AM148" s="50"/>
      <c r="AN148" s="50"/>
      <c r="AO148" s="50"/>
      <c r="AP148" s="50"/>
      <c r="AQ148" s="50"/>
    </row>
    <row r="149" spans="1:43"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57"/>
      <c r="AF149" s="56"/>
      <c r="AG149" s="56"/>
      <c r="AH149" s="56"/>
      <c r="AI149" s="56"/>
      <c r="AJ149" s="56"/>
      <c r="AK149" s="56"/>
      <c r="AL149" s="50"/>
      <c r="AM149" s="50"/>
      <c r="AN149" s="50"/>
      <c r="AO149" s="50"/>
      <c r="AP149" s="50"/>
      <c r="AQ149" s="50"/>
    </row>
    <row r="150" spans="1:43"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57"/>
      <c r="AF150" s="56"/>
      <c r="AG150" s="56"/>
      <c r="AH150" s="56"/>
      <c r="AI150" s="56"/>
      <c r="AJ150" s="56"/>
      <c r="AK150" s="56"/>
      <c r="AL150" s="50"/>
      <c r="AM150" s="50"/>
      <c r="AN150" s="50"/>
      <c r="AO150" s="50"/>
      <c r="AP150" s="50"/>
      <c r="AQ150" s="50"/>
    </row>
    <row r="151" spans="1:43"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57"/>
      <c r="AF151" s="56"/>
      <c r="AG151" s="56"/>
      <c r="AH151" s="56"/>
      <c r="AI151" s="56"/>
      <c r="AJ151" s="56"/>
      <c r="AK151" s="56"/>
      <c r="AL151" s="50"/>
      <c r="AM151" s="50"/>
      <c r="AN151" s="50"/>
      <c r="AO151" s="50"/>
      <c r="AP151" s="50"/>
      <c r="AQ151" s="50"/>
    </row>
    <row r="152" spans="1:43"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57"/>
      <c r="AF152" s="56"/>
      <c r="AG152" s="56"/>
      <c r="AH152" s="56"/>
      <c r="AI152" s="56"/>
      <c r="AJ152" s="56"/>
      <c r="AK152" s="56"/>
      <c r="AL152" s="50"/>
      <c r="AM152" s="50"/>
      <c r="AN152" s="50"/>
      <c r="AO152" s="50"/>
      <c r="AP152" s="50"/>
      <c r="AQ152" s="50"/>
    </row>
    <row r="153" spans="1:43"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57"/>
      <c r="AF153" s="56"/>
      <c r="AG153" s="56"/>
      <c r="AH153" s="56"/>
      <c r="AI153" s="56"/>
      <c r="AJ153" s="56"/>
      <c r="AK153" s="56"/>
      <c r="AL153" s="50"/>
      <c r="AM153" s="50"/>
      <c r="AN153" s="50"/>
      <c r="AO153" s="50"/>
      <c r="AP153" s="50"/>
      <c r="AQ153" s="50"/>
    </row>
    <row r="154" spans="1:43"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57"/>
      <c r="AF154" s="56"/>
      <c r="AG154" s="56"/>
      <c r="AH154" s="56"/>
      <c r="AI154" s="56"/>
      <c r="AJ154" s="56"/>
      <c r="AK154" s="56"/>
      <c r="AL154" s="50"/>
      <c r="AM154" s="50"/>
      <c r="AN154" s="50"/>
      <c r="AO154" s="50"/>
      <c r="AP154" s="50"/>
      <c r="AQ154" s="50"/>
    </row>
    <row r="155" spans="1:43"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57"/>
      <c r="AF155" s="56"/>
      <c r="AG155" s="56"/>
      <c r="AH155" s="56"/>
      <c r="AI155" s="56"/>
      <c r="AJ155" s="56"/>
      <c r="AK155" s="56"/>
      <c r="AL155" s="50"/>
      <c r="AM155" s="50"/>
      <c r="AN155" s="50"/>
      <c r="AO155" s="50"/>
      <c r="AP155" s="50"/>
      <c r="AQ155" s="50"/>
    </row>
    <row r="156" spans="1:43"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57"/>
      <c r="AF156" s="56"/>
      <c r="AG156" s="56"/>
      <c r="AH156" s="56"/>
      <c r="AI156" s="56"/>
      <c r="AJ156" s="56"/>
      <c r="AK156" s="56"/>
      <c r="AL156" s="50"/>
      <c r="AM156" s="50"/>
      <c r="AN156" s="50"/>
      <c r="AO156" s="50"/>
      <c r="AP156" s="50"/>
      <c r="AQ156" s="50"/>
    </row>
    <row r="157" spans="1:43"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57"/>
      <c r="AF157" s="56"/>
      <c r="AG157" s="56"/>
      <c r="AH157" s="56"/>
      <c r="AI157" s="56"/>
      <c r="AJ157" s="56"/>
      <c r="AK157" s="56"/>
      <c r="AL157" s="50"/>
      <c r="AM157" s="50"/>
      <c r="AN157" s="50"/>
      <c r="AO157" s="50"/>
      <c r="AP157" s="50"/>
      <c r="AQ157" s="50"/>
    </row>
    <row r="158" spans="1:43"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57"/>
      <c r="AF158" s="56"/>
      <c r="AG158" s="56"/>
      <c r="AH158" s="56"/>
      <c r="AI158" s="56"/>
      <c r="AJ158" s="56"/>
      <c r="AK158" s="56"/>
      <c r="AL158" s="50"/>
      <c r="AM158" s="50"/>
      <c r="AN158" s="50"/>
      <c r="AO158" s="50"/>
      <c r="AP158" s="50"/>
      <c r="AQ158" s="50"/>
    </row>
    <row r="159" spans="1:43"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57"/>
      <c r="AF159" s="56"/>
      <c r="AG159" s="56"/>
      <c r="AH159" s="56"/>
      <c r="AI159" s="56"/>
      <c r="AJ159" s="56"/>
      <c r="AK159" s="56"/>
      <c r="AL159" s="50"/>
      <c r="AM159" s="50"/>
      <c r="AN159" s="50"/>
      <c r="AO159" s="50"/>
      <c r="AP159" s="50"/>
      <c r="AQ159" s="50"/>
    </row>
    <row r="160" spans="1:43"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57"/>
      <c r="AF160" s="56"/>
      <c r="AG160" s="56"/>
      <c r="AH160" s="56"/>
      <c r="AI160" s="56"/>
      <c r="AJ160" s="56"/>
      <c r="AK160" s="56"/>
      <c r="AL160" s="50"/>
      <c r="AM160" s="50"/>
      <c r="AN160" s="50"/>
      <c r="AO160" s="50"/>
      <c r="AP160" s="50"/>
      <c r="AQ160" s="50"/>
    </row>
    <row r="161" spans="1:43"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57"/>
      <c r="AF161" s="56"/>
      <c r="AG161" s="56"/>
      <c r="AH161" s="56"/>
      <c r="AI161" s="56"/>
      <c r="AJ161" s="56"/>
      <c r="AK161" s="56"/>
      <c r="AL161" s="50"/>
      <c r="AM161" s="50"/>
      <c r="AN161" s="50"/>
      <c r="AO161" s="50"/>
      <c r="AP161" s="50"/>
      <c r="AQ161" s="50"/>
    </row>
    <row r="162" spans="1:43"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57"/>
      <c r="AF162" s="56"/>
      <c r="AG162" s="56"/>
      <c r="AH162" s="56"/>
      <c r="AI162" s="56"/>
      <c r="AJ162" s="56"/>
      <c r="AK162" s="56"/>
      <c r="AL162" s="50"/>
      <c r="AM162" s="50"/>
      <c r="AN162" s="50"/>
      <c r="AO162" s="50"/>
      <c r="AP162" s="50"/>
      <c r="AQ162" s="50"/>
    </row>
    <row r="163" spans="1:43"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57"/>
      <c r="AF163" s="56"/>
      <c r="AG163" s="56"/>
      <c r="AH163" s="56"/>
      <c r="AI163" s="56"/>
      <c r="AJ163" s="56"/>
      <c r="AK163" s="56"/>
      <c r="AL163" s="50"/>
      <c r="AM163" s="50"/>
      <c r="AN163" s="50"/>
      <c r="AO163" s="50"/>
      <c r="AP163" s="50"/>
      <c r="AQ163" s="50"/>
    </row>
    <row r="164" spans="1:43"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57"/>
      <c r="AF164" s="56"/>
      <c r="AG164" s="56"/>
      <c r="AH164" s="56"/>
      <c r="AI164" s="56"/>
      <c r="AJ164" s="56"/>
      <c r="AK164" s="56"/>
      <c r="AL164" s="50"/>
      <c r="AM164" s="50"/>
      <c r="AN164" s="50"/>
      <c r="AO164" s="50"/>
      <c r="AP164" s="50"/>
      <c r="AQ164" s="50"/>
    </row>
    <row r="165" spans="1:43"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57"/>
      <c r="AF165" s="56"/>
      <c r="AG165" s="56"/>
      <c r="AH165" s="56"/>
      <c r="AI165" s="56"/>
      <c r="AJ165" s="56"/>
      <c r="AK165" s="56"/>
      <c r="AL165" s="50"/>
      <c r="AM165" s="50"/>
      <c r="AN165" s="50"/>
      <c r="AO165" s="50"/>
      <c r="AP165" s="50"/>
      <c r="AQ165" s="50"/>
    </row>
    <row r="166" spans="1:43"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57"/>
      <c r="AF166" s="56"/>
      <c r="AG166" s="56"/>
      <c r="AH166" s="56"/>
      <c r="AI166" s="56"/>
      <c r="AJ166" s="56"/>
      <c r="AK166" s="56"/>
      <c r="AL166" s="50"/>
      <c r="AM166" s="50"/>
      <c r="AN166" s="50"/>
      <c r="AO166" s="50"/>
      <c r="AP166" s="50"/>
      <c r="AQ166" s="50"/>
    </row>
    <row r="167" spans="1:43"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57"/>
      <c r="AF167" s="56"/>
      <c r="AG167" s="56"/>
      <c r="AH167" s="56"/>
      <c r="AI167" s="56"/>
      <c r="AJ167" s="56"/>
      <c r="AK167" s="56"/>
      <c r="AL167" s="50"/>
      <c r="AM167" s="50"/>
      <c r="AN167" s="50"/>
      <c r="AO167" s="50"/>
      <c r="AP167" s="50"/>
      <c r="AQ167" s="50"/>
    </row>
    <row r="168" spans="1:43"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57"/>
      <c r="AF168" s="56"/>
      <c r="AG168" s="56"/>
      <c r="AH168" s="56"/>
      <c r="AI168" s="56"/>
      <c r="AJ168" s="56"/>
      <c r="AK168" s="56"/>
      <c r="AL168" s="50"/>
      <c r="AM168" s="50"/>
      <c r="AN168" s="50"/>
      <c r="AO168" s="50"/>
      <c r="AP168" s="50"/>
      <c r="AQ168" s="50"/>
    </row>
    <row r="169" spans="1:43"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57"/>
      <c r="AF169" s="56"/>
      <c r="AG169" s="56"/>
      <c r="AH169" s="56"/>
      <c r="AI169" s="56"/>
      <c r="AJ169" s="56"/>
      <c r="AK169" s="56"/>
      <c r="AL169" s="50"/>
      <c r="AM169" s="50"/>
      <c r="AN169" s="50"/>
      <c r="AO169" s="50"/>
      <c r="AP169" s="50"/>
      <c r="AQ169" s="50"/>
    </row>
    <row r="170" spans="1:43"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57"/>
      <c r="AF170" s="56"/>
      <c r="AG170" s="56"/>
      <c r="AH170" s="56"/>
      <c r="AI170" s="56"/>
      <c r="AJ170" s="56"/>
      <c r="AK170" s="56"/>
      <c r="AL170" s="50"/>
      <c r="AM170" s="50"/>
      <c r="AN170" s="50"/>
      <c r="AO170" s="50"/>
      <c r="AP170" s="50"/>
      <c r="AQ170" s="50"/>
    </row>
    <row r="171" spans="1:43"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57"/>
      <c r="AF171" s="56"/>
      <c r="AG171" s="56"/>
      <c r="AH171" s="56"/>
      <c r="AI171" s="56"/>
      <c r="AJ171" s="56"/>
      <c r="AK171" s="56"/>
      <c r="AL171" s="50"/>
      <c r="AM171" s="50"/>
      <c r="AN171" s="50"/>
      <c r="AO171" s="50"/>
      <c r="AP171" s="50"/>
      <c r="AQ171" s="50"/>
    </row>
    <row r="172" spans="1:43"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57"/>
      <c r="AF172" s="56"/>
      <c r="AG172" s="56"/>
      <c r="AH172" s="56"/>
      <c r="AI172" s="56"/>
      <c r="AJ172" s="56"/>
      <c r="AK172" s="56"/>
      <c r="AL172" s="50"/>
      <c r="AM172" s="50"/>
      <c r="AN172" s="50"/>
      <c r="AO172" s="50"/>
      <c r="AP172" s="50"/>
      <c r="AQ172" s="50"/>
    </row>
    <row r="173" spans="1:43"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57"/>
      <c r="AF173" s="56"/>
      <c r="AG173" s="56"/>
      <c r="AH173" s="56"/>
      <c r="AI173" s="56"/>
      <c r="AJ173" s="56"/>
      <c r="AK173" s="56"/>
      <c r="AL173" s="50"/>
      <c r="AM173" s="50"/>
      <c r="AN173" s="50"/>
      <c r="AO173" s="50"/>
      <c r="AP173" s="50"/>
      <c r="AQ173" s="50"/>
    </row>
    <row r="174" spans="1:43"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57"/>
      <c r="AF174" s="56"/>
      <c r="AG174" s="56"/>
      <c r="AH174" s="56"/>
      <c r="AI174" s="56"/>
      <c r="AJ174" s="56"/>
      <c r="AK174" s="56"/>
      <c r="AL174" s="50"/>
      <c r="AM174" s="50"/>
      <c r="AN174" s="50"/>
      <c r="AO174" s="50"/>
      <c r="AP174" s="50"/>
      <c r="AQ174" s="50"/>
    </row>
    <row r="175" spans="1:43"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57"/>
      <c r="AF175" s="56"/>
      <c r="AG175" s="56"/>
      <c r="AH175" s="56"/>
      <c r="AI175" s="56"/>
      <c r="AJ175" s="56"/>
      <c r="AK175" s="56"/>
      <c r="AL175" s="50"/>
      <c r="AM175" s="50"/>
      <c r="AN175" s="50"/>
      <c r="AO175" s="50"/>
      <c r="AP175" s="50"/>
      <c r="AQ175" s="50"/>
    </row>
    <row r="176" spans="1:43"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57"/>
      <c r="AF176" s="56"/>
      <c r="AG176" s="56"/>
      <c r="AH176" s="56"/>
      <c r="AI176" s="56"/>
      <c r="AJ176" s="56"/>
      <c r="AK176" s="56"/>
      <c r="AL176" s="50"/>
      <c r="AM176" s="50"/>
      <c r="AN176" s="50"/>
      <c r="AO176" s="50"/>
      <c r="AP176" s="50"/>
      <c r="AQ176" s="50"/>
    </row>
    <row r="177" spans="1:43"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57"/>
      <c r="AF177" s="56"/>
      <c r="AG177" s="56"/>
      <c r="AH177" s="56"/>
      <c r="AI177" s="56"/>
      <c r="AJ177" s="56"/>
      <c r="AK177" s="56"/>
      <c r="AL177" s="50"/>
      <c r="AM177" s="50"/>
      <c r="AN177" s="50"/>
      <c r="AO177" s="50"/>
      <c r="AP177" s="50"/>
      <c r="AQ177" s="50"/>
    </row>
    <row r="178" spans="1:43"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57"/>
      <c r="AF178" s="56"/>
      <c r="AG178" s="56"/>
      <c r="AH178" s="56"/>
      <c r="AI178" s="56"/>
      <c r="AJ178" s="56"/>
      <c r="AK178" s="56"/>
      <c r="AL178" s="50"/>
      <c r="AM178" s="50"/>
      <c r="AN178" s="50"/>
      <c r="AO178" s="50"/>
      <c r="AP178" s="50"/>
      <c r="AQ178" s="50"/>
    </row>
    <row r="179" spans="1:43"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57"/>
      <c r="AF179" s="56"/>
      <c r="AG179" s="56"/>
      <c r="AH179" s="56"/>
      <c r="AI179" s="56"/>
      <c r="AJ179" s="56"/>
      <c r="AK179" s="56"/>
      <c r="AL179" s="50"/>
      <c r="AM179" s="50"/>
      <c r="AN179" s="50"/>
      <c r="AO179" s="50"/>
      <c r="AP179" s="50"/>
      <c r="AQ179" s="50"/>
    </row>
    <row r="180" spans="1:43"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57"/>
      <c r="AF180" s="56"/>
      <c r="AG180" s="56"/>
      <c r="AH180" s="56"/>
      <c r="AI180" s="56"/>
      <c r="AJ180" s="56"/>
      <c r="AK180" s="56"/>
      <c r="AL180" s="50"/>
      <c r="AM180" s="50"/>
      <c r="AN180" s="50"/>
      <c r="AO180" s="50"/>
      <c r="AP180" s="50"/>
      <c r="AQ180" s="50"/>
    </row>
    <row r="181" spans="1:43"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57"/>
      <c r="AF181" s="56"/>
      <c r="AG181" s="56"/>
      <c r="AH181" s="56"/>
      <c r="AI181" s="56"/>
      <c r="AJ181" s="56"/>
      <c r="AK181" s="56"/>
      <c r="AL181" s="50"/>
      <c r="AM181" s="50"/>
      <c r="AN181" s="50"/>
      <c r="AO181" s="50"/>
      <c r="AP181" s="50"/>
      <c r="AQ181" s="50"/>
    </row>
    <row r="182" spans="1:43"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57"/>
      <c r="AF182" s="56"/>
      <c r="AG182" s="56"/>
      <c r="AH182" s="56"/>
      <c r="AI182" s="56"/>
      <c r="AJ182" s="56"/>
      <c r="AK182" s="56"/>
      <c r="AL182" s="50"/>
      <c r="AM182" s="50"/>
      <c r="AN182" s="50"/>
      <c r="AO182" s="50"/>
      <c r="AP182" s="50"/>
      <c r="AQ182" s="50"/>
    </row>
    <row r="183" spans="1:43"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57"/>
      <c r="AF183" s="56"/>
      <c r="AG183" s="56"/>
      <c r="AH183" s="56"/>
      <c r="AI183" s="56"/>
      <c r="AJ183" s="56"/>
      <c r="AK183" s="56"/>
      <c r="AL183" s="50"/>
      <c r="AM183" s="50"/>
      <c r="AN183" s="50"/>
      <c r="AO183" s="50"/>
      <c r="AP183" s="50"/>
      <c r="AQ183" s="50"/>
    </row>
    <row r="184" spans="1:43"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57"/>
      <c r="AF184" s="56"/>
      <c r="AG184" s="56"/>
      <c r="AH184" s="56"/>
      <c r="AI184" s="56"/>
      <c r="AJ184" s="56"/>
      <c r="AK184" s="56"/>
      <c r="AL184" s="50"/>
      <c r="AM184" s="50"/>
      <c r="AN184" s="50"/>
      <c r="AO184" s="50"/>
      <c r="AP184" s="50"/>
      <c r="AQ184" s="50"/>
    </row>
    <row r="185" spans="1:43"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57"/>
      <c r="AF185" s="56"/>
      <c r="AG185" s="56"/>
      <c r="AH185" s="56"/>
      <c r="AI185" s="56"/>
      <c r="AJ185" s="56"/>
      <c r="AK185" s="56"/>
      <c r="AL185" s="50"/>
      <c r="AM185" s="50"/>
      <c r="AN185" s="50"/>
      <c r="AO185" s="50"/>
      <c r="AP185" s="50"/>
      <c r="AQ185" s="50"/>
    </row>
    <row r="186" spans="1:43"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57"/>
      <c r="AF186" s="56"/>
      <c r="AG186" s="56"/>
      <c r="AH186" s="56"/>
      <c r="AI186" s="56"/>
      <c r="AJ186" s="56"/>
      <c r="AK186" s="56"/>
      <c r="AL186" s="50"/>
      <c r="AM186" s="50"/>
      <c r="AN186" s="50"/>
      <c r="AO186" s="50"/>
      <c r="AP186" s="50"/>
      <c r="AQ186" s="50"/>
    </row>
    <row r="187" spans="1:43"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57"/>
      <c r="AF187" s="56"/>
      <c r="AG187" s="56"/>
      <c r="AH187" s="56"/>
      <c r="AI187" s="56"/>
      <c r="AJ187" s="56"/>
      <c r="AK187" s="56"/>
      <c r="AL187" s="50"/>
      <c r="AM187" s="50"/>
      <c r="AN187" s="50"/>
      <c r="AO187" s="50"/>
      <c r="AP187" s="50"/>
      <c r="AQ187" s="50"/>
    </row>
    <row r="188" spans="1:43"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57"/>
      <c r="AF188" s="56"/>
      <c r="AG188" s="56"/>
      <c r="AH188" s="56"/>
      <c r="AI188" s="56"/>
      <c r="AJ188" s="56"/>
      <c r="AK188" s="56"/>
      <c r="AL188" s="50"/>
      <c r="AM188" s="50"/>
      <c r="AN188" s="50"/>
      <c r="AO188" s="50"/>
      <c r="AP188" s="50"/>
      <c r="AQ188" s="50"/>
    </row>
    <row r="189" spans="1:43"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57"/>
      <c r="AF189" s="56"/>
      <c r="AG189" s="56"/>
      <c r="AH189" s="56"/>
      <c r="AI189" s="56"/>
      <c r="AJ189" s="56"/>
      <c r="AK189" s="56"/>
      <c r="AL189" s="50"/>
      <c r="AM189" s="50"/>
      <c r="AN189" s="50"/>
      <c r="AO189" s="50"/>
      <c r="AP189" s="50"/>
      <c r="AQ189" s="50"/>
    </row>
    <row r="190" spans="1:43"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57"/>
      <c r="AF190" s="56"/>
      <c r="AG190" s="56"/>
      <c r="AH190" s="56"/>
      <c r="AI190" s="56"/>
      <c r="AJ190" s="56"/>
      <c r="AK190" s="56"/>
      <c r="AL190" s="50"/>
      <c r="AM190" s="50"/>
      <c r="AN190" s="50"/>
      <c r="AO190" s="50"/>
      <c r="AP190" s="50"/>
      <c r="AQ190" s="50"/>
    </row>
    <row r="191" spans="1:43"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57"/>
      <c r="AF191" s="56"/>
      <c r="AG191" s="56"/>
      <c r="AH191" s="56"/>
      <c r="AI191" s="56"/>
      <c r="AJ191" s="56"/>
      <c r="AK191" s="56"/>
      <c r="AL191" s="50"/>
      <c r="AM191" s="50"/>
      <c r="AN191" s="50"/>
      <c r="AO191" s="50"/>
      <c r="AP191" s="50"/>
      <c r="AQ191" s="50"/>
    </row>
    <row r="192" spans="1:43"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57"/>
      <c r="AF192" s="56"/>
      <c r="AG192" s="56"/>
      <c r="AH192" s="56"/>
      <c r="AI192" s="56"/>
      <c r="AJ192" s="56"/>
      <c r="AK192" s="56"/>
      <c r="AL192" s="50"/>
      <c r="AM192" s="50"/>
      <c r="AN192" s="50"/>
      <c r="AO192" s="50"/>
      <c r="AP192" s="50"/>
      <c r="AQ192" s="50"/>
    </row>
    <row r="193" spans="1:43"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57"/>
      <c r="AF193" s="56"/>
      <c r="AG193" s="56"/>
      <c r="AH193" s="56"/>
      <c r="AI193" s="56"/>
      <c r="AJ193" s="56"/>
      <c r="AK193" s="56"/>
      <c r="AL193" s="50"/>
      <c r="AM193" s="50"/>
      <c r="AN193" s="50"/>
      <c r="AO193" s="50"/>
      <c r="AP193" s="50"/>
      <c r="AQ193" s="50"/>
    </row>
    <row r="194" spans="1:43"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57"/>
      <c r="AF194" s="56"/>
      <c r="AG194" s="56"/>
      <c r="AH194" s="56"/>
      <c r="AI194" s="56"/>
      <c r="AJ194" s="56"/>
      <c r="AK194" s="56"/>
      <c r="AL194" s="50"/>
      <c r="AM194" s="50"/>
      <c r="AN194" s="50"/>
      <c r="AO194" s="50"/>
      <c r="AP194" s="50"/>
      <c r="AQ194" s="50"/>
    </row>
    <row r="195" spans="1:43"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57"/>
      <c r="AF195" s="56"/>
      <c r="AG195" s="56"/>
      <c r="AH195" s="56"/>
      <c r="AI195" s="56"/>
      <c r="AJ195" s="56"/>
      <c r="AK195" s="56"/>
      <c r="AL195" s="50"/>
      <c r="AM195" s="50"/>
      <c r="AN195" s="50"/>
      <c r="AO195" s="50"/>
      <c r="AP195" s="50"/>
      <c r="AQ195" s="50"/>
    </row>
    <row r="196" spans="1:43"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57"/>
      <c r="AF196" s="56"/>
      <c r="AG196" s="56"/>
      <c r="AH196" s="56"/>
      <c r="AI196" s="56"/>
      <c r="AJ196" s="56"/>
      <c r="AK196" s="56"/>
      <c r="AL196" s="50"/>
      <c r="AM196" s="50"/>
      <c r="AN196" s="50"/>
      <c r="AO196" s="50"/>
      <c r="AP196" s="50"/>
      <c r="AQ196" s="50"/>
    </row>
    <row r="197" spans="1:43"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57"/>
      <c r="AF197" s="56"/>
      <c r="AG197" s="56"/>
      <c r="AH197" s="56"/>
      <c r="AI197" s="56"/>
      <c r="AJ197" s="56"/>
      <c r="AK197" s="56"/>
      <c r="AL197" s="50"/>
      <c r="AM197" s="50"/>
      <c r="AN197" s="50"/>
      <c r="AO197" s="50"/>
      <c r="AP197" s="50"/>
      <c r="AQ197" s="50"/>
    </row>
    <row r="198" spans="1:43"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57"/>
      <c r="AF198" s="56"/>
      <c r="AG198" s="56"/>
      <c r="AH198" s="56"/>
      <c r="AI198" s="56"/>
      <c r="AJ198" s="56"/>
      <c r="AK198" s="56"/>
      <c r="AL198" s="50"/>
      <c r="AM198" s="50"/>
      <c r="AN198" s="50"/>
      <c r="AO198" s="50"/>
      <c r="AP198" s="50"/>
      <c r="AQ198" s="50"/>
    </row>
    <row r="199" spans="1:43"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57"/>
      <c r="AF199" s="56"/>
      <c r="AG199" s="56"/>
      <c r="AH199" s="56"/>
      <c r="AI199" s="56"/>
      <c r="AJ199" s="56"/>
      <c r="AK199" s="56"/>
      <c r="AL199" s="50"/>
      <c r="AM199" s="50"/>
      <c r="AN199" s="50"/>
      <c r="AO199" s="50"/>
      <c r="AP199" s="50"/>
      <c r="AQ199" s="50"/>
    </row>
    <row r="200" spans="1:43"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57"/>
      <c r="AF200" s="56"/>
      <c r="AG200" s="56"/>
      <c r="AH200" s="56"/>
      <c r="AI200" s="56"/>
      <c r="AJ200" s="56"/>
      <c r="AK200" s="56"/>
      <c r="AL200" s="50"/>
      <c r="AM200" s="50"/>
      <c r="AN200" s="50"/>
      <c r="AO200" s="50"/>
      <c r="AP200" s="50"/>
      <c r="AQ200" s="50"/>
    </row>
    <row r="201" spans="1:43"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57"/>
      <c r="AF201" s="56"/>
      <c r="AG201" s="56"/>
      <c r="AH201" s="56"/>
      <c r="AI201" s="56"/>
      <c r="AJ201" s="56"/>
      <c r="AK201" s="56"/>
      <c r="AL201" s="50"/>
      <c r="AM201" s="50"/>
      <c r="AN201" s="50"/>
      <c r="AO201" s="50"/>
      <c r="AP201" s="50"/>
      <c r="AQ201" s="50"/>
    </row>
    <row r="202" spans="1:43"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57"/>
      <c r="AF202" s="56"/>
      <c r="AG202" s="56"/>
      <c r="AH202" s="56"/>
      <c r="AI202" s="56"/>
      <c r="AJ202" s="56"/>
      <c r="AK202" s="56"/>
      <c r="AL202" s="50"/>
      <c r="AM202" s="50"/>
      <c r="AN202" s="50"/>
      <c r="AO202" s="50"/>
      <c r="AP202" s="50"/>
      <c r="AQ202" s="50"/>
    </row>
    <row r="203" spans="1:43"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57"/>
      <c r="AF203" s="56"/>
      <c r="AG203" s="56"/>
      <c r="AH203" s="56"/>
      <c r="AI203" s="56"/>
      <c r="AJ203" s="56"/>
      <c r="AK203" s="56"/>
      <c r="AL203" s="50"/>
      <c r="AM203" s="50"/>
      <c r="AN203" s="50"/>
      <c r="AO203" s="50"/>
      <c r="AP203" s="50"/>
      <c r="AQ203" s="50"/>
    </row>
    <row r="204" spans="1:43"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57"/>
      <c r="AF204" s="56"/>
      <c r="AG204" s="56"/>
      <c r="AH204" s="56"/>
      <c r="AI204" s="56"/>
      <c r="AJ204" s="56"/>
      <c r="AK204" s="56"/>
      <c r="AL204" s="50"/>
      <c r="AM204" s="50"/>
      <c r="AN204" s="50"/>
      <c r="AO204" s="50"/>
      <c r="AP204" s="50"/>
      <c r="AQ204" s="50"/>
    </row>
    <row r="205" spans="1:43"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57"/>
      <c r="AF205" s="56"/>
      <c r="AG205" s="56"/>
      <c r="AH205" s="56"/>
      <c r="AI205" s="56"/>
      <c r="AJ205" s="56"/>
      <c r="AK205" s="56"/>
      <c r="AL205" s="50"/>
      <c r="AM205" s="50"/>
      <c r="AN205" s="50"/>
      <c r="AO205" s="50"/>
      <c r="AP205" s="50"/>
      <c r="AQ205" s="50"/>
    </row>
    <row r="206" spans="1:43"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57"/>
      <c r="AF206" s="56"/>
      <c r="AG206" s="56"/>
      <c r="AH206" s="56"/>
      <c r="AI206" s="56"/>
      <c r="AJ206" s="56"/>
      <c r="AK206" s="56"/>
      <c r="AL206" s="50"/>
      <c r="AM206" s="50"/>
      <c r="AN206" s="50"/>
      <c r="AO206" s="50"/>
      <c r="AP206" s="50"/>
      <c r="AQ206" s="50"/>
    </row>
    <row r="207" spans="1:43"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57"/>
      <c r="AF207" s="56"/>
      <c r="AG207" s="56"/>
      <c r="AH207" s="56"/>
      <c r="AI207" s="56"/>
      <c r="AJ207" s="56"/>
      <c r="AK207" s="56"/>
      <c r="AL207" s="50"/>
      <c r="AM207" s="50"/>
      <c r="AN207" s="50"/>
      <c r="AO207" s="50"/>
      <c r="AP207" s="50"/>
      <c r="AQ207" s="50"/>
    </row>
    <row r="208" spans="1:43"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57"/>
      <c r="AF208" s="56"/>
      <c r="AG208" s="56"/>
      <c r="AH208" s="56"/>
      <c r="AI208" s="56"/>
      <c r="AJ208" s="56"/>
      <c r="AK208" s="56"/>
      <c r="AL208" s="50"/>
      <c r="AM208" s="50"/>
      <c r="AN208" s="50"/>
      <c r="AO208" s="50"/>
      <c r="AP208" s="50"/>
      <c r="AQ208" s="50"/>
    </row>
    <row r="209" spans="1:43"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57"/>
      <c r="AF209" s="56"/>
      <c r="AG209" s="56"/>
      <c r="AH209" s="56"/>
      <c r="AI209" s="56"/>
      <c r="AJ209" s="56"/>
      <c r="AK209" s="56"/>
      <c r="AL209" s="50"/>
      <c r="AM209" s="50"/>
      <c r="AN209" s="50"/>
      <c r="AO209" s="50"/>
      <c r="AP209" s="50"/>
      <c r="AQ209" s="50"/>
    </row>
    <row r="210" spans="1:43"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57"/>
      <c r="AF210" s="56"/>
      <c r="AG210" s="56"/>
      <c r="AH210" s="56"/>
      <c r="AI210" s="56"/>
      <c r="AJ210" s="56"/>
      <c r="AK210" s="56"/>
      <c r="AL210" s="50"/>
      <c r="AM210" s="50"/>
      <c r="AN210" s="50"/>
      <c r="AO210" s="50"/>
      <c r="AP210" s="50"/>
      <c r="AQ210" s="50"/>
    </row>
    <row r="211" spans="1:43"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57"/>
      <c r="AF211" s="56"/>
      <c r="AG211" s="56"/>
      <c r="AH211" s="56"/>
      <c r="AI211" s="56"/>
      <c r="AJ211" s="56"/>
      <c r="AK211" s="56"/>
      <c r="AL211" s="50"/>
      <c r="AM211" s="50"/>
      <c r="AN211" s="50"/>
      <c r="AO211" s="50"/>
      <c r="AP211" s="50"/>
      <c r="AQ211" s="50"/>
    </row>
    <row r="212" spans="1:43"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57"/>
      <c r="AF212" s="56"/>
      <c r="AG212" s="56"/>
      <c r="AH212" s="56"/>
      <c r="AI212" s="56"/>
      <c r="AJ212" s="56"/>
      <c r="AK212" s="56"/>
      <c r="AL212" s="50"/>
      <c r="AM212" s="50"/>
      <c r="AN212" s="50"/>
      <c r="AO212" s="50"/>
      <c r="AP212" s="50"/>
      <c r="AQ212" s="50"/>
    </row>
    <row r="213" spans="1:43"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57"/>
      <c r="AF213" s="56"/>
      <c r="AG213" s="56"/>
      <c r="AH213" s="56"/>
      <c r="AI213" s="56"/>
      <c r="AJ213" s="56"/>
      <c r="AK213" s="56"/>
      <c r="AL213" s="50"/>
      <c r="AM213" s="50"/>
      <c r="AN213" s="50"/>
      <c r="AO213" s="50"/>
      <c r="AP213" s="50"/>
      <c r="AQ213" s="50"/>
    </row>
    <row r="214" spans="1:43"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57"/>
      <c r="AF214" s="56"/>
      <c r="AG214" s="56"/>
      <c r="AH214" s="56"/>
      <c r="AI214" s="56"/>
      <c r="AJ214" s="56"/>
      <c r="AK214" s="56"/>
      <c r="AL214" s="50"/>
      <c r="AM214" s="50"/>
      <c r="AN214" s="50"/>
      <c r="AO214" s="50"/>
      <c r="AP214" s="50"/>
      <c r="AQ214" s="50"/>
    </row>
    <row r="215" spans="1:43"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57"/>
      <c r="AF215" s="56"/>
      <c r="AG215" s="56"/>
      <c r="AH215" s="56"/>
      <c r="AI215" s="56"/>
      <c r="AJ215" s="56"/>
      <c r="AK215" s="56"/>
      <c r="AL215" s="50"/>
      <c r="AM215" s="50"/>
      <c r="AN215" s="50"/>
      <c r="AO215" s="50"/>
      <c r="AP215" s="50"/>
      <c r="AQ215" s="50"/>
    </row>
    <row r="216" spans="1:43"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57"/>
      <c r="AF216" s="56"/>
      <c r="AG216" s="56"/>
      <c r="AH216" s="56"/>
      <c r="AI216" s="56"/>
      <c r="AJ216" s="56"/>
      <c r="AK216" s="56"/>
      <c r="AL216" s="50"/>
      <c r="AM216" s="50"/>
      <c r="AN216" s="50"/>
      <c r="AO216" s="50"/>
      <c r="AP216" s="50"/>
      <c r="AQ216" s="50"/>
    </row>
    <row r="217" spans="1:43"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57"/>
      <c r="AF217" s="56"/>
      <c r="AG217" s="56"/>
      <c r="AH217" s="56"/>
      <c r="AI217" s="56"/>
      <c r="AJ217" s="56"/>
      <c r="AK217" s="56"/>
      <c r="AL217" s="50"/>
      <c r="AM217" s="50"/>
      <c r="AN217" s="50"/>
      <c r="AO217" s="50"/>
      <c r="AP217" s="50"/>
      <c r="AQ217" s="50"/>
    </row>
    <row r="218" spans="1:43"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57"/>
      <c r="AF218" s="56"/>
      <c r="AG218" s="56"/>
      <c r="AH218" s="56"/>
      <c r="AI218" s="56"/>
      <c r="AJ218" s="56"/>
      <c r="AK218" s="56"/>
      <c r="AL218" s="50"/>
      <c r="AM218" s="50"/>
      <c r="AN218" s="50"/>
      <c r="AO218" s="50"/>
      <c r="AP218" s="50"/>
      <c r="AQ218" s="50"/>
    </row>
    <row r="219" spans="1:43"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57"/>
      <c r="AF219" s="56"/>
      <c r="AG219" s="56"/>
      <c r="AH219" s="56"/>
      <c r="AI219" s="56"/>
      <c r="AJ219" s="56"/>
      <c r="AK219" s="56"/>
      <c r="AL219" s="50"/>
      <c r="AM219" s="50"/>
      <c r="AN219" s="50"/>
      <c r="AO219" s="50"/>
      <c r="AP219" s="50"/>
      <c r="AQ219" s="50"/>
    </row>
    <row r="220" spans="1:43"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57"/>
      <c r="AF220" s="56"/>
      <c r="AG220" s="56"/>
      <c r="AH220" s="56"/>
      <c r="AI220" s="56"/>
      <c r="AJ220" s="56"/>
      <c r="AK220" s="56"/>
      <c r="AL220" s="50"/>
      <c r="AM220" s="50"/>
      <c r="AN220" s="50"/>
      <c r="AO220" s="50"/>
      <c r="AP220" s="50"/>
      <c r="AQ220" s="50"/>
    </row>
    <row r="221" spans="1:43"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57"/>
      <c r="AF221" s="56"/>
      <c r="AG221" s="56"/>
      <c r="AH221" s="56"/>
      <c r="AI221" s="56"/>
      <c r="AJ221" s="56"/>
      <c r="AK221" s="56"/>
      <c r="AL221" s="50"/>
      <c r="AM221" s="50"/>
      <c r="AN221" s="50"/>
      <c r="AO221" s="50"/>
      <c r="AP221" s="50"/>
      <c r="AQ221" s="50"/>
    </row>
    <row r="222" spans="1:43"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57"/>
      <c r="AF222" s="56"/>
      <c r="AG222" s="56"/>
      <c r="AH222" s="56"/>
      <c r="AI222" s="56"/>
      <c r="AJ222" s="56"/>
      <c r="AK222" s="56"/>
      <c r="AL222" s="50"/>
      <c r="AM222" s="50"/>
      <c r="AN222" s="50"/>
      <c r="AO222" s="50"/>
      <c r="AP222" s="50"/>
      <c r="AQ222" s="50"/>
    </row>
    <row r="223" spans="1:43"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57"/>
      <c r="AF223" s="56"/>
      <c r="AG223" s="56"/>
      <c r="AH223" s="56"/>
      <c r="AI223" s="56"/>
      <c r="AJ223" s="56"/>
      <c r="AK223" s="56"/>
      <c r="AL223" s="50"/>
      <c r="AM223" s="50"/>
      <c r="AN223" s="50"/>
      <c r="AO223" s="50"/>
      <c r="AP223" s="50"/>
      <c r="AQ223" s="50"/>
    </row>
    <row r="224" spans="1:43"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57"/>
      <c r="AF224" s="56"/>
      <c r="AG224" s="56"/>
      <c r="AH224" s="56"/>
      <c r="AI224" s="56"/>
      <c r="AJ224" s="56"/>
      <c r="AK224" s="56"/>
      <c r="AL224" s="50"/>
      <c r="AM224" s="50"/>
      <c r="AN224" s="50"/>
      <c r="AO224" s="50"/>
      <c r="AP224" s="50"/>
      <c r="AQ224" s="50"/>
    </row>
    <row r="225" spans="1:43"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57"/>
      <c r="AF225" s="56"/>
      <c r="AG225" s="56"/>
      <c r="AH225" s="56"/>
      <c r="AI225" s="56"/>
      <c r="AJ225" s="56"/>
      <c r="AK225" s="56"/>
      <c r="AL225" s="50"/>
      <c r="AM225" s="50"/>
      <c r="AN225" s="50"/>
      <c r="AO225" s="50"/>
      <c r="AP225" s="50"/>
      <c r="AQ225" s="50"/>
    </row>
    <row r="226" spans="1:43"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57"/>
      <c r="AF226" s="56"/>
      <c r="AG226" s="56"/>
      <c r="AH226" s="56"/>
      <c r="AI226" s="56"/>
      <c r="AJ226" s="56"/>
      <c r="AK226" s="56"/>
      <c r="AL226" s="50"/>
      <c r="AM226" s="50"/>
      <c r="AN226" s="50"/>
      <c r="AO226" s="50"/>
      <c r="AP226" s="50"/>
      <c r="AQ226" s="50"/>
    </row>
    <row r="227" spans="1:43"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57"/>
      <c r="AF227" s="56"/>
      <c r="AG227" s="56"/>
      <c r="AH227" s="56"/>
      <c r="AI227" s="56"/>
      <c r="AJ227" s="56"/>
      <c r="AK227" s="56"/>
      <c r="AL227" s="50"/>
      <c r="AM227" s="50"/>
      <c r="AN227" s="50"/>
      <c r="AO227" s="50"/>
      <c r="AP227" s="50"/>
      <c r="AQ227" s="50"/>
    </row>
    <row r="228" spans="1:43"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57"/>
      <c r="AF228" s="56"/>
      <c r="AG228" s="56"/>
      <c r="AH228" s="56"/>
      <c r="AI228" s="56"/>
      <c r="AJ228" s="56"/>
      <c r="AK228" s="56"/>
      <c r="AL228" s="50"/>
      <c r="AM228" s="50"/>
      <c r="AN228" s="50"/>
      <c r="AO228" s="50"/>
      <c r="AP228" s="50"/>
      <c r="AQ228" s="50"/>
    </row>
    <row r="229" spans="1:43"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57"/>
      <c r="AF229" s="56"/>
      <c r="AG229" s="56"/>
      <c r="AH229" s="56"/>
      <c r="AI229" s="56"/>
      <c r="AJ229" s="56"/>
      <c r="AK229" s="56"/>
      <c r="AL229" s="50"/>
      <c r="AM229" s="50"/>
      <c r="AN229" s="50"/>
      <c r="AO229" s="50"/>
      <c r="AP229" s="50"/>
      <c r="AQ229" s="50"/>
    </row>
    <row r="230" spans="1:43"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57"/>
      <c r="AF230" s="56"/>
      <c r="AG230" s="56"/>
      <c r="AH230" s="56"/>
      <c r="AI230" s="56"/>
      <c r="AJ230" s="56"/>
      <c r="AK230" s="56"/>
      <c r="AL230" s="50"/>
      <c r="AM230" s="50"/>
      <c r="AN230" s="50"/>
      <c r="AO230" s="50"/>
      <c r="AP230" s="50"/>
      <c r="AQ230" s="50"/>
    </row>
    <row r="231" spans="1:43"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57"/>
      <c r="AF231" s="56"/>
      <c r="AG231" s="56"/>
      <c r="AH231" s="56"/>
      <c r="AI231" s="56"/>
      <c r="AJ231" s="56"/>
      <c r="AK231" s="56"/>
      <c r="AL231" s="50"/>
      <c r="AM231" s="50"/>
      <c r="AN231" s="50"/>
      <c r="AO231" s="50"/>
      <c r="AP231" s="50"/>
      <c r="AQ231" s="50"/>
    </row>
    <row r="232" spans="1:43"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57"/>
      <c r="AF232" s="56"/>
      <c r="AG232" s="56"/>
      <c r="AH232" s="56"/>
      <c r="AI232" s="56"/>
      <c r="AJ232" s="56"/>
      <c r="AK232" s="56"/>
      <c r="AL232" s="50"/>
      <c r="AM232" s="50"/>
      <c r="AN232" s="50"/>
      <c r="AO232" s="50"/>
      <c r="AP232" s="50"/>
      <c r="AQ232" s="50"/>
    </row>
    <row r="233" spans="1:43"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57"/>
      <c r="AF233" s="56"/>
      <c r="AG233" s="56"/>
      <c r="AH233" s="56"/>
      <c r="AI233" s="56"/>
      <c r="AJ233" s="56"/>
      <c r="AK233" s="56"/>
      <c r="AL233" s="50"/>
      <c r="AM233" s="50"/>
      <c r="AN233" s="50"/>
      <c r="AO233" s="50"/>
      <c r="AP233" s="50"/>
      <c r="AQ233" s="50"/>
    </row>
    <row r="234" spans="1:43"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57"/>
      <c r="AF234" s="56"/>
      <c r="AG234" s="56"/>
      <c r="AH234" s="56"/>
      <c r="AI234" s="56"/>
      <c r="AJ234" s="56"/>
      <c r="AK234" s="56"/>
      <c r="AL234" s="50"/>
      <c r="AM234" s="50"/>
      <c r="AN234" s="50"/>
      <c r="AO234" s="50"/>
      <c r="AP234" s="50"/>
      <c r="AQ234" s="50"/>
    </row>
    <row r="235" spans="1:43"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57"/>
      <c r="AF235" s="56"/>
      <c r="AG235" s="56"/>
      <c r="AH235" s="56"/>
      <c r="AI235" s="56"/>
      <c r="AJ235" s="56"/>
      <c r="AK235" s="56"/>
      <c r="AL235" s="50"/>
      <c r="AM235" s="50"/>
      <c r="AN235" s="50"/>
      <c r="AO235" s="50"/>
      <c r="AP235" s="50"/>
      <c r="AQ235" s="50"/>
    </row>
    <row r="236" spans="1:43"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57"/>
      <c r="AF236" s="56"/>
      <c r="AG236" s="56"/>
      <c r="AH236" s="56"/>
      <c r="AI236" s="56"/>
      <c r="AJ236" s="56"/>
      <c r="AK236" s="56"/>
      <c r="AL236" s="50"/>
      <c r="AM236" s="50"/>
      <c r="AN236" s="50"/>
      <c r="AO236" s="50"/>
      <c r="AP236" s="50"/>
      <c r="AQ236" s="50"/>
    </row>
    <row r="237" spans="1:43"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57"/>
      <c r="AF237" s="56"/>
      <c r="AG237" s="56"/>
      <c r="AH237" s="56"/>
      <c r="AI237" s="56"/>
      <c r="AJ237" s="56"/>
      <c r="AK237" s="56"/>
      <c r="AL237" s="50"/>
      <c r="AM237" s="50"/>
      <c r="AN237" s="50"/>
      <c r="AO237" s="50"/>
      <c r="AP237" s="50"/>
      <c r="AQ237" s="50"/>
    </row>
    <row r="238" spans="1:43"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57"/>
      <c r="AF238" s="56"/>
      <c r="AG238" s="56"/>
      <c r="AH238" s="56"/>
      <c r="AI238" s="56"/>
      <c r="AJ238" s="56"/>
      <c r="AK238" s="56"/>
      <c r="AL238" s="50"/>
      <c r="AM238" s="50"/>
      <c r="AN238" s="50"/>
      <c r="AO238" s="50"/>
      <c r="AP238" s="50"/>
      <c r="AQ238" s="50"/>
    </row>
    <row r="239" spans="1:43"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57"/>
      <c r="AF239" s="56"/>
      <c r="AG239" s="56"/>
      <c r="AH239" s="56"/>
      <c r="AI239" s="56"/>
      <c r="AJ239" s="56"/>
      <c r="AK239" s="56"/>
      <c r="AL239" s="50"/>
      <c r="AM239" s="50"/>
      <c r="AN239" s="50"/>
      <c r="AO239" s="50"/>
      <c r="AP239" s="50"/>
      <c r="AQ239" s="50"/>
    </row>
    <row r="240" spans="1:43"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57"/>
      <c r="AF240" s="56"/>
      <c r="AG240" s="56"/>
      <c r="AH240" s="56"/>
      <c r="AI240" s="56"/>
      <c r="AJ240" s="56"/>
      <c r="AK240" s="56"/>
      <c r="AL240" s="50"/>
      <c r="AM240" s="50"/>
      <c r="AN240" s="50"/>
      <c r="AO240" s="50"/>
      <c r="AP240" s="50"/>
      <c r="AQ240" s="50"/>
    </row>
    <row r="241" spans="1:43"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57"/>
      <c r="AF241" s="56"/>
      <c r="AG241" s="56"/>
      <c r="AH241" s="56"/>
      <c r="AI241" s="56"/>
      <c r="AJ241" s="56"/>
      <c r="AK241" s="56"/>
      <c r="AL241" s="50"/>
      <c r="AM241" s="50"/>
      <c r="AN241" s="50"/>
      <c r="AO241" s="50"/>
      <c r="AP241" s="50"/>
      <c r="AQ241" s="50"/>
    </row>
    <row r="242" spans="1:43"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57"/>
      <c r="AF242" s="56"/>
      <c r="AG242" s="56"/>
      <c r="AH242" s="56"/>
      <c r="AI242" s="56"/>
      <c r="AJ242" s="56"/>
      <c r="AK242" s="56"/>
      <c r="AL242" s="50"/>
      <c r="AM242" s="50"/>
      <c r="AN242" s="50"/>
      <c r="AO242" s="50"/>
      <c r="AP242" s="50"/>
      <c r="AQ242" s="50"/>
    </row>
    <row r="243" spans="1:43"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57"/>
      <c r="AF243" s="56"/>
      <c r="AG243" s="56"/>
      <c r="AH243" s="56"/>
      <c r="AI243" s="56"/>
      <c r="AJ243" s="56"/>
      <c r="AK243" s="56"/>
      <c r="AL243" s="50"/>
      <c r="AM243" s="50"/>
      <c r="AN243" s="50"/>
      <c r="AO243" s="50"/>
      <c r="AP243" s="50"/>
      <c r="AQ243" s="50"/>
    </row>
    <row r="244" spans="1:43"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57"/>
      <c r="AF244" s="56"/>
      <c r="AG244" s="56"/>
      <c r="AH244" s="56"/>
      <c r="AI244" s="56"/>
      <c r="AJ244" s="56"/>
      <c r="AK244" s="56"/>
      <c r="AL244" s="50"/>
      <c r="AM244" s="50"/>
      <c r="AN244" s="50"/>
      <c r="AO244" s="50"/>
      <c r="AP244" s="50"/>
      <c r="AQ244" s="50"/>
    </row>
    <row r="245" spans="1:43"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57"/>
      <c r="AF245" s="56"/>
      <c r="AG245" s="56"/>
      <c r="AH245" s="56"/>
      <c r="AI245" s="56"/>
      <c r="AJ245" s="56"/>
      <c r="AK245" s="56"/>
      <c r="AL245" s="50"/>
      <c r="AM245" s="50"/>
      <c r="AN245" s="50"/>
      <c r="AO245" s="50"/>
      <c r="AP245" s="50"/>
      <c r="AQ245" s="50"/>
    </row>
    <row r="246" spans="1:43"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57"/>
      <c r="AF246" s="56"/>
      <c r="AG246" s="56"/>
      <c r="AH246" s="56"/>
      <c r="AI246" s="56"/>
      <c r="AJ246" s="56"/>
      <c r="AK246" s="56"/>
      <c r="AL246" s="50"/>
      <c r="AM246" s="50"/>
      <c r="AN246" s="50"/>
      <c r="AO246" s="50"/>
      <c r="AP246" s="50"/>
      <c r="AQ246" s="50"/>
    </row>
    <row r="247" spans="1:43"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57"/>
      <c r="AF247" s="56"/>
      <c r="AG247" s="56"/>
      <c r="AH247" s="56"/>
      <c r="AI247" s="56"/>
      <c r="AJ247" s="56"/>
      <c r="AK247" s="56"/>
      <c r="AL247" s="50"/>
      <c r="AM247" s="50"/>
      <c r="AN247" s="50"/>
      <c r="AO247" s="50"/>
      <c r="AP247" s="50"/>
      <c r="AQ247" s="50"/>
    </row>
    <row r="248" spans="1:43"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57"/>
      <c r="AF248" s="56"/>
      <c r="AG248" s="56"/>
      <c r="AH248" s="56"/>
      <c r="AI248" s="56"/>
      <c r="AJ248" s="56"/>
      <c r="AK248" s="56"/>
      <c r="AL248" s="50"/>
      <c r="AM248" s="50"/>
      <c r="AN248" s="50"/>
      <c r="AO248" s="50"/>
      <c r="AP248" s="50"/>
      <c r="AQ248" s="50"/>
    </row>
    <row r="249" spans="1:43"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57"/>
      <c r="AF249" s="56"/>
      <c r="AG249" s="56"/>
      <c r="AH249" s="56"/>
      <c r="AI249" s="56"/>
      <c r="AJ249" s="56"/>
      <c r="AK249" s="56"/>
      <c r="AL249" s="50"/>
      <c r="AM249" s="50"/>
      <c r="AN249" s="50"/>
      <c r="AO249" s="50"/>
      <c r="AP249" s="50"/>
      <c r="AQ249" s="50"/>
    </row>
    <row r="250" spans="1:43"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57"/>
      <c r="AF250" s="56"/>
      <c r="AG250" s="56"/>
      <c r="AH250" s="56"/>
      <c r="AI250" s="56"/>
      <c r="AJ250" s="56"/>
      <c r="AK250" s="56"/>
      <c r="AL250" s="50"/>
      <c r="AM250" s="50"/>
      <c r="AN250" s="50"/>
      <c r="AO250" s="50"/>
      <c r="AP250" s="50"/>
      <c r="AQ250" s="50"/>
    </row>
    <row r="251" spans="1:43"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57"/>
      <c r="AF251" s="56"/>
      <c r="AG251" s="56"/>
      <c r="AH251" s="56"/>
      <c r="AI251" s="56"/>
      <c r="AJ251" s="56"/>
      <c r="AK251" s="56"/>
      <c r="AL251" s="50"/>
      <c r="AM251" s="50"/>
      <c r="AN251" s="50"/>
      <c r="AO251" s="50"/>
      <c r="AP251" s="50"/>
      <c r="AQ251" s="50"/>
    </row>
    <row r="252" spans="1:43"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57"/>
      <c r="AF252" s="56"/>
      <c r="AG252" s="56"/>
      <c r="AH252" s="56"/>
      <c r="AI252" s="56"/>
      <c r="AJ252" s="56"/>
      <c r="AK252" s="56"/>
      <c r="AL252" s="50"/>
      <c r="AM252" s="50"/>
      <c r="AN252" s="50"/>
      <c r="AO252" s="50"/>
      <c r="AP252" s="50"/>
      <c r="AQ252" s="50"/>
    </row>
    <row r="253" spans="1:43"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57"/>
      <c r="AF253" s="56"/>
      <c r="AG253" s="56"/>
      <c r="AH253" s="56"/>
      <c r="AI253" s="56"/>
      <c r="AJ253" s="56"/>
      <c r="AK253" s="56"/>
      <c r="AL253" s="50"/>
      <c r="AM253" s="50"/>
      <c r="AN253" s="50"/>
      <c r="AO253" s="50"/>
      <c r="AP253" s="50"/>
      <c r="AQ253" s="50"/>
    </row>
    <row r="254" spans="1:43"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57"/>
      <c r="AF254" s="56"/>
      <c r="AG254" s="56"/>
      <c r="AH254" s="56"/>
      <c r="AI254" s="56"/>
      <c r="AJ254" s="56"/>
      <c r="AK254" s="56"/>
      <c r="AL254" s="50"/>
      <c r="AM254" s="50"/>
      <c r="AN254" s="50"/>
      <c r="AO254" s="50"/>
      <c r="AP254" s="50"/>
      <c r="AQ254" s="50"/>
    </row>
    <row r="255" spans="1:43"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57"/>
      <c r="AF255" s="56"/>
      <c r="AG255" s="56"/>
      <c r="AH255" s="56"/>
      <c r="AI255" s="56"/>
      <c r="AJ255" s="56"/>
      <c r="AK255" s="56"/>
      <c r="AL255" s="50"/>
      <c r="AM255" s="50"/>
      <c r="AN255" s="50"/>
      <c r="AO255" s="50"/>
      <c r="AP255" s="50"/>
      <c r="AQ255" s="50"/>
    </row>
    <row r="256" spans="1:43"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57"/>
      <c r="AF256" s="56"/>
      <c r="AG256" s="56"/>
      <c r="AH256" s="56"/>
      <c r="AI256" s="56"/>
      <c r="AJ256" s="56"/>
      <c r="AK256" s="56"/>
      <c r="AL256" s="50"/>
      <c r="AM256" s="50"/>
      <c r="AN256" s="50"/>
      <c r="AO256" s="50"/>
      <c r="AP256" s="50"/>
      <c r="AQ256" s="50"/>
    </row>
    <row r="257" spans="1:43"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57"/>
      <c r="AF257" s="56"/>
      <c r="AG257" s="56"/>
      <c r="AH257" s="56"/>
      <c r="AI257" s="56"/>
      <c r="AJ257" s="56"/>
      <c r="AK257" s="56"/>
      <c r="AL257" s="50"/>
      <c r="AM257" s="50"/>
      <c r="AN257" s="50"/>
      <c r="AO257" s="50"/>
      <c r="AP257" s="50"/>
      <c r="AQ257" s="50"/>
    </row>
    <row r="258" spans="1:43"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57"/>
      <c r="AF258" s="56"/>
      <c r="AG258" s="56"/>
      <c r="AH258" s="56"/>
      <c r="AI258" s="56"/>
      <c r="AJ258" s="56"/>
      <c r="AK258" s="56"/>
      <c r="AL258" s="50"/>
      <c r="AM258" s="50"/>
      <c r="AN258" s="50"/>
      <c r="AO258" s="50"/>
      <c r="AP258" s="50"/>
      <c r="AQ258" s="50"/>
    </row>
    <row r="259" spans="1:43"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57"/>
      <c r="AF259" s="56"/>
      <c r="AG259" s="56"/>
      <c r="AH259" s="56"/>
      <c r="AI259" s="56"/>
      <c r="AJ259" s="56"/>
      <c r="AK259" s="56"/>
      <c r="AL259" s="50"/>
      <c r="AM259" s="50"/>
      <c r="AN259" s="50"/>
      <c r="AO259" s="50"/>
      <c r="AP259" s="50"/>
      <c r="AQ259" s="50"/>
    </row>
    <row r="260" spans="1:43"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57"/>
      <c r="AF260" s="56"/>
      <c r="AG260" s="56"/>
      <c r="AH260" s="56"/>
      <c r="AI260" s="56"/>
      <c r="AJ260" s="56"/>
      <c r="AK260" s="56"/>
      <c r="AL260" s="50"/>
      <c r="AM260" s="50"/>
      <c r="AN260" s="50"/>
      <c r="AO260" s="50"/>
      <c r="AP260" s="50"/>
      <c r="AQ260" s="50"/>
    </row>
    <row r="261" spans="1:43"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57"/>
      <c r="AF261" s="56"/>
      <c r="AG261" s="56"/>
      <c r="AH261" s="56"/>
      <c r="AI261" s="56"/>
      <c r="AJ261" s="56"/>
      <c r="AK261" s="56"/>
      <c r="AL261" s="50"/>
      <c r="AM261" s="50"/>
      <c r="AN261" s="50"/>
      <c r="AO261" s="50"/>
      <c r="AP261" s="50"/>
      <c r="AQ261" s="50"/>
    </row>
    <row r="262" spans="1:43"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57"/>
      <c r="AF262" s="56"/>
      <c r="AG262" s="56"/>
      <c r="AH262" s="56"/>
      <c r="AI262" s="56"/>
      <c r="AJ262" s="56"/>
      <c r="AK262" s="56"/>
      <c r="AL262" s="50"/>
      <c r="AM262" s="50"/>
      <c r="AN262" s="50"/>
      <c r="AO262" s="50"/>
      <c r="AP262" s="50"/>
      <c r="AQ262" s="50"/>
    </row>
    <row r="263" spans="1:43"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57"/>
      <c r="AF263" s="56"/>
      <c r="AG263" s="56"/>
      <c r="AH263" s="56"/>
      <c r="AI263" s="56"/>
      <c r="AJ263" s="56"/>
      <c r="AK263" s="56"/>
      <c r="AL263" s="50"/>
      <c r="AM263" s="50"/>
      <c r="AN263" s="50"/>
      <c r="AO263" s="50"/>
      <c r="AP263" s="50"/>
      <c r="AQ263" s="50"/>
    </row>
    <row r="264" spans="1:43"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57"/>
      <c r="AF264" s="56"/>
      <c r="AG264" s="56"/>
      <c r="AH264" s="56"/>
      <c r="AI264" s="56"/>
      <c r="AJ264" s="56"/>
      <c r="AK264" s="56"/>
      <c r="AL264" s="50"/>
      <c r="AM264" s="50"/>
      <c r="AN264" s="50"/>
      <c r="AO264" s="50"/>
      <c r="AP264" s="50"/>
      <c r="AQ264" s="50"/>
    </row>
    <row r="265" spans="1:43"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57"/>
      <c r="AF265" s="56"/>
      <c r="AG265" s="56"/>
      <c r="AH265" s="56"/>
      <c r="AI265" s="56"/>
      <c r="AJ265" s="56"/>
      <c r="AK265" s="56"/>
      <c r="AL265" s="50"/>
      <c r="AM265" s="50"/>
      <c r="AN265" s="50"/>
      <c r="AO265" s="50"/>
      <c r="AP265" s="50"/>
      <c r="AQ265" s="50"/>
    </row>
    <row r="266" spans="1:43"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57"/>
      <c r="AF266" s="56"/>
      <c r="AG266" s="56"/>
      <c r="AH266" s="56"/>
      <c r="AI266" s="56"/>
      <c r="AJ266" s="56"/>
      <c r="AK266" s="56"/>
      <c r="AL266" s="50"/>
      <c r="AM266" s="50"/>
      <c r="AN266" s="50"/>
      <c r="AO266" s="50"/>
      <c r="AP266" s="50"/>
      <c r="AQ266" s="50"/>
    </row>
    <row r="267" spans="1:43"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57"/>
      <c r="AF267" s="56"/>
      <c r="AG267" s="56"/>
      <c r="AH267" s="56"/>
      <c r="AI267" s="56"/>
      <c r="AJ267" s="56"/>
      <c r="AK267" s="56"/>
      <c r="AL267" s="50"/>
      <c r="AM267" s="50"/>
      <c r="AN267" s="50"/>
      <c r="AO267" s="50"/>
      <c r="AP267" s="50"/>
      <c r="AQ267" s="50"/>
    </row>
    <row r="268" spans="1:43"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57"/>
      <c r="AF268" s="56"/>
      <c r="AG268" s="56"/>
      <c r="AH268" s="56"/>
      <c r="AI268" s="56"/>
      <c r="AJ268" s="56"/>
      <c r="AK268" s="56"/>
      <c r="AL268" s="50"/>
      <c r="AM268" s="50"/>
      <c r="AN268" s="50"/>
      <c r="AO268" s="50"/>
      <c r="AP268" s="50"/>
      <c r="AQ268" s="50"/>
    </row>
    <row r="269" spans="1:43"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57"/>
      <c r="AF269" s="56"/>
      <c r="AG269" s="56"/>
      <c r="AH269" s="56"/>
      <c r="AI269" s="56"/>
      <c r="AJ269" s="56"/>
      <c r="AK269" s="56"/>
      <c r="AL269" s="50"/>
      <c r="AM269" s="50"/>
      <c r="AN269" s="50"/>
      <c r="AO269" s="50"/>
      <c r="AP269" s="50"/>
      <c r="AQ269" s="50"/>
    </row>
    <row r="270" spans="1:43"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57"/>
      <c r="AF270" s="56"/>
      <c r="AG270" s="56"/>
      <c r="AH270" s="56"/>
      <c r="AI270" s="56"/>
      <c r="AJ270" s="56"/>
      <c r="AK270" s="56"/>
      <c r="AL270" s="50"/>
      <c r="AM270" s="50"/>
      <c r="AN270" s="50"/>
      <c r="AO270" s="50"/>
      <c r="AP270" s="50"/>
      <c r="AQ270" s="50"/>
    </row>
    <row r="271" spans="1:43"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57"/>
      <c r="AF271" s="56"/>
      <c r="AG271" s="56"/>
      <c r="AH271" s="56"/>
      <c r="AI271" s="56"/>
      <c r="AJ271" s="56"/>
      <c r="AK271" s="56"/>
      <c r="AL271" s="50"/>
      <c r="AM271" s="50"/>
      <c r="AN271" s="50"/>
      <c r="AO271" s="50"/>
      <c r="AP271" s="50"/>
      <c r="AQ271" s="50"/>
    </row>
    <row r="272" spans="1:43"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57"/>
      <c r="AF272" s="56"/>
      <c r="AG272" s="56"/>
      <c r="AH272" s="56"/>
      <c r="AI272" s="56"/>
      <c r="AJ272" s="56"/>
      <c r="AK272" s="56"/>
      <c r="AL272" s="50"/>
      <c r="AM272" s="50"/>
      <c r="AN272" s="50"/>
      <c r="AO272" s="50"/>
      <c r="AP272" s="50"/>
      <c r="AQ272" s="50"/>
    </row>
    <row r="273" spans="1:43"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57"/>
      <c r="AF273" s="56"/>
      <c r="AG273" s="56"/>
      <c r="AH273" s="56"/>
      <c r="AI273" s="56"/>
      <c r="AJ273" s="56"/>
      <c r="AK273" s="56"/>
      <c r="AL273" s="50"/>
      <c r="AM273" s="50"/>
      <c r="AN273" s="50"/>
      <c r="AO273" s="50"/>
      <c r="AP273" s="50"/>
      <c r="AQ273" s="50"/>
    </row>
    <row r="274" spans="1:43"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57"/>
      <c r="AF274" s="56"/>
      <c r="AG274" s="56"/>
      <c r="AH274" s="56"/>
      <c r="AI274" s="56"/>
      <c r="AJ274" s="56"/>
      <c r="AK274" s="56"/>
      <c r="AL274" s="50"/>
      <c r="AM274" s="50"/>
      <c r="AN274" s="50"/>
      <c r="AO274" s="50"/>
      <c r="AP274" s="50"/>
      <c r="AQ274" s="50"/>
    </row>
    <row r="275" spans="1:43"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57"/>
      <c r="AF275" s="56"/>
      <c r="AG275" s="56"/>
      <c r="AH275" s="56"/>
      <c r="AI275" s="56"/>
      <c r="AJ275" s="56"/>
      <c r="AK275" s="56"/>
      <c r="AL275" s="50"/>
      <c r="AM275" s="50"/>
      <c r="AN275" s="50"/>
      <c r="AO275" s="50"/>
      <c r="AP275" s="50"/>
      <c r="AQ275" s="50"/>
    </row>
    <row r="276" spans="1:43"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57"/>
      <c r="AF276" s="56"/>
      <c r="AG276" s="56"/>
      <c r="AH276" s="56"/>
      <c r="AI276" s="56"/>
      <c r="AJ276" s="56"/>
      <c r="AK276" s="56"/>
      <c r="AL276" s="50"/>
      <c r="AM276" s="50"/>
      <c r="AN276" s="50"/>
      <c r="AO276" s="50"/>
      <c r="AP276" s="50"/>
      <c r="AQ276" s="50"/>
    </row>
    <row r="277" spans="1:43"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57"/>
      <c r="AF277" s="56"/>
      <c r="AG277" s="56"/>
      <c r="AH277" s="56"/>
      <c r="AI277" s="56"/>
      <c r="AJ277" s="56"/>
      <c r="AK277" s="56"/>
      <c r="AL277" s="50"/>
      <c r="AM277" s="50"/>
      <c r="AN277" s="50"/>
      <c r="AO277" s="50"/>
      <c r="AP277" s="50"/>
      <c r="AQ277" s="50"/>
    </row>
    <row r="278" spans="1:43"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57"/>
      <c r="AF278" s="56"/>
      <c r="AG278" s="56"/>
      <c r="AH278" s="56"/>
      <c r="AI278" s="56"/>
      <c r="AJ278" s="56"/>
      <c r="AK278" s="56"/>
      <c r="AL278" s="50"/>
      <c r="AM278" s="50"/>
      <c r="AN278" s="50"/>
      <c r="AO278" s="50"/>
      <c r="AP278" s="50"/>
      <c r="AQ278" s="50"/>
    </row>
    <row r="279" spans="1:43"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57"/>
      <c r="AF279" s="56"/>
      <c r="AG279" s="56"/>
      <c r="AH279" s="56"/>
      <c r="AI279" s="56"/>
      <c r="AJ279" s="56"/>
      <c r="AK279" s="56"/>
      <c r="AL279" s="50"/>
      <c r="AM279" s="50"/>
      <c r="AN279" s="50"/>
      <c r="AO279" s="50"/>
      <c r="AP279" s="50"/>
      <c r="AQ279" s="50"/>
    </row>
    <row r="280" spans="1:43"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57"/>
      <c r="AF280" s="56"/>
      <c r="AG280" s="56"/>
      <c r="AH280" s="56"/>
      <c r="AI280" s="56"/>
      <c r="AJ280" s="56"/>
      <c r="AK280" s="56"/>
      <c r="AL280" s="50"/>
      <c r="AM280" s="50"/>
      <c r="AN280" s="50"/>
      <c r="AO280" s="50"/>
      <c r="AP280" s="50"/>
      <c r="AQ280" s="50"/>
    </row>
    <row r="281" spans="1:43"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57"/>
      <c r="AF281" s="56"/>
      <c r="AG281" s="56"/>
      <c r="AH281" s="56"/>
      <c r="AI281" s="56"/>
      <c r="AJ281" s="56"/>
      <c r="AK281" s="56"/>
      <c r="AL281" s="50"/>
      <c r="AM281" s="50"/>
      <c r="AN281" s="50"/>
      <c r="AO281" s="50"/>
      <c r="AP281" s="50"/>
      <c r="AQ281" s="50"/>
    </row>
    <row r="282" spans="1:43"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57"/>
      <c r="AF282" s="56"/>
      <c r="AG282" s="56"/>
      <c r="AH282" s="56"/>
      <c r="AI282" s="56"/>
      <c r="AJ282" s="56"/>
      <c r="AK282" s="56"/>
      <c r="AL282" s="50"/>
      <c r="AM282" s="50"/>
      <c r="AN282" s="50"/>
      <c r="AO282" s="50"/>
      <c r="AP282" s="50"/>
      <c r="AQ282" s="50"/>
    </row>
    <row r="283" spans="1:43"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57"/>
      <c r="AF283" s="56"/>
      <c r="AG283" s="56"/>
      <c r="AH283" s="56"/>
      <c r="AI283" s="56"/>
      <c r="AJ283" s="56"/>
      <c r="AK283" s="56"/>
      <c r="AL283" s="50"/>
      <c r="AM283" s="50"/>
      <c r="AN283" s="50"/>
      <c r="AO283" s="50"/>
      <c r="AP283" s="50"/>
      <c r="AQ283" s="50"/>
    </row>
    <row r="284" spans="1:43"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57"/>
      <c r="AF284" s="56"/>
      <c r="AG284" s="56"/>
      <c r="AH284" s="56"/>
      <c r="AI284" s="56"/>
      <c r="AJ284" s="56"/>
      <c r="AK284" s="56"/>
      <c r="AL284" s="50"/>
      <c r="AM284" s="50"/>
      <c r="AN284" s="50"/>
      <c r="AO284" s="50"/>
      <c r="AP284" s="50"/>
      <c r="AQ284" s="50"/>
    </row>
    <row r="285" spans="1:43"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57"/>
      <c r="AF285" s="56"/>
      <c r="AG285" s="56"/>
      <c r="AH285" s="56"/>
      <c r="AI285" s="56"/>
      <c r="AJ285" s="56"/>
      <c r="AK285" s="56"/>
      <c r="AL285" s="50"/>
      <c r="AM285" s="50"/>
      <c r="AN285" s="50"/>
      <c r="AO285" s="50"/>
      <c r="AP285" s="50"/>
      <c r="AQ285" s="50"/>
    </row>
    <row r="286" spans="1:43"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57"/>
      <c r="AF286" s="56"/>
      <c r="AG286" s="56"/>
      <c r="AH286" s="56"/>
      <c r="AI286" s="56"/>
      <c r="AJ286" s="56"/>
      <c r="AK286" s="56"/>
      <c r="AL286" s="50"/>
      <c r="AM286" s="50"/>
      <c r="AN286" s="50"/>
      <c r="AO286" s="50"/>
      <c r="AP286" s="50"/>
      <c r="AQ286" s="50"/>
    </row>
    <row r="287" spans="1:43"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57"/>
      <c r="AF287" s="56"/>
      <c r="AG287" s="56"/>
      <c r="AH287" s="56"/>
      <c r="AI287" s="56"/>
      <c r="AJ287" s="56"/>
      <c r="AK287" s="56"/>
      <c r="AL287" s="50"/>
      <c r="AM287" s="50"/>
      <c r="AN287" s="50"/>
      <c r="AO287" s="50"/>
      <c r="AP287" s="50"/>
      <c r="AQ287" s="50"/>
    </row>
    <row r="288" spans="1:43"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57"/>
      <c r="AF288" s="56"/>
      <c r="AG288" s="56"/>
      <c r="AH288" s="56"/>
      <c r="AI288" s="56"/>
      <c r="AJ288" s="56"/>
      <c r="AK288" s="56"/>
      <c r="AL288" s="50"/>
      <c r="AM288" s="50"/>
      <c r="AN288" s="50"/>
      <c r="AO288" s="50"/>
      <c r="AP288" s="50"/>
      <c r="AQ288" s="50"/>
    </row>
    <row r="289" spans="1:43"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57"/>
      <c r="AF289" s="56"/>
      <c r="AG289" s="56"/>
      <c r="AH289" s="56"/>
      <c r="AI289" s="56"/>
      <c r="AJ289" s="56"/>
      <c r="AK289" s="56"/>
      <c r="AL289" s="50"/>
      <c r="AM289" s="50"/>
      <c r="AN289" s="50"/>
      <c r="AO289" s="50"/>
      <c r="AP289" s="50"/>
      <c r="AQ289" s="50"/>
    </row>
    <row r="290" spans="1:43"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57"/>
      <c r="AF290" s="56"/>
      <c r="AG290" s="56"/>
      <c r="AH290" s="56"/>
      <c r="AI290" s="56"/>
      <c r="AJ290" s="56"/>
      <c r="AK290" s="56"/>
      <c r="AL290" s="50"/>
      <c r="AM290" s="50"/>
      <c r="AN290" s="50"/>
      <c r="AO290" s="50"/>
      <c r="AP290" s="50"/>
      <c r="AQ290" s="50"/>
    </row>
    <row r="291" spans="1:43"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57"/>
      <c r="AF291" s="56"/>
      <c r="AG291" s="56"/>
      <c r="AH291" s="56"/>
      <c r="AI291" s="56"/>
      <c r="AJ291" s="56"/>
      <c r="AK291" s="56"/>
      <c r="AL291" s="50"/>
      <c r="AM291" s="50"/>
      <c r="AN291" s="50"/>
      <c r="AO291" s="50"/>
      <c r="AP291" s="50"/>
      <c r="AQ291" s="50"/>
    </row>
    <row r="292" spans="1:43"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57"/>
      <c r="AF292" s="56"/>
      <c r="AG292" s="56"/>
      <c r="AH292" s="56"/>
      <c r="AI292" s="56"/>
      <c r="AJ292" s="56"/>
      <c r="AK292" s="56"/>
      <c r="AL292" s="50"/>
      <c r="AM292" s="50"/>
      <c r="AN292" s="50"/>
      <c r="AO292" s="50"/>
      <c r="AP292" s="50"/>
      <c r="AQ292" s="50"/>
    </row>
    <row r="293" spans="1:43"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57"/>
      <c r="AF293" s="56"/>
      <c r="AG293" s="56"/>
      <c r="AH293" s="56"/>
      <c r="AI293" s="56"/>
      <c r="AJ293" s="56"/>
      <c r="AK293" s="56"/>
      <c r="AL293" s="50"/>
      <c r="AM293" s="50"/>
      <c r="AN293" s="50"/>
      <c r="AO293" s="50"/>
      <c r="AP293" s="50"/>
      <c r="AQ293" s="50"/>
    </row>
    <row r="294" spans="1:43"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57"/>
      <c r="AF294" s="56"/>
      <c r="AG294" s="56"/>
      <c r="AH294" s="56"/>
      <c r="AI294" s="56"/>
      <c r="AJ294" s="56"/>
      <c r="AK294" s="56"/>
      <c r="AL294" s="50"/>
      <c r="AM294" s="50"/>
      <c r="AN294" s="50"/>
      <c r="AO294" s="50"/>
      <c r="AP294" s="50"/>
      <c r="AQ294" s="50"/>
    </row>
    <row r="295" spans="1:43"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57"/>
      <c r="AF295" s="56"/>
      <c r="AG295" s="56"/>
      <c r="AH295" s="56"/>
      <c r="AI295" s="56"/>
      <c r="AJ295" s="56"/>
      <c r="AK295" s="56"/>
      <c r="AL295" s="50"/>
      <c r="AM295" s="50"/>
      <c r="AN295" s="50"/>
      <c r="AO295" s="50"/>
      <c r="AP295" s="50"/>
      <c r="AQ295" s="50"/>
    </row>
    <row r="296" spans="1:43"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57"/>
      <c r="AF296" s="56"/>
      <c r="AG296" s="56"/>
      <c r="AH296" s="56"/>
      <c r="AI296" s="56"/>
      <c r="AJ296" s="56"/>
      <c r="AK296" s="56"/>
      <c r="AL296" s="50"/>
      <c r="AM296" s="50"/>
      <c r="AN296" s="50"/>
      <c r="AO296" s="50"/>
      <c r="AP296" s="50"/>
      <c r="AQ296" s="50"/>
    </row>
    <row r="297" spans="1:43"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57"/>
      <c r="AF297" s="56"/>
      <c r="AG297" s="56"/>
      <c r="AH297" s="56"/>
      <c r="AI297" s="56"/>
      <c r="AJ297" s="56"/>
      <c r="AK297" s="56"/>
      <c r="AL297" s="50"/>
      <c r="AM297" s="50"/>
      <c r="AN297" s="50"/>
      <c r="AO297" s="50"/>
      <c r="AP297" s="50"/>
      <c r="AQ297" s="50"/>
    </row>
    <row r="298" spans="1:43"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57"/>
      <c r="AF298" s="56"/>
      <c r="AG298" s="56"/>
      <c r="AH298" s="56"/>
      <c r="AI298" s="56"/>
      <c r="AJ298" s="56"/>
      <c r="AK298" s="56"/>
      <c r="AL298" s="50"/>
      <c r="AM298" s="50"/>
      <c r="AN298" s="50"/>
      <c r="AO298" s="50"/>
      <c r="AP298" s="50"/>
      <c r="AQ298" s="50"/>
    </row>
    <row r="299" spans="1:43"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57"/>
      <c r="AF299" s="56"/>
      <c r="AG299" s="56"/>
      <c r="AH299" s="56"/>
      <c r="AI299" s="56"/>
      <c r="AJ299" s="56"/>
      <c r="AK299" s="56"/>
      <c r="AL299" s="50"/>
      <c r="AM299" s="50"/>
      <c r="AN299" s="50"/>
      <c r="AO299" s="50"/>
      <c r="AP299" s="50"/>
      <c r="AQ299" s="50"/>
    </row>
    <row r="300" spans="1:43"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57"/>
      <c r="AF300" s="56"/>
      <c r="AG300" s="56"/>
      <c r="AH300" s="56"/>
      <c r="AI300" s="56"/>
      <c r="AJ300" s="56"/>
      <c r="AK300" s="56"/>
      <c r="AL300" s="50"/>
      <c r="AM300" s="50"/>
      <c r="AN300" s="50"/>
      <c r="AO300" s="50"/>
      <c r="AP300" s="50"/>
      <c r="AQ300" s="50"/>
    </row>
    <row r="301" spans="1:43"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57"/>
      <c r="AF301" s="56"/>
      <c r="AG301" s="56"/>
      <c r="AH301" s="56"/>
      <c r="AI301" s="56"/>
      <c r="AJ301" s="56"/>
      <c r="AK301" s="56"/>
      <c r="AL301" s="50"/>
      <c r="AM301" s="50"/>
      <c r="AN301" s="50"/>
      <c r="AO301" s="50"/>
      <c r="AP301" s="50"/>
      <c r="AQ301" s="50"/>
    </row>
    <row r="302" spans="1:43"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57"/>
      <c r="AF302" s="56"/>
      <c r="AG302" s="56"/>
      <c r="AH302" s="56"/>
      <c r="AI302" s="56"/>
      <c r="AJ302" s="56"/>
      <c r="AK302" s="56"/>
      <c r="AL302" s="50"/>
      <c r="AM302" s="50"/>
      <c r="AN302" s="50"/>
      <c r="AO302" s="50"/>
      <c r="AP302" s="50"/>
      <c r="AQ302" s="50"/>
    </row>
    <row r="303" spans="1:43"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57"/>
      <c r="AF303" s="56"/>
      <c r="AG303" s="56"/>
      <c r="AH303" s="56"/>
      <c r="AI303" s="56"/>
      <c r="AJ303" s="56"/>
      <c r="AK303" s="56"/>
      <c r="AL303" s="50"/>
      <c r="AM303" s="50"/>
      <c r="AN303" s="50"/>
      <c r="AO303" s="50"/>
      <c r="AP303" s="50"/>
      <c r="AQ303" s="50"/>
    </row>
    <row r="304" spans="1:43"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57"/>
      <c r="AF304" s="56"/>
      <c r="AG304" s="56"/>
      <c r="AH304" s="56"/>
      <c r="AI304" s="56"/>
      <c r="AJ304" s="56"/>
      <c r="AK304" s="56"/>
      <c r="AL304" s="50"/>
      <c r="AM304" s="50"/>
      <c r="AN304" s="50"/>
      <c r="AO304" s="50"/>
      <c r="AP304" s="50"/>
      <c r="AQ304" s="50"/>
    </row>
    <row r="305" spans="1:43"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57"/>
      <c r="AF305" s="56"/>
      <c r="AG305" s="56"/>
      <c r="AH305" s="56"/>
      <c r="AI305" s="56"/>
      <c r="AJ305" s="56"/>
      <c r="AK305" s="56"/>
      <c r="AL305" s="50"/>
      <c r="AM305" s="50"/>
      <c r="AN305" s="50"/>
      <c r="AO305" s="50"/>
      <c r="AP305" s="50"/>
      <c r="AQ305" s="50"/>
    </row>
    <row r="306" spans="1:43"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57"/>
      <c r="AF306" s="56"/>
      <c r="AG306" s="56"/>
      <c r="AH306" s="56"/>
      <c r="AI306" s="56"/>
      <c r="AJ306" s="56"/>
      <c r="AK306" s="56"/>
      <c r="AL306" s="50"/>
      <c r="AM306" s="50"/>
      <c r="AN306" s="50"/>
      <c r="AO306" s="50"/>
      <c r="AP306" s="50"/>
      <c r="AQ306" s="50"/>
    </row>
    <row r="307" spans="1:43"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57"/>
      <c r="AF307" s="56"/>
      <c r="AG307" s="56"/>
      <c r="AH307" s="56"/>
      <c r="AI307" s="56"/>
      <c r="AJ307" s="56"/>
      <c r="AK307" s="56"/>
      <c r="AL307" s="50"/>
      <c r="AM307" s="50"/>
      <c r="AN307" s="50"/>
      <c r="AO307" s="50"/>
      <c r="AP307" s="50"/>
      <c r="AQ307" s="50"/>
    </row>
    <row r="308" spans="1:43"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57"/>
      <c r="AF308" s="56"/>
      <c r="AG308" s="56"/>
      <c r="AH308" s="56"/>
      <c r="AI308" s="56"/>
      <c r="AJ308" s="56"/>
      <c r="AK308" s="56"/>
      <c r="AL308" s="50"/>
      <c r="AM308" s="50"/>
      <c r="AN308" s="50"/>
      <c r="AO308" s="50"/>
      <c r="AP308" s="50"/>
      <c r="AQ308" s="50"/>
    </row>
    <row r="309" spans="1:43"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57"/>
      <c r="AF309" s="56"/>
      <c r="AG309" s="56"/>
      <c r="AH309" s="56"/>
      <c r="AI309" s="56"/>
      <c r="AJ309" s="56"/>
      <c r="AK309" s="56"/>
      <c r="AL309" s="50"/>
      <c r="AM309" s="50"/>
      <c r="AN309" s="50"/>
      <c r="AO309" s="50"/>
      <c r="AP309" s="50"/>
      <c r="AQ309" s="50"/>
    </row>
    <row r="310" spans="1:43"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57"/>
      <c r="AF310" s="56"/>
      <c r="AG310" s="56"/>
      <c r="AH310" s="56"/>
      <c r="AI310" s="56"/>
      <c r="AJ310" s="56"/>
      <c r="AK310" s="56"/>
      <c r="AL310" s="50"/>
      <c r="AM310" s="50"/>
      <c r="AN310" s="50"/>
      <c r="AO310" s="50"/>
      <c r="AP310" s="50"/>
      <c r="AQ310" s="50"/>
    </row>
    <row r="311" spans="1:43"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57"/>
      <c r="AF311" s="56"/>
      <c r="AG311" s="56"/>
      <c r="AH311" s="56"/>
      <c r="AI311" s="56"/>
      <c r="AJ311" s="56"/>
      <c r="AK311" s="56"/>
      <c r="AL311" s="50"/>
      <c r="AM311" s="50"/>
      <c r="AN311" s="50"/>
      <c r="AO311" s="50"/>
      <c r="AP311" s="50"/>
      <c r="AQ311" s="50"/>
    </row>
    <row r="312" spans="1:43"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57"/>
      <c r="AF312" s="56"/>
      <c r="AG312" s="56"/>
      <c r="AH312" s="56"/>
      <c r="AI312" s="56"/>
      <c r="AJ312" s="56"/>
      <c r="AK312" s="56"/>
      <c r="AL312" s="50"/>
      <c r="AM312" s="50"/>
      <c r="AN312" s="50"/>
      <c r="AO312" s="50"/>
      <c r="AP312" s="50"/>
      <c r="AQ312" s="50"/>
    </row>
    <row r="313" spans="1:43"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57"/>
      <c r="AF313" s="56"/>
      <c r="AG313" s="56"/>
      <c r="AH313" s="56"/>
      <c r="AI313" s="56"/>
      <c r="AJ313" s="56"/>
      <c r="AK313" s="56"/>
      <c r="AL313" s="50"/>
      <c r="AM313" s="50"/>
      <c r="AN313" s="50"/>
      <c r="AO313" s="50"/>
      <c r="AP313" s="50"/>
      <c r="AQ313" s="50"/>
    </row>
    <row r="314" spans="1:43"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57"/>
      <c r="AF314" s="56"/>
      <c r="AG314" s="56"/>
      <c r="AH314" s="56"/>
      <c r="AI314" s="56"/>
      <c r="AJ314" s="56"/>
      <c r="AK314" s="56"/>
      <c r="AL314" s="50"/>
      <c r="AM314" s="50"/>
      <c r="AN314" s="50"/>
      <c r="AO314" s="50"/>
      <c r="AP314" s="50"/>
      <c r="AQ314" s="50"/>
    </row>
    <row r="315" spans="1:43"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57"/>
      <c r="AF315" s="56"/>
      <c r="AG315" s="56"/>
      <c r="AH315" s="56"/>
      <c r="AI315" s="56"/>
      <c r="AJ315" s="56"/>
      <c r="AK315" s="56"/>
      <c r="AL315" s="50"/>
      <c r="AM315" s="50"/>
      <c r="AN315" s="50"/>
      <c r="AO315" s="50"/>
      <c r="AP315" s="50"/>
      <c r="AQ315" s="50"/>
    </row>
    <row r="316" spans="1:43"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57"/>
      <c r="AF316" s="56"/>
      <c r="AG316" s="56"/>
      <c r="AH316" s="56"/>
      <c r="AI316" s="56"/>
      <c r="AJ316" s="56"/>
      <c r="AK316" s="56"/>
      <c r="AL316" s="50"/>
      <c r="AM316" s="50"/>
      <c r="AN316" s="50"/>
      <c r="AO316" s="50"/>
      <c r="AP316" s="50"/>
      <c r="AQ316" s="50"/>
    </row>
    <row r="317" spans="1:43"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57"/>
      <c r="AF317" s="56"/>
      <c r="AG317" s="56"/>
      <c r="AH317" s="56"/>
      <c r="AI317" s="56"/>
      <c r="AJ317" s="56"/>
      <c r="AK317" s="56"/>
      <c r="AL317" s="50"/>
      <c r="AM317" s="50"/>
      <c r="AN317" s="50"/>
      <c r="AO317" s="50"/>
      <c r="AP317" s="50"/>
      <c r="AQ317" s="50"/>
    </row>
    <row r="318" spans="1:43"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57"/>
      <c r="AF318" s="56"/>
      <c r="AG318" s="56"/>
      <c r="AH318" s="56"/>
      <c r="AI318" s="56"/>
      <c r="AJ318" s="56"/>
      <c r="AK318" s="56"/>
      <c r="AL318" s="50"/>
      <c r="AM318" s="50"/>
      <c r="AN318" s="50"/>
      <c r="AO318" s="50"/>
      <c r="AP318" s="50"/>
      <c r="AQ318" s="50"/>
    </row>
    <row r="319" spans="1:43"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57"/>
      <c r="AF319" s="56"/>
      <c r="AG319" s="56"/>
      <c r="AH319" s="56"/>
      <c r="AI319" s="56"/>
      <c r="AJ319" s="56"/>
      <c r="AK319" s="56"/>
      <c r="AL319" s="50"/>
      <c r="AM319" s="50"/>
      <c r="AN319" s="50"/>
      <c r="AO319" s="50"/>
      <c r="AP319" s="50"/>
      <c r="AQ319" s="50"/>
    </row>
    <row r="320" spans="1:43"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57"/>
      <c r="AF320" s="56"/>
      <c r="AG320" s="56"/>
      <c r="AH320" s="56"/>
      <c r="AI320" s="56"/>
      <c r="AJ320" s="56"/>
      <c r="AK320" s="56"/>
      <c r="AL320" s="50"/>
      <c r="AM320" s="50"/>
      <c r="AN320" s="50"/>
      <c r="AO320" s="50"/>
      <c r="AP320" s="50"/>
      <c r="AQ320" s="50"/>
    </row>
    <row r="321" spans="1:43"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57"/>
      <c r="AF321" s="56"/>
      <c r="AG321" s="56"/>
      <c r="AH321" s="56"/>
      <c r="AI321" s="56"/>
      <c r="AJ321" s="56"/>
      <c r="AK321" s="56"/>
      <c r="AL321" s="50"/>
      <c r="AM321" s="50"/>
      <c r="AN321" s="50"/>
      <c r="AO321" s="50"/>
      <c r="AP321" s="50"/>
      <c r="AQ321" s="50"/>
    </row>
    <row r="322" spans="1:43"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57"/>
      <c r="AF322" s="56"/>
      <c r="AG322" s="56"/>
      <c r="AH322" s="56"/>
      <c r="AI322" s="56"/>
      <c r="AJ322" s="56"/>
      <c r="AK322" s="56"/>
      <c r="AL322" s="50"/>
      <c r="AM322" s="50"/>
      <c r="AN322" s="50"/>
      <c r="AO322" s="50"/>
      <c r="AP322" s="50"/>
      <c r="AQ322" s="50"/>
    </row>
    <row r="323" spans="1:43"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57"/>
      <c r="AF323" s="56"/>
      <c r="AG323" s="56"/>
      <c r="AH323" s="56"/>
      <c r="AI323" s="56"/>
      <c r="AJ323" s="56"/>
      <c r="AK323" s="56"/>
      <c r="AL323" s="50"/>
      <c r="AM323" s="50"/>
      <c r="AN323" s="50"/>
      <c r="AO323" s="50"/>
      <c r="AP323" s="50"/>
      <c r="AQ323" s="50"/>
    </row>
    <row r="324" spans="1:43"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57"/>
      <c r="AF324" s="56"/>
      <c r="AG324" s="56"/>
      <c r="AH324" s="56"/>
      <c r="AI324" s="56"/>
      <c r="AJ324" s="56"/>
      <c r="AK324" s="56"/>
      <c r="AL324" s="50"/>
      <c r="AM324" s="50"/>
      <c r="AN324" s="50"/>
      <c r="AO324" s="50"/>
      <c r="AP324" s="50"/>
      <c r="AQ324" s="50"/>
    </row>
    <row r="325" spans="1:43"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57"/>
      <c r="AF325" s="56"/>
      <c r="AG325" s="56"/>
      <c r="AH325" s="56"/>
      <c r="AI325" s="56"/>
      <c r="AJ325" s="56"/>
      <c r="AK325" s="56"/>
      <c r="AL325" s="50"/>
      <c r="AM325" s="50"/>
      <c r="AN325" s="50"/>
      <c r="AO325" s="50"/>
      <c r="AP325" s="50"/>
      <c r="AQ325" s="50"/>
    </row>
    <row r="326" spans="1:43"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57"/>
      <c r="AF326" s="56"/>
      <c r="AG326" s="56"/>
      <c r="AH326" s="56"/>
      <c r="AI326" s="56"/>
      <c r="AJ326" s="56"/>
      <c r="AK326" s="56"/>
      <c r="AL326" s="50"/>
      <c r="AM326" s="50"/>
      <c r="AN326" s="50"/>
      <c r="AO326" s="50"/>
      <c r="AP326" s="50"/>
      <c r="AQ326" s="50"/>
    </row>
    <row r="327" spans="1:43"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57"/>
      <c r="AF327" s="56"/>
      <c r="AG327" s="56"/>
      <c r="AH327" s="56"/>
      <c r="AI327" s="56"/>
      <c r="AJ327" s="56"/>
      <c r="AK327" s="56"/>
      <c r="AL327" s="50"/>
      <c r="AM327" s="50"/>
      <c r="AN327" s="50"/>
      <c r="AO327" s="50"/>
      <c r="AP327" s="50"/>
      <c r="AQ327" s="50"/>
    </row>
    <row r="328" spans="1:43"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57"/>
      <c r="AF328" s="56"/>
      <c r="AG328" s="56"/>
      <c r="AH328" s="56"/>
      <c r="AI328" s="56"/>
      <c r="AJ328" s="56"/>
      <c r="AK328" s="56"/>
      <c r="AL328" s="50"/>
      <c r="AM328" s="50"/>
      <c r="AN328" s="50"/>
      <c r="AO328" s="50"/>
      <c r="AP328" s="50"/>
      <c r="AQ328" s="50"/>
    </row>
    <row r="329" spans="1:43"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57"/>
      <c r="AF329" s="56"/>
      <c r="AG329" s="56"/>
      <c r="AH329" s="56"/>
      <c r="AI329" s="56"/>
      <c r="AJ329" s="56"/>
      <c r="AK329" s="56"/>
      <c r="AL329" s="50"/>
      <c r="AM329" s="50"/>
      <c r="AN329" s="50"/>
      <c r="AO329" s="50"/>
      <c r="AP329" s="50"/>
      <c r="AQ329" s="50"/>
    </row>
    <row r="330" spans="1:43"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57"/>
      <c r="AF330" s="56"/>
      <c r="AG330" s="56"/>
      <c r="AH330" s="56"/>
      <c r="AI330" s="56"/>
      <c r="AJ330" s="56"/>
      <c r="AK330" s="56"/>
      <c r="AL330" s="50"/>
      <c r="AM330" s="50"/>
      <c r="AN330" s="50"/>
      <c r="AO330" s="50"/>
      <c r="AP330" s="50"/>
      <c r="AQ330" s="50"/>
    </row>
    <row r="331" spans="1:43"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57"/>
      <c r="AF331" s="56"/>
      <c r="AG331" s="56"/>
      <c r="AH331" s="56"/>
      <c r="AI331" s="56"/>
      <c r="AJ331" s="56"/>
      <c r="AK331" s="56"/>
      <c r="AL331" s="50"/>
      <c r="AM331" s="50"/>
      <c r="AN331" s="50"/>
      <c r="AO331" s="50"/>
      <c r="AP331" s="50"/>
      <c r="AQ331" s="50"/>
    </row>
    <row r="332" spans="1:43"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57"/>
      <c r="AF332" s="56"/>
      <c r="AG332" s="56"/>
      <c r="AH332" s="56"/>
      <c r="AI332" s="56"/>
      <c r="AJ332" s="56"/>
      <c r="AK332" s="56"/>
      <c r="AL332" s="50"/>
      <c r="AM332" s="50"/>
      <c r="AN332" s="50"/>
      <c r="AO332" s="50"/>
      <c r="AP332" s="50"/>
      <c r="AQ332" s="50"/>
    </row>
    <row r="333" spans="1:43"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57"/>
      <c r="AF333" s="56"/>
      <c r="AG333" s="56"/>
      <c r="AH333" s="56"/>
      <c r="AI333" s="56"/>
      <c r="AJ333" s="56"/>
      <c r="AK333" s="56"/>
      <c r="AL333" s="50"/>
      <c r="AM333" s="50"/>
      <c r="AN333" s="50"/>
      <c r="AO333" s="50"/>
      <c r="AP333" s="50"/>
      <c r="AQ333" s="50"/>
    </row>
    <row r="334" spans="1:43"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57"/>
      <c r="AF334" s="56"/>
      <c r="AG334" s="56"/>
      <c r="AH334" s="56"/>
      <c r="AI334" s="56"/>
      <c r="AJ334" s="56"/>
      <c r="AK334" s="56"/>
      <c r="AL334" s="50"/>
      <c r="AM334" s="50"/>
      <c r="AN334" s="50"/>
      <c r="AO334" s="50"/>
      <c r="AP334" s="50"/>
      <c r="AQ334" s="50"/>
    </row>
    <row r="335" spans="1:43"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57"/>
      <c r="AF335" s="56"/>
      <c r="AG335" s="56"/>
      <c r="AH335" s="56"/>
      <c r="AI335" s="56"/>
      <c r="AJ335" s="56"/>
      <c r="AK335" s="56"/>
      <c r="AL335" s="50"/>
      <c r="AM335" s="50"/>
      <c r="AN335" s="50"/>
      <c r="AO335" s="50"/>
      <c r="AP335" s="50"/>
      <c r="AQ335" s="50"/>
    </row>
    <row r="336" spans="1:43"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57"/>
      <c r="AF336" s="56"/>
      <c r="AG336" s="56"/>
      <c r="AH336" s="56"/>
      <c r="AI336" s="56"/>
      <c r="AJ336" s="56"/>
      <c r="AK336" s="56"/>
      <c r="AL336" s="50"/>
      <c r="AM336" s="50"/>
      <c r="AN336" s="50"/>
      <c r="AO336" s="50"/>
      <c r="AP336" s="50"/>
      <c r="AQ336" s="50"/>
    </row>
    <row r="337" spans="1:43"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57"/>
      <c r="AF337" s="56"/>
      <c r="AG337" s="56"/>
      <c r="AH337" s="56"/>
      <c r="AI337" s="56"/>
      <c r="AJ337" s="56"/>
      <c r="AK337" s="56"/>
      <c r="AL337" s="50"/>
      <c r="AM337" s="50"/>
      <c r="AN337" s="50"/>
      <c r="AO337" s="50"/>
      <c r="AP337" s="50"/>
      <c r="AQ337" s="50"/>
    </row>
    <row r="338" spans="1:43"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57"/>
      <c r="AF338" s="56"/>
      <c r="AG338" s="56"/>
      <c r="AH338" s="56"/>
      <c r="AI338" s="56"/>
      <c r="AJ338" s="56"/>
      <c r="AK338" s="56"/>
      <c r="AL338" s="50"/>
      <c r="AM338" s="50"/>
      <c r="AN338" s="50"/>
      <c r="AO338" s="50"/>
      <c r="AP338" s="50"/>
      <c r="AQ338" s="50"/>
    </row>
    <row r="339" spans="1:43"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57"/>
      <c r="AF339" s="56"/>
      <c r="AG339" s="56"/>
      <c r="AH339" s="56"/>
      <c r="AI339" s="56"/>
      <c r="AJ339" s="56"/>
      <c r="AK339" s="56"/>
      <c r="AL339" s="50"/>
      <c r="AM339" s="50"/>
      <c r="AN339" s="50"/>
      <c r="AO339" s="50"/>
      <c r="AP339" s="50"/>
      <c r="AQ339" s="50"/>
    </row>
    <row r="340" spans="1:43"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57"/>
      <c r="AF340" s="56"/>
      <c r="AG340" s="56"/>
      <c r="AH340" s="56"/>
      <c r="AI340" s="56"/>
      <c r="AJ340" s="56"/>
      <c r="AK340" s="56"/>
      <c r="AL340" s="50"/>
      <c r="AM340" s="50"/>
      <c r="AN340" s="50"/>
      <c r="AO340" s="50"/>
      <c r="AP340" s="50"/>
      <c r="AQ340" s="50"/>
    </row>
    <row r="341" spans="1:43"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57"/>
      <c r="AF341" s="56"/>
      <c r="AG341" s="56"/>
      <c r="AH341" s="56"/>
      <c r="AI341" s="56"/>
      <c r="AJ341" s="56"/>
      <c r="AK341" s="56"/>
      <c r="AL341" s="50"/>
      <c r="AM341" s="50"/>
      <c r="AN341" s="50"/>
      <c r="AO341" s="50"/>
      <c r="AP341" s="50"/>
      <c r="AQ341" s="50"/>
    </row>
    <row r="342" spans="1:43"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57"/>
      <c r="AF342" s="56"/>
      <c r="AG342" s="56"/>
      <c r="AH342" s="56"/>
      <c r="AI342" s="56"/>
      <c r="AJ342" s="56"/>
      <c r="AK342" s="56"/>
      <c r="AL342" s="50"/>
      <c r="AM342" s="50"/>
      <c r="AN342" s="50"/>
      <c r="AO342" s="50"/>
      <c r="AP342" s="50"/>
      <c r="AQ342" s="50"/>
    </row>
    <row r="343" spans="1:43"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57"/>
      <c r="AF343" s="56"/>
      <c r="AG343" s="56"/>
      <c r="AH343" s="56"/>
      <c r="AI343" s="56"/>
      <c r="AJ343" s="56"/>
      <c r="AK343" s="56"/>
      <c r="AL343" s="50"/>
      <c r="AM343" s="50"/>
      <c r="AN343" s="50"/>
      <c r="AO343" s="50"/>
      <c r="AP343" s="50"/>
      <c r="AQ343" s="50"/>
    </row>
    <row r="344" spans="1:43"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57"/>
      <c r="AF344" s="56"/>
      <c r="AG344" s="56"/>
      <c r="AH344" s="56"/>
      <c r="AI344" s="56"/>
      <c r="AJ344" s="56"/>
      <c r="AK344" s="56"/>
      <c r="AL344" s="50"/>
      <c r="AM344" s="50"/>
      <c r="AN344" s="50"/>
      <c r="AO344" s="50"/>
      <c r="AP344" s="50"/>
      <c r="AQ344" s="50"/>
    </row>
    <row r="345" spans="1:43"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57"/>
      <c r="AF345" s="56"/>
      <c r="AG345" s="56"/>
      <c r="AH345" s="56"/>
      <c r="AI345" s="56"/>
      <c r="AJ345" s="56"/>
      <c r="AK345" s="56"/>
      <c r="AL345" s="50"/>
      <c r="AM345" s="50"/>
      <c r="AN345" s="50"/>
      <c r="AO345" s="50"/>
      <c r="AP345" s="50"/>
      <c r="AQ345" s="50"/>
    </row>
    <row r="346" spans="1:43"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57"/>
      <c r="AF346" s="56"/>
      <c r="AG346" s="56"/>
      <c r="AH346" s="56"/>
      <c r="AI346" s="56"/>
      <c r="AJ346" s="56"/>
      <c r="AK346" s="56"/>
      <c r="AL346" s="50"/>
      <c r="AM346" s="50"/>
      <c r="AN346" s="50"/>
      <c r="AO346" s="50"/>
      <c r="AP346" s="50"/>
      <c r="AQ346" s="50"/>
    </row>
    <row r="347" spans="1:43"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57"/>
      <c r="AF347" s="56"/>
      <c r="AG347" s="56"/>
      <c r="AH347" s="56"/>
      <c r="AI347" s="56"/>
      <c r="AJ347" s="56"/>
      <c r="AK347" s="56"/>
      <c r="AL347" s="50"/>
      <c r="AM347" s="50"/>
      <c r="AN347" s="50"/>
      <c r="AO347" s="50"/>
      <c r="AP347" s="50"/>
      <c r="AQ347" s="50"/>
    </row>
    <row r="348" spans="1:43"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57"/>
      <c r="AF348" s="56"/>
      <c r="AG348" s="56"/>
      <c r="AH348" s="56"/>
      <c r="AI348" s="56"/>
      <c r="AJ348" s="56"/>
      <c r="AK348" s="56"/>
      <c r="AL348" s="50"/>
      <c r="AM348" s="50"/>
      <c r="AN348" s="50"/>
      <c r="AO348" s="50"/>
      <c r="AP348" s="50"/>
      <c r="AQ348" s="50"/>
    </row>
    <row r="349" spans="1:43"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57"/>
      <c r="AF349" s="56"/>
      <c r="AG349" s="56"/>
      <c r="AH349" s="56"/>
      <c r="AI349" s="56"/>
      <c r="AJ349" s="56"/>
      <c r="AK349" s="56"/>
      <c r="AL349" s="50"/>
      <c r="AM349" s="50"/>
      <c r="AN349" s="50"/>
      <c r="AO349" s="50"/>
      <c r="AP349" s="50"/>
      <c r="AQ349" s="50"/>
    </row>
    <row r="350" spans="1:43"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57"/>
      <c r="AF350" s="56"/>
      <c r="AG350" s="56"/>
      <c r="AH350" s="56"/>
      <c r="AI350" s="56"/>
      <c r="AJ350" s="56"/>
      <c r="AK350" s="56"/>
      <c r="AL350" s="50"/>
      <c r="AM350" s="50"/>
      <c r="AN350" s="50"/>
      <c r="AO350" s="50"/>
      <c r="AP350" s="50"/>
      <c r="AQ350" s="50"/>
    </row>
    <row r="351" spans="1:43"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57"/>
      <c r="AF351" s="56"/>
      <c r="AG351" s="56"/>
      <c r="AH351" s="56"/>
      <c r="AI351" s="56"/>
      <c r="AJ351" s="56"/>
      <c r="AK351" s="56"/>
      <c r="AL351" s="50"/>
      <c r="AM351" s="50"/>
      <c r="AN351" s="50"/>
      <c r="AO351" s="50"/>
      <c r="AP351" s="50"/>
      <c r="AQ351" s="50"/>
    </row>
    <row r="352" spans="1:43"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57"/>
      <c r="AF352" s="56"/>
      <c r="AG352" s="56"/>
      <c r="AH352" s="56"/>
      <c r="AI352" s="56"/>
      <c r="AJ352" s="56"/>
      <c r="AK352" s="56"/>
      <c r="AL352" s="50"/>
      <c r="AM352" s="50"/>
      <c r="AN352" s="50"/>
      <c r="AO352" s="50"/>
      <c r="AP352" s="50"/>
      <c r="AQ352" s="50"/>
    </row>
    <row r="353" spans="1:43"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57"/>
      <c r="AF353" s="56"/>
      <c r="AG353" s="56"/>
      <c r="AH353" s="56"/>
      <c r="AI353" s="56"/>
      <c r="AJ353" s="56"/>
      <c r="AK353" s="56"/>
      <c r="AL353" s="50"/>
      <c r="AM353" s="50"/>
      <c r="AN353" s="50"/>
      <c r="AO353" s="50"/>
      <c r="AP353" s="50"/>
      <c r="AQ353" s="50"/>
    </row>
    <row r="354" spans="1:43"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57"/>
      <c r="AF354" s="56"/>
      <c r="AG354" s="56"/>
      <c r="AH354" s="56"/>
      <c r="AI354" s="56"/>
      <c r="AJ354" s="56"/>
      <c r="AK354" s="56"/>
      <c r="AL354" s="50"/>
      <c r="AM354" s="50"/>
      <c r="AN354" s="50"/>
      <c r="AO354" s="50"/>
      <c r="AP354" s="50"/>
      <c r="AQ354" s="50"/>
    </row>
    <row r="355" spans="1:43"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57"/>
      <c r="AF355" s="56"/>
      <c r="AG355" s="56"/>
      <c r="AH355" s="56"/>
      <c r="AI355" s="56"/>
      <c r="AJ355" s="56"/>
      <c r="AK355" s="56"/>
      <c r="AL355" s="50"/>
      <c r="AM355" s="50"/>
      <c r="AN355" s="50"/>
      <c r="AO355" s="50"/>
      <c r="AP355" s="50"/>
      <c r="AQ355" s="50"/>
    </row>
    <row r="356" spans="1:43"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57"/>
      <c r="AF356" s="56"/>
      <c r="AG356" s="56"/>
      <c r="AH356" s="56"/>
      <c r="AI356" s="56"/>
      <c r="AJ356" s="56"/>
      <c r="AK356" s="56"/>
      <c r="AL356" s="50"/>
      <c r="AM356" s="50"/>
      <c r="AN356" s="50"/>
      <c r="AO356" s="50"/>
      <c r="AP356" s="50"/>
      <c r="AQ356" s="50"/>
    </row>
    <row r="357" spans="1:43"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57"/>
      <c r="AF357" s="56"/>
      <c r="AG357" s="56"/>
      <c r="AH357" s="56"/>
      <c r="AI357" s="56"/>
      <c r="AJ357" s="56"/>
      <c r="AK357" s="56"/>
      <c r="AL357" s="50"/>
      <c r="AM357" s="50"/>
      <c r="AN357" s="50"/>
      <c r="AO357" s="50"/>
      <c r="AP357" s="50"/>
      <c r="AQ357" s="50"/>
    </row>
    <row r="358" spans="1:43"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57"/>
      <c r="AF358" s="56"/>
      <c r="AG358" s="56"/>
      <c r="AH358" s="56"/>
      <c r="AI358" s="56"/>
      <c r="AJ358" s="56"/>
      <c r="AK358" s="56"/>
      <c r="AL358" s="50"/>
      <c r="AM358" s="50"/>
      <c r="AN358" s="50"/>
      <c r="AO358" s="50"/>
      <c r="AP358" s="50"/>
      <c r="AQ358" s="50"/>
    </row>
    <row r="359" spans="1:43"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57"/>
      <c r="AF359" s="56"/>
      <c r="AG359" s="56"/>
      <c r="AH359" s="56"/>
      <c r="AI359" s="56"/>
      <c r="AJ359" s="56"/>
      <c r="AK359" s="56"/>
      <c r="AL359" s="50"/>
      <c r="AM359" s="50"/>
      <c r="AN359" s="50"/>
      <c r="AO359" s="50"/>
      <c r="AP359" s="50"/>
      <c r="AQ359" s="50"/>
    </row>
    <row r="360" spans="1:43"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57"/>
      <c r="AF360" s="56"/>
      <c r="AG360" s="56"/>
      <c r="AH360" s="56"/>
      <c r="AI360" s="56"/>
      <c r="AJ360" s="56"/>
      <c r="AK360" s="56"/>
      <c r="AL360" s="50"/>
      <c r="AM360" s="50"/>
      <c r="AN360" s="50"/>
      <c r="AO360" s="50"/>
      <c r="AP360" s="50"/>
      <c r="AQ360" s="50"/>
    </row>
    <row r="361" spans="1:43"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57"/>
      <c r="AF361" s="56"/>
      <c r="AG361" s="56"/>
      <c r="AH361" s="56"/>
      <c r="AI361" s="56"/>
      <c r="AJ361" s="56"/>
      <c r="AK361" s="56"/>
      <c r="AL361" s="50"/>
      <c r="AM361" s="50"/>
      <c r="AN361" s="50"/>
      <c r="AO361" s="50"/>
      <c r="AP361" s="50"/>
      <c r="AQ361" s="50"/>
    </row>
    <row r="362" spans="1:43"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57"/>
      <c r="AF362" s="56"/>
      <c r="AG362" s="56"/>
      <c r="AH362" s="56"/>
      <c r="AI362" s="56"/>
      <c r="AJ362" s="56"/>
      <c r="AK362" s="56"/>
      <c r="AL362" s="50"/>
      <c r="AM362" s="50"/>
      <c r="AN362" s="50"/>
      <c r="AO362" s="50"/>
      <c r="AP362" s="50"/>
      <c r="AQ362" s="50"/>
    </row>
    <row r="363" spans="1:43"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57"/>
      <c r="AF363" s="56"/>
      <c r="AG363" s="56"/>
      <c r="AH363" s="56"/>
      <c r="AI363" s="56"/>
      <c r="AJ363" s="56"/>
      <c r="AK363" s="56"/>
      <c r="AL363" s="50"/>
      <c r="AM363" s="50"/>
      <c r="AN363" s="50"/>
      <c r="AO363" s="50"/>
      <c r="AP363" s="50"/>
      <c r="AQ363" s="50"/>
    </row>
    <row r="364" spans="1:43"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57"/>
      <c r="AF364" s="56"/>
      <c r="AG364" s="56"/>
      <c r="AH364" s="56"/>
      <c r="AI364" s="56"/>
      <c r="AJ364" s="56"/>
      <c r="AK364" s="56"/>
      <c r="AL364" s="50"/>
      <c r="AM364" s="50"/>
      <c r="AN364" s="50"/>
      <c r="AO364" s="50"/>
      <c r="AP364" s="50"/>
      <c r="AQ364" s="50"/>
    </row>
    <row r="365" spans="1:43"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57"/>
      <c r="AF365" s="56"/>
      <c r="AG365" s="56"/>
      <c r="AH365" s="56"/>
      <c r="AI365" s="56"/>
      <c r="AJ365" s="56"/>
      <c r="AK365" s="56"/>
      <c r="AL365" s="50"/>
      <c r="AM365" s="50"/>
      <c r="AN365" s="50"/>
      <c r="AO365" s="50"/>
      <c r="AP365" s="50"/>
      <c r="AQ365" s="50"/>
    </row>
    <row r="366" spans="1:43"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57"/>
      <c r="AF366" s="56"/>
      <c r="AG366" s="56"/>
      <c r="AH366" s="56"/>
      <c r="AI366" s="56"/>
      <c r="AJ366" s="56"/>
      <c r="AK366" s="56"/>
      <c r="AL366" s="50"/>
      <c r="AM366" s="50"/>
      <c r="AN366" s="50"/>
      <c r="AO366" s="50"/>
      <c r="AP366" s="50"/>
      <c r="AQ366" s="50"/>
    </row>
    <row r="367" spans="1:43"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57"/>
      <c r="AF367" s="56"/>
      <c r="AG367" s="56"/>
      <c r="AH367" s="56"/>
      <c r="AI367" s="56"/>
      <c r="AJ367" s="56"/>
      <c r="AK367" s="56"/>
      <c r="AL367" s="50"/>
      <c r="AM367" s="50"/>
      <c r="AN367" s="50"/>
      <c r="AO367" s="50"/>
      <c r="AP367" s="50"/>
      <c r="AQ367" s="50"/>
    </row>
    <row r="368" spans="1:43"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57"/>
      <c r="AF368" s="56"/>
      <c r="AG368" s="56"/>
      <c r="AH368" s="56"/>
      <c r="AI368" s="56"/>
      <c r="AJ368" s="56"/>
      <c r="AK368" s="56"/>
      <c r="AL368" s="50"/>
      <c r="AM368" s="50"/>
      <c r="AN368" s="50"/>
      <c r="AO368" s="50"/>
      <c r="AP368" s="50"/>
      <c r="AQ368" s="50"/>
    </row>
    <row r="369" spans="1:43"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57"/>
      <c r="AF369" s="56"/>
      <c r="AG369" s="56"/>
      <c r="AH369" s="56"/>
      <c r="AI369" s="56"/>
      <c r="AJ369" s="56"/>
      <c r="AK369" s="56"/>
      <c r="AL369" s="50"/>
      <c r="AM369" s="50"/>
      <c r="AN369" s="50"/>
      <c r="AO369" s="50"/>
      <c r="AP369" s="50"/>
      <c r="AQ369" s="50"/>
    </row>
    <row r="370" spans="1:43"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57"/>
      <c r="AF370" s="56"/>
      <c r="AG370" s="56"/>
      <c r="AH370" s="56"/>
      <c r="AI370" s="56"/>
      <c r="AJ370" s="56"/>
      <c r="AK370" s="56"/>
      <c r="AL370" s="50"/>
      <c r="AM370" s="50"/>
      <c r="AN370" s="50"/>
      <c r="AO370" s="50"/>
      <c r="AP370" s="50"/>
      <c r="AQ370" s="50"/>
    </row>
    <row r="371" spans="1:43"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57"/>
      <c r="AF371" s="56"/>
      <c r="AG371" s="56"/>
      <c r="AH371" s="56"/>
      <c r="AI371" s="56"/>
      <c r="AJ371" s="56"/>
      <c r="AK371" s="56"/>
      <c r="AL371" s="50"/>
      <c r="AM371" s="50"/>
      <c r="AN371" s="50"/>
      <c r="AO371" s="50"/>
      <c r="AP371" s="50"/>
      <c r="AQ371" s="50"/>
    </row>
    <row r="372" spans="1:43"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57"/>
      <c r="AF372" s="56"/>
      <c r="AG372" s="56"/>
      <c r="AH372" s="56"/>
      <c r="AI372" s="56"/>
      <c r="AJ372" s="56"/>
      <c r="AK372" s="56"/>
      <c r="AL372" s="50"/>
      <c r="AM372" s="50"/>
      <c r="AN372" s="50"/>
      <c r="AO372" s="50"/>
      <c r="AP372" s="50"/>
      <c r="AQ372" s="50"/>
    </row>
    <row r="373" spans="1:43"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57"/>
      <c r="AF373" s="56"/>
      <c r="AG373" s="56"/>
      <c r="AH373" s="56"/>
      <c r="AI373" s="56"/>
      <c r="AJ373" s="56"/>
      <c r="AK373" s="56"/>
      <c r="AL373" s="50"/>
      <c r="AM373" s="50"/>
      <c r="AN373" s="50"/>
      <c r="AO373" s="50"/>
      <c r="AP373" s="50"/>
      <c r="AQ373" s="50"/>
    </row>
    <row r="374" spans="1:43"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57"/>
      <c r="AF374" s="56"/>
      <c r="AG374" s="56"/>
      <c r="AH374" s="56"/>
      <c r="AI374" s="56"/>
      <c r="AJ374" s="56"/>
      <c r="AK374" s="56"/>
      <c r="AL374" s="50"/>
      <c r="AM374" s="50"/>
      <c r="AN374" s="50"/>
      <c r="AO374" s="50"/>
      <c r="AP374" s="50"/>
      <c r="AQ374" s="50"/>
    </row>
    <row r="375" spans="1:43"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57"/>
      <c r="AF375" s="56"/>
      <c r="AG375" s="56"/>
      <c r="AH375" s="56"/>
      <c r="AI375" s="56"/>
      <c r="AJ375" s="56"/>
      <c r="AK375" s="56"/>
      <c r="AL375" s="50"/>
      <c r="AM375" s="50"/>
      <c r="AN375" s="50"/>
      <c r="AO375" s="50"/>
      <c r="AP375" s="50"/>
      <c r="AQ375" s="50"/>
    </row>
    <row r="376" spans="1:43"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57"/>
      <c r="AF376" s="56"/>
      <c r="AG376" s="56"/>
      <c r="AH376" s="56"/>
      <c r="AI376" s="56"/>
      <c r="AJ376" s="56"/>
      <c r="AK376" s="56"/>
      <c r="AL376" s="50"/>
      <c r="AM376" s="50"/>
      <c r="AN376" s="50"/>
      <c r="AO376" s="50"/>
      <c r="AP376" s="50"/>
      <c r="AQ376" s="50"/>
    </row>
    <row r="377" spans="1:43"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57"/>
      <c r="AF377" s="56"/>
      <c r="AG377" s="56"/>
      <c r="AH377" s="56"/>
      <c r="AI377" s="56"/>
      <c r="AJ377" s="56"/>
      <c r="AK377" s="56"/>
      <c r="AL377" s="50"/>
      <c r="AM377" s="50"/>
      <c r="AN377" s="50"/>
      <c r="AO377" s="50"/>
      <c r="AP377" s="50"/>
      <c r="AQ377" s="50"/>
    </row>
    <row r="378" spans="1:43"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57"/>
      <c r="AF378" s="56"/>
      <c r="AG378" s="56"/>
      <c r="AH378" s="56"/>
      <c r="AI378" s="56"/>
      <c r="AJ378" s="56"/>
      <c r="AK378" s="56"/>
      <c r="AL378" s="50"/>
      <c r="AM378" s="50"/>
      <c r="AN378" s="50"/>
      <c r="AO378" s="50"/>
      <c r="AP378" s="50"/>
      <c r="AQ378" s="50"/>
    </row>
    <row r="379" spans="1:43"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57"/>
      <c r="AF379" s="56"/>
      <c r="AG379" s="56"/>
      <c r="AH379" s="56"/>
      <c r="AI379" s="56"/>
      <c r="AJ379" s="56"/>
      <c r="AK379" s="56"/>
      <c r="AL379" s="50"/>
      <c r="AM379" s="50"/>
      <c r="AN379" s="50"/>
      <c r="AO379" s="50"/>
      <c r="AP379" s="50"/>
      <c r="AQ379" s="50"/>
    </row>
    <row r="380" spans="1:43"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57"/>
      <c r="AF380" s="56"/>
      <c r="AG380" s="56"/>
      <c r="AH380" s="56"/>
      <c r="AI380" s="56"/>
      <c r="AJ380" s="56"/>
      <c r="AK380" s="56"/>
      <c r="AL380" s="50"/>
      <c r="AM380" s="50"/>
      <c r="AN380" s="50"/>
      <c r="AO380" s="50"/>
      <c r="AP380" s="50"/>
      <c r="AQ380" s="50"/>
    </row>
    <row r="381" spans="1:43"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57"/>
      <c r="AF381" s="56"/>
      <c r="AG381" s="56"/>
      <c r="AH381" s="56"/>
      <c r="AI381" s="56"/>
      <c r="AJ381" s="56"/>
      <c r="AK381" s="56"/>
      <c r="AL381" s="50"/>
      <c r="AM381" s="50"/>
      <c r="AN381" s="50"/>
      <c r="AO381" s="50"/>
      <c r="AP381" s="50"/>
      <c r="AQ381" s="50"/>
    </row>
    <row r="382" spans="1:43"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57"/>
      <c r="AF382" s="56"/>
      <c r="AG382" s="56"/>
      <c r="AH382" s="56"/>
      <c r="AI382" s="56"/>
      <c r="AJ382" s="56"/>
      <c r="AK382" s="56"/>
      <c r="AL382" s="50"/>
      <c r="AM382" s="50"/>
      <c r="AN382" s="50"/>
      <c r="AO382" s="50"/>
      <c r="AP382" s="50"/>
      <c r="AQ382" s="50"/>
    </row>
    <row r="383" spans="1:43"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57"/>
      <c r="AF383" s="56"/>
      <c r="AG383" s="56"/>
      <c r="AH383" s="56"/>
      <c r="AI383" s="56"/>
      <c r="AJ383" s="56"/>
      <c r="AK383" s="56"/>
      <c r="AL383" s="50"/>
      <c r="AM383" s="50"/>
      <c r="AN383" s="50"/>
      <c r="AO383" s="50"/>
      <c r="AP383" s="50"/>
      <c r="AQ383" s="50"/>
    </row>
    <row r="384" spans="1:43"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57"/>
      <c r="AF384" s="56"/>
      <c r="AG384" s="56"/>
      <c r="AH384" s="56"/>
      <c r="AI384" s="56"/>
      <c r="AJ384" s="56"/>
      <c r="AK384" s="56"/>
      <c r="AL384" s="50"/>
      <c r="AM384" s="50"/>
      <c r="AN384" s="50"/>
      <c r="AO384" s="50"/>
      <c r="AP384" s="50"/>
      <c r="AQ384" s="50"/>
    </row>
    <row r="385" spans="1:43"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57"/>
      <c r="AF385" s="56"/>
      <c r="AG385" s="56"/>
      <c r="AH385" s="56"/>
      <c r="AI385" s="56"/>
      <c r="AJ385" s="56"/>
      <c r="AK385" s="56"/>
      <c r="AL385" s="50"/>
      <c r="AM385" s="50"/>
      <c r="AN385" s="50"/>
      <c r="AO385" s="50"/>
      <c r="AP385" s="50"/>
      <c r="AQ385" s="50"/>
    </row>
    <row r="386" spans="1:43"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57"/>
      <c r="AF386" s="56"/>
      <c r="AG386" s="56"/>
      <c r="AH386" s="56"/>
      <c r="AI386" s="56"/>
      <c r="AJ386" s="56"/>
      <c r="AK386" s="56"/>
      <c r="AL386" s="50"/>
      <c r="AM386" s="50"/>
      <c r="AN386" s="50"/>
      <c r="AO386" s="50"/>
      <c r="AP386" s="50"/>
      <c r="AQ386" s="50"/>
    </row>
    <row r="387" spans="1:43"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57"/>
      <c r="AF387" s="56"/>
      <c r="AG387" s="56"/>
      <c r="AH387" s="56"/>
      <c r="AI387" s="56"/>
      <c r="AJ387" s="56"/>
      <c r="AK387" s="56"/>
      <c r="AL387" s="50"/>
      <c r="AM387" s="50"/>
      <c r="AN387" s="50"/>
      <c r="AO387" s="50"/>
      <c r="AP387" s="50"/>
      <c r="AQ387" s="50"/>
    </row>
    <row r="388" spans="1:43"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57"/>
      <c r="AF388" s="56"/>
      <c r="AG388" s="56"/>
      <c r="AH388" s="56"/>
      <c r="AI388" s="56"/>
      <c r="AJ388" s="56"/>
      <c r="AK388" s="56"/>
      <c r="AL388" s="50"/>
      <c r="AM388" s="50"/>
      <c r="AN388" s="50"/>
      <c r="AO388" s="50"/>
      <c r="AP388" s="50"/>
      <c r="AQ388" s="50"/>
    </row>
    <row r="389" spans="1:43"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57"/>
      <c r="AF389" s="56"/>
      <c r="AG389" s="56"/>
      <c r="AH389" s="56"/>
      <c r="AI389" s="56"/>
      <c r="AJ389" s="56"/>
      <c r="AK389" s="56"/>
      <c r="AL389" s="50"/>
      <c r="AM389" s="50"/>
      <c r="AN389" s="50"/>
      <c r="AO389" s="50"/>
      <c r="AP389" s="50"/>
      <c r="AQ389" s="50"/>
    </row>
    <row r="390" spans="1:43"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57"/>
      <c r="AF390" s="56"/>
      <c r="AG390" s="56"/>
      <c r="AH390" s="56"/>
      <c r="AI390" s="56"/>
      <c r="AJ390" s="56"/>
      <c r="AK390" s="56"/>
      <c r="AL390" s="50"/>
      <c r="AM390" s="50"/>
      <c r="AN390" s="50"/>
      <c r="AO390" s="50"/>
      <c r="AP390" s="50"/>
      <c r="AQ390" s="50"/>
    </row>
    <row r="391" spans="1:43"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57"/>
      <c r="AF391" s="56"/>
      <c r="AG391" s="56"/>
      <c r="AH391" s="56"/>
      <c r="AI391" s="56"/>
      <c r="AJ391" s="56"/>
      <c r="AK391" s="56"/>
      <c r="AL391" s="50"/>
      <c r="AM391" s="50"/>
      <c r="AN391" s="50"/>
      <c r="AO391" s="50"/>
      <c r="AP391" s="50"/>
      <c r="AQ391" s="50"/>
    </row>
    <row r="392" spans="1:43"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57"/>
      <c r="AF392" s="56"/>
      <c r="AG392" s="56"/>
      <c r="AH392" s="56"/>
      <c r="AI392" s="56"/>
      <c r="AJ392" s="56"/>
      <c r="AK392" s="56"/>
      <c r="AL392" s="50"/>
      <c r="AM392" s="50"/>
      <c r="AN392" s="50"/>
      <c r="AO392" s="50"/>
      <c r="AP392" s="50"/>
      <c r="AQ392" s="50"/>
    </row>
    <row r="393" spans="1:43"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57"/>
      <c r="AF393" s="56"/>
      <c r="AG393" s="56"/>
      <c r="AH393" s="56"/>
      <c r="AI393" s="56"/>
      <c r="AJ393" s="56"/>
      <c r="AK393" s="56"/>
      <c r="AL393" s="50"/>
      <c r="AM393" s="50"/>
      <c r="AN393" s="50"/>
      <c r="AO393" s="50"/>
      <c r="AP393" s="50"/>
      <c r="AQ393" s="50"/>
    </row>
    <row r="394" spans="1:43"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57"/>
      <c r="AF394" s="56"/>
      <c r="AG394" s="56"/>
      <c r="AH394" s="56"/>
      <c r="AI394" s="56"/>
      <c r="AJ394" s="56"/>
      <c r="AK394" s="56"/>
      <c r="AL394" s="50"/>
      <c r="AM394" s="50"/>
      <c r="AN394" s="50"/>
      <c r="AO394" s="50"/>
      <c r="AP394" s="50"/>
      <c r="AQ394" s="50"/>
    </row>
    <row r="395" spans="1:43"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57"/>
      <c r="AF395" s="56"/>
      <c r="AG395" s="56"/>
      <c r="AH395" s="56"/>
      <c r="AI395" s="56"/>
      <c r="AJ395" s="56"/>
      <c r="AK395" s="56"/>
      <c r="AL395" s="50"/>
      <c r="AM395" s="50"/>
      <c r="AN395" s="50"/>
      <c r="AO395" s="50"/>
      <c r="AP395" s="50"/>
      <c r="AQ395" s="50"/>
    </row>
    <row r="396" spans="1:43"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57"/>
      <c r="AF396" s="56"/>
      <c r="AG396" s="56"/>
      <c r="AH396" s="56"/>
      <c r="AI396" s="56"/>
      <c r="AJ396" s="56"/>
      <c r="AK396" s="56"/>
      <c r="AL396" s="50"/>
      <c r="AM396" s="50"/>
      <c r="AN396" s="50"/>
      <c r="AO396" s="50"/>
      <c r="AP396" s="50"/>
      <c r="AQ396" s="50"/>
    </row>
    <row r="397" spans="1:43"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57"/>
      <c r="AF397" s="56"/>
      <c r="AG397" s="56"/>
      <c r="AH397" s="56"/>
      <c r="AI397" s="56"/>
      <c r="AJ397" s="56"/>
      <c r="AK397" s="56"/>
      <c r="AL397" s="50"/>
      <c r="AM397" s="50"/>
      <c r="AN397" s="50"/>
      <c r="AO397" s="50"/>
      <c r="AP397" s="50"/>
      <c r="AQ397" s="50"/>
    </row>
    <row r="398" spans="1:43"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57"/>
      <c r="AF398" s="56"/>
      <c r="AG398" s="56"/>
      <c r="AH398" s="56"/>
      <c r="AI398" s="56"/>
      <c r="AJ398" s="56"/>
      <c r="AK398" s="56"/>
      <c r="AL398" s="50"/>
      <c r="AM398" s="50"/>
      <c r="AN398" s="50"/>
      <c r="AO398" s="50"/>
      <c r="AP398" s="50"/>
      <c r="AQ398" s="50"/>
    </row>
    <row r="399" spans="1:43"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57"/>
      <c r="AF399" s="56"/>
      <c r="AG399" s="56"/>
      <c r="AH399" s="56"/>
      <c r="AI399" s="56"/>
      <c r="AJ399" s="56"/>
      <c r="AK399" s="56"/>
      <c r="AL399" s="50"/>
      <c r="AM399" s="50"/>
      <c r="AN399" s="50"/>
      <c r="AO399" s="50"/>
      <c r="AP399" s="50"/>
      <c r="AQ399" s="50"/>
    </row>
    <row r="400" spans="1:43"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57"/>
      <c r="AF400" s="56"/>
      <c r="AG400" s="56"/>
      <c r="AH400" s="56"/>
      <c r="AI400" s="56"/>
      <c r="AJ400" s="56"/>
      <c r="AK400" s="56"/>
      <c r="AL400" s="50"/>
      <c r="AM400" s="50"/>
      <c r="AN400" s="50"/>
      <c r="AO400" s="50"/>
      <c r="AP400" s="50"/>
      <c r="AQ400" s="50"/>
    </row>
    <row r="401" spans="1:43"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57"/>
      <c r="AF401" s="56"/>
      <c r="AG401" s="56"/>
      <c r="AH401" s="56"/>
      <c r="AI401" s="56"/>
      <c r="AJ401" s="56"/>
      <c r="AK401" s="56"/>
      <c r="AL401" s="50"/>
      <c r="AM401" s="50"/>
      <c r="AN401" s="50"/>
      <c r="AO401" s="50"/>
      <c r="AP401" s="50"/>
      <c r="AQ401" s="50"/>
    </row>
    <row r="402" spans="1:43"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57"/>
      <c r="AF402" s="56"/>
      <c r="AG402" s="56"/>
      <c r="AH402" s="56"/>
      <c r="AI402" s="56"/>
      <c r="AJ402" s="56"/>
      <c r="AK402" s="56"/>
      <c r="AL402" s="50"/>
      <c r="AM402" s="50"/>
      <c r="AN402" s="50"/>
      <c r="AO402" s="50"/>
      <c r="AP402" s="50"/>
      <c r="AQ402" s="50"/>
    </row>
    <row r="403" spans="1:43"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57"/>
      <c r="AF403" s="56"/>
      <c r="AG403" s="56"/>
      <c r="AH403" s="56"/>
      <c r="AI403" s="56"/>
      <c r="AJ403" s="56"/>
      <c r="AK403" s="56"/>
      <c r="AL403" s="50"/>
      <c r="AM403" s="50"/>
      <c r="AN403" s="50"/>
      <c r="AO403" s="50"/>
      <c r="AP403" s="50"/>
      <c r="AQ403" s="50"/>
    </row>
    <row r="404" spans="1:43"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57"/>
      <c r="AF404" s="56"/>
      <c r="AG404" s="56"/>
      <c r="AH404" s="56"/>
      <c r="AI404" s="56"/>
      <c r="AJ404" s="56"/>
      <c r="AK404" s="56"/>
      <c r="AL404" s="50"/>
      <c r="AM404" s="50"/>
      <c r="AN404" s="50"/>
      <c r="AO404" s="50"/>
      <c r="AP404" s="50"/>
      <c r="AQ404" s="50"/>
    </row>
    <row r="405" spans="1:43"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57"/>
      <c r="AF405" s="56"/>
      <c r="AG405" s="56"/>
      <c r="AH405" s="56"/>
      <c r="AI405" s="56"/>
      <c r="AJ405" s="56"/>
      <c r="AK405" s="56"/>
      <c r="AL405" s="50"/>
      <c r="AM405" s="50"/>
      <c r="AN405" s="50"/>
      <c r="AO405" s="50"/>
      <c r="AP405" s="50"/>
      <c r="AQ405" s="50"/>
    </row>
    <row r="406" spans="1:43"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57"/>
      <c r="AF406" s="56"/>
      <c r="AG406" s="56"/>
      <c r="AH406" s="56"/>
      <c r="AI406" s="56"/>
      <c r="AJ406" s="56"/>
      <c r="AK406" s="56"/>
      <c r="AL406" s="50"/>
      <c r="AM406" s="50"/>
      <c r="AN406" s="50"/>
      <c r="AO406" s="50"/>
      <c r="AP406" s="50"/>
      <c r="AQ406" s="50"/>
    </row>
    <row r="407" spans="1:43"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57"/>
      <c r="AF407" s="56"/>
      <c r="AG407" s="56"/>
      <c r="AH407" s="56"/>
      <c r="AI407" s="56"/>
      <c r="AJ407" s="56"/>
      <c r="AK407" s="56"/>
      <c r="AL407" s="50"/>
      <c r="AM407" s="50"/>
      <c r="AN407" s="50"/>
      <c r="AO407" s="50"/>
      <c r="AP407" s="50"/>
      <c r="AQ407" s="50"/>
    </row>
    <row r="408" spans="1:43"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57"/>
      <c r="AF408" s="56"/>
      <c r="AG408" s="56"/>
      <c r="AH408" s="56"/>
      <c r="AI408" s="56"/>
      <c r="AJ408" s="56"/>
      <c r="AK408" s="56"/>
      <c r="AL408" s="50"/>
      <c r="AM408" s="50"/>
      <c r="AN408" s="50"/>
      <c r="AO408" s="50"/>
      <c r="AP408" s="50"/>
      <c r="AQ408" s="50"/>
    </row>
    <row r="409" spans="1:43"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57"/>
      <c r="AF409" s="56"/>
      <c r="AG409" s="56"/>
      <c r="AH409" s="56"/>
      <c r="AI409" s="56"/>
      <c r="AJ409" s="56"/>
      <c r="AK409" s="56"/>
      <c r="AL409" s="50"/>
      <c r="AM409" s="50"/>
      <c r="AN409" s="50"/>
      <c r="AO409" s="50"/>
      <c r="AP409" s="50"/>
      <c r="AQ409" s="50"/>
    </row>
    <row r="410" spans="1:43"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57"/>
      <c r="AF410" s="56"/>
      <c r="AG410" s="56"/>
      <c r="AH410" s="56"/>
      <c r="AI410" s="56"/>
      <c r="AJ410" s="56"/>
      <c r="AK410" s="56"/>
      <c r="AL410" s="50"/>
      <c r="AM410" s="50"/>
      <c r="AN410" s="50"/>
      <c r="AO410" s="50"/>
      <c r="AP410" s="50"/>
      <c r="AQ410" s="50"/>
    </row>
    <row r="411" spans="1:43"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57"/>
      <c r="AF411" s="56"/>
      <c r="AG411" s="56"/>
      <c r="AH411" s="56"/>
      <c r="AI411" s="56"/>
      <c r="AJ411" s="56"/>
      <c r="AK411" s="56"/>
      <c r="AL411" s="50"/>
      <c r="AM411" s="50"/>
      <c r="AN411" s="50"/>
      <c r="AO411" s="50"/>
      <c r="AP411" s="50"/>
      <c r="AQ411" s="50"/>
    </row>
    <row r="412" spans="1:43"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57"/>
      <c r="AF412" s="56"/>
      <c r="AG412" s="56"/>
      <c r="AH412" s="56"/>
      <c r="AI412" s="56"/>
      <c r="AJ412" s="56"/>
      <c r="AK412" s="56"/>
      <c r="AL412" s="50"/>
      <c r="AM412" s="50"/>
      <c r="AN412" s="50"/>
      <c r="AO412" s="50"/>
      <c r="AP412" s="50"/>
      <c r="AQ412" s="50"/>
    </row>
    <row r="413" spans="1:43"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57"/>
      <c r="AF413" s="56"/>
      <c r="AG413" s="56"/>
      <c r="AH413" s="56"/>
      <c r="AI413" s="56"/>
      <c r="AJ413" s="56"/>
      <c r="AK413" s="56"/>
      <c r="AL413" s="50"/>
      <c r="AM413" s="50"/>
      <c r="AN413" s="50"/>
      <c r="AO413" s="50"/>
      <c r="AP413" s="50"/>
      <c r="AQ413" s="50"/>
    </row>
    <row r="414" spans="1:43"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57"/>
      <c r="AF414" s="56"/>
      <c r="AG414" s="56"/>
      <c r="AH414" s="56"/>
      <c r="AI414" s="56"/>
      <c r="AJ414" s="56"/>
      <c r="AK414" s="56"/>
      <c r="AL414" s="50"/>
      <c r="AM414" s="50"/>
      <c r="AN414" s="50"/>
      <c r="AO414" s="50"/>
      <c r="AP414" s="50"/>
      <c r="AQ414" s="50"/>
    </row>
    <row r="415" spans="1:43"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57"/>
      <c r="AF415" s="56"/>
      <c r="AG415" s="56"/>
      <c r="AH415" s="56"/>
      <c r="AI415" s="56"/>
      <c r="AJ415" s="56"/>
      <c r="AK415" s="56"/>
      <c r="AL415" s="50"/>
      <c r="AM415" s="50"/>
      <c r="AN415" s="50"/>
      <c r="AO415" s="50"/>
      <c r="AP415" s="50"/>
      <c r="AQ415" s="50"/>
    </row>
    <row r="416" spans="1:43"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57"/>
      <c r="AF416" s="56"/>
      <c r="AG416" s="56"/>
      <c r="AH416" s="56"/>
      <c r="AI416" s="56"/>
      <c r="AJ416" s="56"/>
      <c r="AK416" s="56"/>
      <c r="AL416" s="50"/>
      <c r="AM416" s="50"/>
      <c r="AN416" s="50"/>
      <c r="AO416" s="50"/>
      <c r="AP416" s="50"/>
      <c r="AQ416" s="50"/>
    </row>
    <row r="417" spans="1:43"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57"/>
      <c r="AF417" s="56"/>
      <c r="AG417" s="56"/>
      <c r="AH417" s="56"/>
      <c r="AI417" s="56"/>
      <c r="AJ417" s="56"/>
      <c r="AK417" s="56"/>
      <c r="AL417" s="50"/>
      <c r="AM417" s="50"/>
      <c r="AN417" s="50"/>
      <c r="AO417" s="50"/>
      <c r="AP417" s="50"/>
      <c r="AQ417" s="50"/>
    </row>
    <row r="418" spans="1:43"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57"/>
      <c r="AF418" s="56"/>
      <c r="AG418" s="56"/>
      <c r="AH418" s="56"/>
      <c r="AI418" s="56"/>
      <c r="AJ418" s="56"/>
      <c r="AK418" s="56"/>
      <c r="AL418" s="50"/>
      <c r="AM418" s="50"/>
      <c r="AN418" s="50"/>
      <c r="AO418" s="50"/>
      <c r="AP418" s="50"/>
      <c r="AQ418" s="50"/>
    </row>
    <row r="419" spans="1:43"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57"/>
      <c r="AF419" s="56"/>
      <c r="AG419" s="56"/>
      <c r="AH419" s="56"/>
      <c r="AI419" s="56"/>
      <c r="AJ419" s="56"/>
      <c r="AK419" s="56"/>
      <c r="AL419" s="50"/>
      <c r="AM419" s="50"/>
      <c r="AN419" s="50"/>
      <c r="AO419" s="50"/>
      <c r="AP419" s="50"/>
      <c r="AQ419" s="50"/>
    </row>
    <row r="420" spans="1:43"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57"/>
      <c r="AF420" s="56"/>
      <c r="AG420" s="56"/>
      <c r="AH420" s="56"/>
      <c r="AI420" s="56"/>
      <c r="AJ420" s="56"/>
      <c r="AK420" s="56"/>
      <c r="AL420" s="50"/>
      <c r="AM420" s="50"/>
      <c r="AN420" s="50"/>
      <c r="AO420" s="50"/>
      <c r="AP420" s="50"/>
      <c r="AQ420" s="50"/>
    </row>
    <row r="421" spans="1:43"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57"/>
      <c r="AF421" s="56"/>
      <c r="AG421" s="56"/>
      <c r="AH421" s="56"/>
      <c r="AI421" s="56"/>
      <c r="AJ421" s="56"/>
      <c r="AK421" s="56"/>
      <c r="AL421" s="50"/>
      <c r="AM421" s="50"/>
      <c r="AN421" s="50"/>
      <c r="AO421" s="50"/>
      <c r="AP421" s="50"/>
      <c r="AQ421" s="50"/>
    </row>
    <row r="422" spans="1:43"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57"/>
      <c r="AF422" s="56"/>
      <c r="AG422" s="56"/>
      <c r="AH422" s="56"/>
      <c r="AI422" s="56"/>
      <c r="AJ422" s="56"/>
      <c r="AK422" s="56"/>
      <c r="AL422" s="50"/>
      <c r="AM422" s="50"/>
      <c r="AN422" s="50"/>
      <c r="AO422" s="50"/>
      <c r="AP422" s="50"/>
      <c r="AQ422" s="50"/>
    </row>
    <row r="423" spans="1:43"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57"/>
      <c r="AF423" s="56"/>
      <c r="AG423" s="56"/>
      <c r="AH423" s="56"/>
      <c r="AI423" s="56"/>
      <c r="AJ423" s="56"/>
      <c r="AK423" s="56"/>
      <c r="AL423" s="50"/>
      <c r="AM423" s="50"/>
      <c r="AN423" s="50"/>
      <c r="AO423" s="50"/>
      <c r="AP423" s="50"/>
      <c r="AQ423" s="50"/>
    </row>
    <row r="424" spans="1:43"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57"/>
      <c r="AF424" s="56"/>
      <c r="AG424" s="56"/>
      <c r="AH424" s="56"/>
      <c r="AI424" s="56"/>
      <c r="AJ424" s="56"/>
      <c r="AK424" s="56"/>
      <c r="AL424" s="50"/>
      <c r="AM424" s="50"/>
      <c r="AN424" s="50"/>
      <c r="AO424" s="50"/>
      <c r="AP424" s="50"/>
      <c r="AQ424" s="50"/>
    </row>
    <row r="425" spans="1:43"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57"/>
      <c r="AF425" s="56"/>
      <c r="AG425" s="56"/>
      <c r="AH425" s="56"/>
      <c r="AI425" s="56"/>
      <c r="AJ425" s="56"/>
      <c r="AK425" s="56"/>
      <c r="AL425" s="50"/>
      <c r="AM425" s="50"/>
      <c r="AN425" s="50"/>
      <c r="AO425" s="50"/>
      <c r="AP425" s="50"/>
      <c r="AQ425" s="50"/>
    </row>
    <row r="426" spans="1:43"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57"/>
      <c r="AF426" s="56"/>
      <c r="AG426" s="56"/>
      <c r="AH426" s="56"/>
      <c r="AI426" s="56"/>
      <c r="AJ426" s="56"/>
      <c r="AK426" s="56"/>
      <c r="AL426" s="50"/>
      <c r="AM426" s="50"/>
      <c r="AN426" s="50"/>
      <c r="AO426" s="50"/>
      <c r="AP426" s="50"/>
      <c r="AQ426" s="50"/>
    </row>
    <row r="427" spans="1:43"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57"/>
      <c r="AF427" s="56"/>
      <c r="AG427" s="56"/>
      <c r="AH427" s="56"/>
      <c r="AI427" s="56"/>
      <c r="AJ427" s="56"/>
      <c r="AK427" s="56"/>
      <c r="AL427" s="50"/>
      <c r="AM427" s="50"/>
      <c r="AN427" s="50"/>
      <c r="AO427" s="50"/>
      <c r="AP427" s="50"/>
      <c r="AQ427" s="50"/>
    </row>
    <row r="428" spans="1:43"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57"/>
      <c r="AF428" s="56"/>
      <c r="AG428" s="56"/>
      <c r="AH428" s="56"/>
      <c r="AI428" s="56"/>
      <c r="AJ428" s="56"/>
      <c r="AK428" s="56"/>
      <c r="AL428" s="50"/>
      <c r="AM428" s="50"/>
      <c r="AN428" s="50"/>
      <c r="AO428" s="50"/>
      <c r="AP428" s="50"/>
      <c r="AQ428" s="50"/>
    </row>
    <row r="429" spans="1:43"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57"/>
      <c r="AF429" s="56"/>
      <c r="AG429" s="56"/>
      <c r="AH429" s="56"/>
      <c r="AI429" s="56"/>
      <c r="AJ429" s="56"/>
      <c r="AK429" s="56"/>
      <c r="AL429" s="50"/>
      <c r="AM429" s="50"/>
      <c r="AN429" s="50"/>
      <c r="AO429" s="50"/>
      <c r="AP429" s="50"/>
      <c r="AQ429" s="50"/>
    </row>
    <row r="430" spans="1:43"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57"/>
      <c r="AF430" s="56"/>
      <c r="AG430" s="56"/>
      <c r="AH430" s="56"/>
      <c r="AI430" s="56"/>
      <c r="AJ430" s="56"/>
      <c r="AK430" s="56"/>
      <c r="AL430" s="50"/>
      <c r="AM430" s="50"/>
      <c r="AN430" s="50"/>
      <c r="AO430" s="50"/>
      <c r="AP430" s="50"/>
      <c r="AQ430" s="50"/>
    </row>
    <row r="431" spans="1:43"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57"/>
      <c r="AF431" s="56"/>
      <c r="AG431" s="56"/>
      <c r="AH431" s="56"/>
      <c r="AI431" s="56"/>
      <c r="AJ431" s="56"/>
      <c r="AK431" s="56"/>
      <c r="AL431" s="50"/>
      <c r="AM431" s="50"/>
      <c r="AN431" s="50"/>
      <c r="AO431" s="50"/>
      <c r="AP431" s="50"/>
      <c r="AQ431" s="50"/>
    </row>
    <row r="432" spans="1:43"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57"/>
      <c r="AF432" s="56"/>
      <c r="AG432" s="56"/>
      <c r="AH432" s="56"/>
      <c r="AI432" s="56"/>
      <c r="AJ432" s="56"/>
      <c r="AK432" s="56"/>
      <c r="AL432" s="50"/>
      <c r="AM432" s="50"/>
      <c r="AN432" s="50"/>
      <c r="AO432" s="50"/>
      <c r="AP432" s="50"/>
      <c r="AQ432" s="50"/>
    </row>
    <row r="433" spans="1:43"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57"/>
      <c r="AF433" s="56"/>
      <c r="AG433" s="56"/>
      <c r="AH433" s="56"/>
      <c r="AI433" s="56"/>
      <c r="AJ433" s="56"/>
      <c r="AK433" s="56"/>
      <c r="AL433" s="50"/>
      <c r="AM433" s="50"/>
      <c r="AN433" s="50"/>
      <c r="AO433" s="50"/>
      <c r="AP433" s="50"/>
      <c r="AQ433" s="50"/>
    </row>
    <row r="434" spans="1:43"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57"/>
      <c r="AF434" s="56"/>
      <c r="AG434" s="56"/>
      <c r="AH434" s="56"/>
      <c r="AI434" s="56"/>
      <c r="AJ434" s="56"/>
      <c r="AK434" s="56"/>
      <c r="AL434" s="50"/>
      <c r="AM434" s="50"/>
      <c r="AN434" s="50"/>
      <c r="AO434" s="50"/>
      <c r="AP434" s="50"/>
      <c r="AQ434" s="50"/>
    </row>
    <row r="435" spans="1:43"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57"/>
      <c r="AF435" s="56"/>
      <c r="AG435" s="56"/>
      <c r="AH435" s="56"/>
      <c r="AI435" s="56"/>
      <c r="AJ435" s="56"/>
      <c r="AK435" s="56"/>
      <c r="AL435" s="50"/>
      <c r="AM435" s="50"/>
      <c r="AN435" s="50"/>
      <c r="AO435" s="50"/>
      <c r="AP435" s="50"/>
      <c r="AQ435" s="50"/>
    </row>
    <row r="436" spans="1:43"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57"/>
      <c r="AF436" s="56"/>
      <c r="AG436" s="56"/>
      <c r="AH436" s="56"/>
      <c r="AI436" s="56"/>
      <c r="AJ436" s="56"/>
      <c r="AK436" s="56"/>
      <c r="AL436" s="50"/>
      <c r="AM436" s="50"/>
      <c r="AN436" s="50"/>
      <c r="AO436" s="50"/>
      <c r="AP436" s="50"/>
      <c r="AQ436" s="50"/>
    </row>
    <row r="437" spans="1:43"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57"/>
      <c r="AF437" s="56"/>
      <c r="AG437" s="56"/>
      <c r="AH437" s="56"/>
      <c r="AI437" s="56"/>
      <c r="AJ437" s="56"/>
      <c r="AK437" s="56"/>
      <c r="AL437" s="50"/>
      <c r="AM437" s="50"/>
      <c r="AN437" s="50"/>
      <c r="AO437" s="50"/>
      <c r="AP437" s="50"/>
      <c r="AQ437" s="50"/>
    </row>
    <row r="438" spans="1:43"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57"/>
      <c r="AF438" s="56"/>
      <c r="AG438" s="56"/>
      <c r="AH438" s="56"/>
      <c r="AI438" s="56"/>
      <c r="AJ438" s="56"/>
      <c r="AK438" s="56"/>
      <c r="AL438" s="50"/>
      <c r="AM438" s="50"/>
      <c r="AN438" s="50"/>
      <c r="AO438" s="50"/>
      <c r="AP438" s="50"/>
      <c r="AQ438" s="50"/>
    </row>
    <row r="439" spans="1:43"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57"/>
      <c r="AF439" s="56"/>
      <c r="AG439" s="56"/>
      <c r="AH439" s="56"/>
      <c r="AI439" s="56"/>
      <c r="AJ439" s="56"/>
      <c r="AK439" s="56"/>
      <c r="AL439" s="50"/>
      <c r="AM439" s="50"/>
      <c r="AN439" s="50"/>
      <c r="AO439" s="50"/>
      <c r="AP439" s="50"/>
      <c r="AQ439" s="50"/>
    </row>
    <row r="440" spans="1:43"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57"/>
      <c r="AF440" s="56"/>
      <c r="AG440" s="56"/>
      <c r="AH440" s="56"/>
      <c r="AI440" s="56"/>
      <c r="AJ440" s="56"/>
      <c r="AK440" s="56"/>
      <c r="AL440" s="50"/>
      <c r="AM440" s="50"/>
      <c r="AN440" s="50"/>
      <c r="AO440" s="50"/>
      <c r="AP440" s="50"/>
      <c r="AQ440" s="50"/>
    </row>
    <row r="441" spans="1:43"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57"/>
      <c r="AF441" s="56"/>
      <c r="AG441" s="56"/>
      <c r="AH441" s="56"/>
      <c r="AI441" s="56"/>
      <c r="AJ441" s="56"/>
      <c r="AK441" s="56"/>
      <c r="AL441" s="50"/>
      <c r="AM441" s="50"/>
      <c r="AN441" s="50"/>
      <c r="AO441" s="50"/>
      <c r="AP441" s="50"/>
      <c r="AQ441" s="50"/>
    </row>
    <row r="442" spans="1:43"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57"/>
      <c r="AF442" s="56"/>
      <c r="AG442" s="56"/>
      <c r="AH442" s="56"/>
      <c r="AI442" s="56"/>
      <c r="AJ442" s="56"/>
      <c r="AK442" s="56"/>
      <c r="AL442" s="50"/>
      <c r="AM442" s="50"/>
      <c r="AN442" s="50"/>
      <c r="AO442" s="50"/>
      <c r="AP442" s="50"/>
      <c r="AQ442" s="50"/>
    </row>
    <row r="443" spans="1:43"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57"/>
      <c r="AF443" s="56"/>
      <c r="AG443" s="56"/>
      <c r="AH443" s="56"/>
      <c r="AI443" s="56"/>
      <c r="AJ443" s="56"/>
      <c r="AK443" s="56"/>
      <c r="AL443" s="50"/>
      <c r="AM443" s="50"/>
      <c r="AN443" s="50"/>
      <c r="AO443" s="50"/>
      <c r="AP443" s="50"/>
      <c r="AQ443" s="50"/>
    </row>
    <row r="444" spans="1:43"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57"/>
      <c r="AF444" s="56"/>
      <c r="AG444" s="56"/>
      <c r="AH444" s="56"/>
      <c r="AI444" s="56"/>
      <c r="AJ444" s="56"/>
      <c r="AK444" s="56"/>
      <c r="AL444" s="50"/>
      <c r="AM444" s="50"/>
      <c r="AN444" s="50"/>
      <c r="AO444" s="50"/>
      <c r="AP444" s="50"/>
      <c r="AQ444" s="50"/>
    </row>
    <row r="445" spans="1:43"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57"/>
      <c r="AF445" s="56"/>
      <c r="AG445" s="56"/>
      <c r="AH445" s="56"/>
      <c r="AI445" s="56"/>
      <c r="AJ445" s="56"/>
      <c r="AK445" s="56"/>
      <c r="AL445" s="50"/>
      <c r="AM445" s="50"/>
      <c r="AN445" s="50"/>
      <c r="AO445" s="50"/>
      <c r="AP445" s="50"/>
      <c r="AQ445" s="50"/>
    </row>
    <row r="446" spans="1:43"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57"/>
      <c r="AF446" s="56"/>
      <c r="AG446" s="56"/>
      <c r="AH446" s="56"/>
      <c r="AI446" s="56"/>
      <c r="AJ446" s="56"/>
      <c r="AK446" s="56"/>
      <c r="AL446" s="50"/>
      <c r="AM446" s="50"/>
      <c r="AN446" s="50"/>
      <c r="AO446" s="50"/>
      <c r="AP446" s="50"/>
      <c r="AQ446" s="50"/>
    </row>
    <row r="447" spans="1:43"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57"/>
      <c r="AF447" s="56"/>
      <c r="AG447" s="56"/>
      <c r="AH447" s="56"/>
      <c r="AI447" s="56"/>
      <c r="AJ447" s="56"/>
      <c r="AK447" s="56"/>
      <c r="AL447" s="50"/>
      <c r="AM447" s="50"/>
      <c r="AN447" s="50"/>
      <c r="AO447" s="50"/>
      <c r="AP447" s="50"/>
      <c r="AQ447" s="50"/>
    </row>
    <row r="448" spans="1:43"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57"/>
      <c r="AF448" s="56"/>
      <c r="AG448" s="56"/>
      <c r="AH448" s="56"/>
      <c r="AI448" s="56"/>
      <c r="AJ448" s="56"/>
      <c r="AK448" s="56"/>
      <c r="AL448" s="50"/>
      <c r="AM448" s="50"/>
      <c r="AN448" s="50"/>
      <c r="AO448" s="50"/>
      <c r="AP448" s="50"/>
      <c r="AQ448" s="50"/>
    </row>
    <row r="449" spans="1:43"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57"/>
      <c r="AF449" s="56"/>
      <c r="AG449" s="56"/>
      <c r="AH449" s="56"/>
      <c r="AI449" s="56"/>
      <c r="AJ449" s="56"/>
      <c r="AK449" s="56"/>
      <c r="AL449" s="50"/>
      <c r="AM449" s="50"/>
      <c r="AN449" s="50"/>
      <c r="AO449" s="50"/>
      <c r="AP449" s="50"/>
      <c r="AQ449" s="50"/>
    </row>
    <row r="450" spans="1:43"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57"/>
      <c r="AF450" s="56"/>
      <c r="AG450" s="56"/>
      <c r="AH450" s="56"/>
      <c r="AI450" s="56"/>
      <c r="AJ450" s="56"/>
      <c r="AK450" s="56"/>
      <c r="AL450" s="50"/>
      <c r="AM450" s="50"/>
      <c r="AN450" s="50"/>
      <c r="AO450" s="50"/>
      <c r="AP450" s="50"/>
      <c r="AQ450" s="50"/>
    </row>
    <row r="451" spans="1:43"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57"/>
      <c r="AF451" s="56"/>
      <c r="AG451" s="56"/>
      <c r="AH451" s="56"/>
      <c r="AI451" s="56"/>
      <c r="AJ451" s="56"/>
      <c r="AK451" s="56"/>
      <c r="AL451" s="50"/>
      <c r="AM451" s="50"/>
      <c r="AN451" s="50"/>
      <c r="AO451" s="50"/>
      <c r="AP451" s="50"/>
      <c r="AQ451" s="50"/>
    </row>
    <row r="452" spans="1:43"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57"/>
      <c r="AF452" s="56"/>
      <c r="AG452" s="56"/>
      <c r="AH452" s="56"/>
      <c r="AI452" s="56"/>
      <c r="AJ452" s="56"/>
      <c r="AK452" s="56"/>
      <c r="AL452" s="50"/>
      <c r="AM452" s="50"/>
      <c r="AN452" s="50"/>
      <c r="AO452" s="50"/>
      <c r="AP452" s="50"/>
      <c r="AQ452" s="50"/>
    </row>
    <row r="453" spans="1:43"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57"/>
      <c r="AF453" s="56"/>
      <c r="AG453" s="56"/>
      <c r="AH453" s="56"/>
      <c r="AI453" s="56"/>
      <c r="AJ453" s="56"/>
      <c r="AK453" s="56"/>
      <c r="AL453" s="50"/>
      <c r="AM453" s="50"/>
      <c r="AN453" s="50"/>
      <c r="AO453" s="50"/>
      <c r="AP453" s="50"/>
      <c r="AQ453" s="50"/>
    </row>
    <row r="454" spans="1:43"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57"/>
      <c r="AF454" s="56"/>
      <c r="AG454" s="56"/>
      <c r="AH454" s="56"/>
      <c r="AI454" s="56"/>
      <c r="AJ454" s="56"/>
      <c r="AK454" s="56"/>
      <c r="AL454" s="50"/>
      <c r="AM454" s="50"/>
      <c r="AN454" s="50"/>
      <c r="AO454" s="50"/>
      <c r="AP454" s="50"/>
      <c r="AQ454" s="50"/>
    </row>
    <row r="455" spans="1:43"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57"/>
      <c r="AF455" s="56"/>
      <c r="AG455" s="56"/>
      <c r="AH455" s="56"/>
      <c r="AI455" s="56"/>
      <c r="AJ455" s="56"/>
      <c r="AK455" s="56"/>
      <c r="AL455" s="50"/>
      <c r="AM455" s="50"/>
      <c r="AN455" s="50"/>
      <c r="AO455" s="50"/>
      <c r="AP455" s="50"/>
      <c r="AQ455" s="50"/>
    </row>
    <row r="456" spans="1:43"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57"/>
      <c r="AF456" s="56"/>
      <c r="AG456" s="56"/>
      <c r="AH456" s="56"/>
      <c r="AI456" s="56"/>
      <c r="AJ456" s="56"/>
      <c r="AK456" s="56"/>
      <c r="AL456" s="50"/>
      <c r="AM456" s="50"/>
      <c r="AN456" s="50"/>
      <c r="AO456" s="50"/>
      <c r="AP456" s="50"/>
      <c r="AQ456" s="50"/>
    </row>
    <row r="457" spans="1:43"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57"/>
      <c r="AF457" s="56"/>
      <c r="AG457" s="56"/>
      <c r="AH457" s="56"/>
      <c r="AI457" s="56"/>
      <c r="AJ457" s="56"/>
      <c r="AK457" s="56"/>
      <c r="AL457" s="50"/>
      <c r="AM457" s="50"/>
      <c r="AN457" s="50"/>
      <c r="AO457" s="50"/>
      <c r="AP457" s="50"/>
      <c r="AQ457" s="50"/>
    </row>
    <row r="458" spans="1:43"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57"/>
      <c r="AF458" s="56"/>
      <c r="AG458" s="56"/>
      <c r="AH458" s="56"/>
      <c r="AI458" s="56"/>
      <c r="AJ458" s="56"/>
      <c r="AK458" s="56"/>
      <c r="AL458" s="50"/>
      <c r="AM458" s="50"/>
      <c r="AN458" s="50"/>
      <c r="AO458" s="50"/>
      <c r="AP458" s="50"/>
      <c r="AQ458" s="50"/>
    </row>
    <row r="459" spans="1:43"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57"/>
      <c r="AF459" s="56"/>
      <c r="AG459" s="56"/>
      <c r="AH459" s="56"/>
      <c r="AI459" s="56"/>
      <c r="AJ459" s="56"/>
      <c r="AK459" s="56"/>
      <c r="AL459" s="50"/>
      <c r="AM459" s="50"/>
      <c r="AN459" s="50"/>
      <c r="AO459" s="50"/>
      <c r="AP459" s="50"/>
      <c r="AQ459" s="50"/>
    </row>
    <row r="460" spans="1:43"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57"/>
      <c r="AF460" s="56"/>
      <c r="AG460" s="56"/>
      <c r="AH460" s="56"/>
      <c r="AI460" s="56"/>
      <c r="AJ460" s="56"/>
      <c r="AK460" s="56"/>
      <c r="AL460" s="50"/>
      <c r="AM460" s="50"/>
      <c r="AN460" s="50"/>
      <c r="AO460" s="50"/>
      <c r="AP460" s="50"/>
      <c r="AQ460" s="50"/>
    </row>
    <row r="461" spans="1:43"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57"/>
      <c r="AF461" s="56"/>
      <c r="AG461" s="56"/>
      <c r="AH461" s="56"/>
      <c r="AI461" s="56"/>
      <c r="AJ461" s="56"/>
      <c r="AK461" s="56"/>
      <c r="AL461" s="50"/>
      <c r="AM461" s="50"/>
      <c r="AN461" s="50"/>
      <c r="AO461" s="50"/>
      <c r="AP461" s="50"/>
      <c r="AQ461" s="50"/>
    </row>
    <row r="462" spans="1:43"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57"/>
      <c r="AF462" s="56"/>
      <c r="AG462" s="56"/>
      <c r="AH462" s="56"/>
      <c r="AI462" s="56"/>
      <c r="AJ462" s="56"/>
      <c r="AK462" s="56"/>
      <c r="AL462" s="50"/>
      <c r="AM462" s="50"/>
      <c r="AN462" s="50"/>
      <c r="AO462" s="50"/>
      <c r="AP462" s="50"/>
      <c r="AQ462" s="50"/>
    </row>
    <row r="463" spans="1:43"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57"/>
      <c r="AF463" s="56"/>
      <c r="AG463" s="56"/>
      <c r="AH463" s="56"/>
      <c r="AI463" s="56"/>
      <c r="AJ463" s="56"/>
      <c r="AK463" s="56"/>
      <c r="AL463" s="50"/>
      <c r="AM463" s="50"/>
      <c r="AN463" s="50"/>
      <c r="AO463" s="50"/>
      <c r="AP463" s="50"/>
      <c r="AQ463" s="50"/>
    </row>
    <row r="464" spans="1:43"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57"/>
      <c r="AF464" s="56"/>
      <c r="AG464" s="56"/>
      <c r="AH464" s="56"/>
      <c r="AI464" s="56"/>
      <c r="AJ464" s="56"/>
      <c r="AK464" s="56"/>
      <c r="AL464" s="50"/>
      <c r="AM464" s="50"/>
      <c r="AN464" s="50"/>
      <c r="AO464" s="50"/>
      <c r="AP464" s="50"/>
      <c r="AQ464" s="50"/>
    </row>
    <row r="465" spans="1:43"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57"/>
      <c r="AF465" s="56"/>
      <c r="AG465" s="56"/>
      <c r="AH465" s="56"/>
      <c r="AI465" s="56"/>
      <c r="AJ465" s="56"/>
      <c r="AK465" s="56"/>
      <c r="AL465" s="50"/>
      <c r="AM465" s="50"/>
      <c r="AN465" s="50"/>
      <c r="AO465" s="50"/>
      <c r="AP465" s="50"/>
      <c r="AQ465" s="50"/>
    </row>
    <row r="466" spans="1:43"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57"/>
      <c r="AF466" s="56"/>
      <c r="AG466" s="56"/>
      <c r="AH466" s="56"/>
      <c r="AI466" s="56"/>
      <c r="AJ466" s="56"/>
      <c r="AK466" s="56"/>
      <c r="AL466" s="50"/>
      <c r="AM466" s="50"/>
      <c r="AN466" s="50"/>
      <c r="AO466" s="50"/>
      <c r="AP466" s="50"/>
      <c r="AQ466" s="50"/>
    </row>
    <row r="467" spans="1:43"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57"/>
      <c r="AF467" s="56"/>
      <c r="AG467" s="56"/>
      <c r="AH467" s="56"/>
      <c r="AI467" s="56"/>
      <c r="AJ467" s="56"/>
      <c r="AK467" s="56"/>
      <c r="AL467" s="50"/>
      <c r="AM467" s="50"/>
      <c r="AN467" s="50"/>
      <c r="AO467" s="50"/>
      <c r="AP467" s="50"/>
      <c r="AQ467" s="50"/>
    </row>
    <row r="468" spans="1:43"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57"/>
      <c r="AF468" s="56"/>
      <c r="AG468" s="56"/>
      <c r="AH468" s="56"/>
      <c r="AI468" s="56"/>
      <c r="AJ468" s="56"/>
      <c r="AK468" s="56"/>
      <c r="AL468" s="50"/>
      <c r="AM468" s="50"/>
      <c r="AN468" s="50"/>
      <c r="AO468" s="50"/>
      <c r="AP468" s="50"/>
      <c r="AQ468" s="50"/>
    </row>
    <row r="469" spans="1:43"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57"/>
      <c r="AF469" s="56"/>
      <c r="AG469" s="56"/>
      <c r="AH469" s="56"/>
      <c r="AI469" s="56"/>
      <c r="AJ469" s="56"/>
      <c r="AK469" s="56"/>
      <c r="AL469" s="50"/>
      <c r="AM469" s="50"/>
      <c r="AN469" s="50"/>
      <c r="AO469" s="50"/>
      <c r="AP469" s="50"/>
      <c r="AQ469" s="50"/>
    </row>
    <row r="470" spans="1:43"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57"/>
      <c r="AF470" s="56"/>
      <c r="AG470" s="56"/>
      <c r="AH470" s="56"/>
      <c r="AI470" s="56"/>
      <c r="AJ470" s="56"/>
      <c r="AK470" s="56"/>
      <c r="AL470" s="50"/>
      <c r="AM470" s="50"/>
      <c r="AN470" s="50"/>
      <c r="AO470" s="50"/>
      <c r="AP470" s="50"/>
      <c r="AQ470" s="50"/>
    </row>
    <row r="471" spans="1:43"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57"/>
      <c r="AF471" s="56"/>
      <c r="AG471" s="56"/>
      <c r="AH471" s="56"/>
      <c r="AI471" s="56"/>
      <c r="AJ471" s="56"/>
      <c r="AK471" s="56"/>
      <c r="AL471" s="50"/>
      <c r="AM471" s="50"/>
      <c r="AN471" s="50"/>
      <c r="AO471" s="50"/>
      <c r="AP471" s="50"/>
      <c r="AQ471" s="50"/>
    </row>
    <row r="472" spans="1:43"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57"/>
      <c r="AF472" s="56"/>
      <c r="AG472" s="56"/>
      <c r="AH472" s="56"/>
      <c r="AI472" s="56"/>
      <c r="AJ472" s="56"/>
      <c r="AK472" s="56"/>
      <c r="AL472" s="50"/>
      <c r="AM472" s="50"/>
      <c r="AN472" s="50"/>
      <c r="AO472" s="50"/>
      <c r="AP472" s="50"/>
      <c r="AQ472" s="50"/>
    </row>
    <row r="473" spans="1:43"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57"/>
      <c r="AF473" s="56"/>
      <c r="AG473" s="56"/>
      <c r="AH473" s="56"/>
      <c r="AI473" s="56"/>
      <c r="AJ473" s="56"/>
      <c r="AK473" s="56"/>
      <c r="AL473" s="50"/>
      <c r="AM473" s="50"/>
      <c r="AN473" s="50"/>
      <c r="AO473" s="50"/>
      <c r="AP473" s="50"/>
      <c r="AQ473" s="50"/>
    </row>
    <row r="474" spans="1:43"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57"/>
      <c r="AF474" s="56"/>
      <c r="AG474" s="56"/>
      <c r="AH474" s="56"/>
      <c r="AI474" s="56"/>
      <c r="AJ474" s="56"/>
      <c r="AK474" s="56"/>
      <c r="AL474" s="50"/>
      <c r="AM474" s="50"/>
      <c r="AN474" s="50"/>
      <c r="AO474" s="50"/>
      <c r="AP474" s="50"/>
      <c r="AQ474" s="50"/>
    </row>
    <row r="475" spans="1:43"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57"/>
      <c r="AF475" s="56"/>
      <c r="AG475" s="56"/>
      <c r="AH475" s="56"/>
      <c r="AI475" s="56"/>
      <c r="AJ475" s="56"/>
      <c r="AK475" s="56"/>
      <c r="AL475" s="50"/>
      <c r="AM475" s="50"/>
      <c r="AN475" s="50"/>
      <c r="AO475" s="50"/>
      <c r="AP475" s="50"/>
      <c r="AQ475" s="50"/>
    </row>
    <row r="476" spans="1:43"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57"/>
      <c r="AF476" s="56"/>
      <c r="AG476" s="56"/>
      <c r="AH476" s="56"/>
      <c r="AI476" s="56"/>
      <c r="AJ476" s="56"/>
      <c r="AK476" s="56"/>
      <c r="AL476" s="50"/>
      <c r="AM476" s="50"/>
      <c r="AN476" s="50"/>
      <c r="AO476" s="50"/>
      <c r="AP476" s="50"/>
      <c r="AQ476" s="50"/>
    </row>
    <row r="477" spans="1:43"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57"/>
      <c r="AF477" s="56"/>
      <c r="AG477" s="56"/>
      <c r="AH477" s="56"/>
      <c r="AI477" s="56"/>
      <c r="AJ477" s="56"/>
      <c r="AK477" s="56"/>
      <c r="AL477" s="50"/>
      <c r="AM477" s="50"/>
      <c r="AN477" s="50"/>
      <c r="AO477" s="50"/>
      <c r="AP477" s="50"/>
      <c r="AQ477" s="50"/>
    </row>
    <row r="478" spans="1:43"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57"/>
      <c r="AF478" s="56"/>
      <c r="AG478" s="56"/>
      <c r="AH478" s="56"/>
      <c r="AI478" s="56"/>
      <c r="AJ478" s="56"/>
      <c r="AK478" s="56"/>
      <c r="AL478" s="50"/>
      <c r="AM478" s="50"/>
      <c r="AN478" s="50"/>
      <c r="AO478" s="50"/>
      <c r="AP478" s="50"/>
      <c r="AQ478" s="50"/>
    </row>
    <row r="479" spans="1:43"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57"/>
      <c r="AF479" s="56"/>
      <c r="AG479" s="56"/>
      <c r="AH479" s="56"/>
      <c r="AI479" s="56"/>
      <c r="AJ479" s="56"/>
      <c r="AK479" s="56"/>
      <c r="AL479" s="50"/>
      <c r="AM479" s="50"/>
      <c r="AN479" s="50"/>
      <c r="AO479" s="50"/>
      <c r="AP479" s="50"/>
      <c r="AQ479" s="50"/>
    </row>
    <row r="480" spans="1:43"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57"/>
      <c r="AF480" s="56"/>
      <c r="AG480" s="56"/>
      <c r="AH480" s="56"/>
      <c r="AI480" s="56"/>
      <c r="AJ480" s="56"/>
      <c r="AK480" s="56"/>
      <c r="AL480" s="50"/>
      <c r="AM480" s="50"/>
      <c r="AN480" s="50"/>
      <c r="AO480" s="50"/>
      <c r="AP480" s="50"/>
      <c r="AQ480" s="50"/>
    </row>
    <row r="481" spans="1:43"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57"/>
      <c r="AF481" s="56"/>
      <c r="AG481" s="56"/>
      <c r="AH481" s="56"/>
      <c r="AI481" s="56"/>
      <c r="AJ481" s="56"/>
      <c r="AK481" s="56"/>
      <c r="AL481" s="50"/>
      <c r="AM481" s="50"/>
      <c r="AN481" s="50"/>
      <c r="AO481" s="50"/>
      <c r="AP481" s="50"/>
      <c r="AQ481" s="50"/>
    </row>
    <row r="482" spans="1:43"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7"/>
      <c r="AF482" s="56"/>
      <c r="AG482" s="56"/>
      <c r="AH482" s="56"/>
      <c r="AI482" s="56"/>
      <c r="AJ482" s="56"/>
      <c r="AK482" s="56"/>
      <c r="AL482" s="50"/>
      <c r="AM482" s="50"/>
      <c r="AN482" s="50"/>
      <c r="AO482" s="50"/>
      <c r="AP482" s="50"/>
      <c r="AQ482" s="50"/>
    </row>
    <row r="483" spans="1:43"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7"/>
      <c r="AF483" s="56"/>
      <c r="AG483" s="56"/>
      <c r="AH483" s="56"/>
      <c r="AI483" s="56"/>
      <c r="AJ483" s="56"/>
      <c r="AK483" s="56"/>
      <c r="AL483" s="50"/>
      <c r="AM483" s="50"/>
      <c r="AN483" s="50"/>
      <c r="AO483" s="50"/>
      <c r="AP483" s="50"/>
      <c r="AQ483" s="50"/>
    </row>
    <row r="484" spans="1:43"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7"/>
      <c r="AF484" s="56"/>
      <c r="AG484" s="56"/>
      <c r="AH484" s="56"/>
      <c r="AI484" s="56"/>
      <c r="AJ484" s="56"/>
      <c r="AK484" s="56"/>
      <c r="AL484" s="50"/>
      <c r="AM484" s="50"/>
      <c r="AN484" s="50"/>
      <c r="AO484" s="50"/>
      <c r="AP484" s="50"/>
      <c r="AQ484" s="50"/>
    </row>
    <row r="485" spans="1:43"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7"/>
      <c r="AF485" s="56"/>
      <c r="AG485" s="56"/>
      <c r="AH485" s="56"/>
      <c r="AI485" s="56"/>
      <c r="AJ485" s="56"/>
      <c r="AK485" s="56"/>
      <c r="AL485" s="50"/>
      <c r="AM485" s="50"/>
      <c r="AN485" s="50"/>
      <c r="AO485" s="50"/>
      <c r="AP485" s="50"/>
      <c r="AQ485" s="50"/>
    </row>
    <row r="486" spans="1:43"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7"/>
      <c r="AF486" s="56"/>
      <c r="AG486" s="56"/>
      <c r="AH486" s="56"/>
      <c r="AI486" s="56"/>
      <c r="AJ486" s="56"/>
      <c r="AK486" s="56"/>
      <c r="AL486" s="50"/>
      <c r="AM486" s="50"/>
      <c r="AN486" s="50"/>
      <c r="AO486" s="50"/>
      <c r="AP486" s="50"/>
      <c r="AQ486" s="50"/>
    </row>
    <row r="487" spans="1:43"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7"/>
      <c r="AF487" s="56"/>
      <c r="AG487" s="56"/>
      <c r="AH487" s="56"/>
      <c r="AI487" s="56"/>
      <c r="AJ487" s="56"/>
      <c r="AK487" s="56"/>
      <c r="AL487" s="50"/>
      <c r="AM487" s="50"/>
      <c r="AN487" s="50"/>
      <c r="AO487" s="50"/>
      <c r="AP487" s="50"/>
      <c r="AQ487" s="50"/>
    </row>
    <row r="488" spans="1:43"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7"/>
      <c r="AF488" s="56"/>
      <c r="AG488" s="56"/>
      <c r="AH488" s="56"/>
      <c r="AI488" s="56"/>
      <c r="AJ488" s="56"/>
      <c r="AK488" s="56"/>
      <c r="AL488" s="50"/>
      <c r="AM488" s="50"/>
      <c r="AN488" s="50"/>
      <c r="AO488" s="50"/>
      <c r="AP488" s="50"/>
      <c r="AQ488" s="50"/>
    </row>
    <row r="489" spans="1:43"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7"/>
      <c r="AF489" s="56"/>
      <c r="AG489" s="56"/>
      <c r="AH489" s="56"/>
      <c r="AI489" s="56"/>
      <c r="AJ489" s="56"/>
      <c r="AK489" s="56"/>
      <c r="AL489" s="50"/>
      <c r="AM489" s="50"/>
      <c r="AN489" s="50"/>
      <c r="AO489" s="50"/>
      <c r="AP489" s="50"/>
      <c r="AQ489" s="50"/>
    </row>
    <row r="490" spans="1:43"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57"/>
      <c r="AF490" s="56"/>
      <c r="AG490" s="56"/>
      <c r="AH490" s="56"/>
      <c r="AI490" s="56"/>
      <c r="AJ490" s="56"/>
      <c r="AK490" s="56"/>
      <c r="AL490" s="50"/>
      <c r="AM490" s="50"/>
      <c r="AN490" s="50"/>
      <c r="AO490" s="50"/>
      <c r="AP490" s="50"/>
      <c r="AQ490" s="50"/>
    </row>
    <row r="491" spans="1:43"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57"/>
      <c r="AF491" s="56"/>
      <c r="AG491" s="56"/>
      <c r="AH491" s="56"/>
      <c r="AI491" s="56"/>
      <c r="AJ491" s="56"/>
      <c r="AK491" s="56"/>
      <c r="AL491" s="50"/>
      <c r="AM491" s="50"/>
      <c r="AN491" s="50"/>
      <c r="AO491" s="50"/>
      <c r="AP491" s="50"/>
      <c r="AQ491" s="50"/>
    </row>
    <row r="492" spans="1:43"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57"/>
      <c r="AF492" s="56"/>
      <c r="AG492" s="56"/>
      <c r="AH492" s="56"/>
      <c r="AI492" s="56"/>
      <c r="AJ492" s="56"/>
      <c r="AK492" s="56"/>
      <c r="AL492" s="50"/>
      <c r="AM492" s="50"/>
      <c r="AN492" s="50"/>
      <c r="AO492" s="50"/>
      <c r="AP492" s="50"/>
      <c r="AQ492" s="50"/>
    </row>
    <row r="493" spans="1:43"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57"/>
      <c r="AF493" s="56"/>
      <c r="AG493" s="56"/>
      <c r="AH493" s="56"/>
      <c r="AI493" s="56"/>
      <c r="AJ493" s="56"/>
      <c r="AK493" s="56"/>
      <c r="AL493" s="50"/>
      <c r="AM493" s="50"/>
      <c r="AN493" s="50"/>
      <c r="AO493" s="50"/>
      <c r="AP493" s="50"/>
      <c r="AQ493" s="50"/>
    </row>
    <row r="494" spans="1:43"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57"/>
      <c r="AF494" s="56"/>
      <c r="AG494" s="56"/>
      <c r="AH494" s="56"/>
      <c r="AI494" s="56"/>
      <c r="AJ494" s="56"/>
      <c r="AK494" s="56"/>
      <c r="AL494" s="50"/>
      <c r="AM494" s="50"/>
      <c r="AN494" s="50"/>
      <c r="AO494" s="50"/>
      <c r="AP494" s="50"/>
      <c r="AQ494" s="50"/>
    </row>
    <row r="495" spans="1:43"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57"/>
      <c r="AF495" s="56"/>
      <c r="AG495" s="56"/>
      <c r="AH495" s="56"/>
      <c r="AI495" s="56"/>
      <c r="AJ495" s="56"/>
      <c r="AK495" s="56"/>
      <c r="AL495" s="50"/>
      <c r="AM495" s="50"/>
      <c r="AN495" s="50"/>
      <c r="AO495" s="50"/>
      <c r="AP495" s="50"/>
      <c r="AQ495" s="50"/>
    </row>
    <row r="496" spans="1:43"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57"/>
      <c r="AF496" s="56"/>
      <c r="AG496" s="56"/>
      <c r="AH496" s="56"/>
      <c r="AI496" s="56"/>
      <c r="AJ496" s="56"/>
      <c r="AK496" s="56"/>
      <c r="AL496" s="50"/>
      <c r="AM496" s="50"/>
      <c r="AN496" s="50"/>
      <c r="AO496" s="50"/>
      <c r="AP496" s="50"/>
      <c r="AQ496" s="50"/>
    </row>
    <row r="497" spans="1:43"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57"/>
      <c r="AF497" s="56"/>
      <c r="AG497" s="56"/>
      <c r="AH497" s="56"/>
      <c r="AI497" s="56"/>
      <c r="AJ497" s="56"/>
      <c r="AK497" s="56"/>
      <c r="AL497" s="50"/>
      <c r="AM497" s="50"/>
      <c r="AN497" s="50"/>
      <c r="AO497" s="50"/>
      <c r="AP497" s="50"/>
      <c r="AQ497" s="50"/>
    </row>
    <row r="498" spans="1:43"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57"/>
      <c r="AF498" s="56"/>
      <c r="AG498" s="56"/>
      <c r="AH498" s="56"/>
      <c r="AI498" s="56"/>
      <c r="AJ498" s="56"/>
      <c r="AK498" s="56"/>
      <c r="AL498" s="50"/>
      <c r="AM498" s="50"/>
      <c r="AN498" s="50"/>
      <c r="AO498" s="50"/>
      <c r="AP498" s="50"/>
      <c r="AQ498" s="50"/>
    </row>
    <row r="499" spans="1:43"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57"/>
      <c r="AF499" s="56"/>
      <c r="AG499" s="56"/>
      <c r="AH499" s="56"/>
      <c r="AI499" s="56"/>
      <c r="AJ499" s="56"/>
      <c r="AK499" s="56"/>
      <c r="AL499" s="50"/>
      <c r="AM499" s="50"/>
      <c r="AN499" s="50"/>
      <c r="AO499" s="50"/>
      <c r="AP499" s="50"/>
      <c r="AQ499" s="50"/>
    </row>
    <row r="500" spans="1:43"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57"/>
      <c r="AF500" s="56"/>
      <c r="AG500" s="56"/>
      <c r="AH500" s="56"/>
      <c r="AI500" s="56"/>
      <c r="AJ500" s="56"/>
      <c r="AK500" s="56"/>
      <c r="AL500" s="50"/>
      <c r="AM500" s="50"/>
      <c r="AN500" s="50"/>
      <c r="AO500" s="50"/>
      <c r="AP500" s="50"/>
      <c r="AQ500" s="50"/>
    </row>
    <row r="501" spans="1:43"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57"/>
      <c r="AF501" s="56"/>
      <c r="AG501" s="56"/>
      <c r="AH501" s="56"/>
      <c r="AI501" s="56"/>
      <c r="AJ501" s="56"/>
      <c r="AK501" s="56"/>
      <c r="AL501" s="50"/>
      <c r="AM501" s="50"/>
      <c r="AN501" s="50"/>
      <c r="AO501" s="50"/>
      <c r="AP501" s="50"/>
      <c r="AQ501" s="50"/>
    </row>
    <row r="502" spans="1:43"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57"/>
      <c r="AF502" s="56"/>
      <c r="AG502" s="56"/>
      <c r="AH502" s="56"/>
      <c r="AI502" s="56"/>
      <c r="AJ502" s="56"/>
      <c r="AK502" s="56"/>
      <c r="AL502" s="50"/>
      <c r="AM502" s="50"/>
      <c r="AN502" s="50"/>
      <c r="AO502" s="50"/>
      <c r="AP502" s="50"/>
      <c r="AQ502" s="50"/>
    </row>
    <row r="503" spans="1:43"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57"/>
      <c r="AF503" s="56"/>
      <c r="AG503" s="56"/>
      <c r="AH503" s="56"/>
      <c r="AI503" s="56"/>
      <c r="AJ503" s="56"/>
      <c r="AK503" s="56"/>
      <c r="AL503" s="50"/>
      <c r="AM503" s="50"/>
      <c r="AN503" s="50"/>
      <c r="AO503" s="50"/>
      <c r="AP503" s="50"/>
      <c r="AQ503" s="50"/>
    </row>
    <row r="504" spans="1:43"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57"/>
      <c r="AF504" s="56"/>
      <c r="AG504" s="56"/>
      <c r="AH504" s="56"/>
      <c r="AI504" s="56"/>
      <c r="AJ504" s="56"/>
      <c r="AK504" s="56"/>
      <c r="AL504" s="50"/>
      <c r="AM504" s="50"/>
      <c r="AN504" s="50"/>
      <c r="AO504" s="50"/>
      <c r="AP504" s="50"/>
      <c r="AQ504" s="50"/>
    </row>
    <row r="505" spans="1:43"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57"/>
      <c r="AF505" s="56"/>
      <c r="AG505" s="56"/>
      <c r="AH505" s="56"/>
      <c r="AI505" s="56"/>
      <c r="AJ505" s="56"/>
      <c r="AK505" s="56"/>
      <c r="AL505" s="50"/>
      <c r="AM505" s="50"/>
      <c r="AN505" s="50"/>
      <c r="AO505" s="50"/>
      <c r="AP505" s="50"/>
      <c r="AQ505" s="50"/>
    </row>
    <row r="506" spans="1:43"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57"/>
      <c r="AF506" s="56"/>
      <c r="AG506" s="56"/>
      <c r="AH506" s="56"/>
      <c r="AI506" s="56"/>
      <c r="AJ506" s="56"/>
      <c r="AK506" s="56"/>
      <c r="AL506" s="50"/>
      <c r="AM506" s="50"/>
      <c r="AN506" s="50"/>
      <c r="AO506" s="50"/>
      <c r="AP506" s="50"/>
      <c r="AQ506" s="50"/>
    </row>
    <row r="507" spans="1:43"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57"/>
      <c r="AF507" s="56"/>
      <c r="AG507" s="56"/>
      <c r="AH507" s="56"/>
      <c r="AI507" s="56"/>
      <c r="AJ507" s="56"/>
      <c r="AK507" s="56"/>
      <c r="AL507" s="50"/>
      <c r="AM507" s="50"/>
      <c r="AN507" s="50"/>
      <c r="AO507" s="50"/>
      <c r="AP507" s="50"/>
      <c r="AQ507" s="50"/>
    </row>
    <row r="508" spans="1:43"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57"/>
      <c r="AF508" s="56"/>
      <c r="AG508" s="56"/>
      <c r="AH508" s="56"/>
      <c r="AI508" s="56"/>
      <c r="AJ508" s="56"/>
      <c r="AK508" s="56"/>
      <c r="AL508" s="50"/>
      <c r="AM508" s="50"/>
      <c r="AN508" s="50"/>
      <c r="AO508" s="50"/>
      <c r="AP508" s="50"/>
      <c r="AQ508" s="50"/>
    </row>
    <row r="509" spans="1:43"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57"/>
      <c r="AF509" s="56"/>
      <c r="AG509" s="56"/>
      <c r="AH509" s="56"/>
      <c r="AI509" s="56"/>
      <c r="AJ509" s="56"/>
      <c r="AK509" s="56"/>
      <c r="AL509" s="50"/>
      <c r="AM509" s="50"/>
      <c r="AN509" s="50"/>
      <c r="AO509" s="50"/>
      <c r="AP509" s="50"/>
      <c r="AQ509" s="50"/>
    </row>
    <row r="510" spans="1:43"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57"/>
      <c r="AF510" s="56"/>
      <c r="AG510" s="56"/>
      <c r="AH510" s="56"/>
      <c r="AI510" s="56"/>
      <c r="AJ510" s="56"/>
      <c r="AK510" s="56"/>
      <c r="AL510" s="50"/>
      <c r="AM510" s="50"/>
      <c r="AN510" s="50"/>
      <c r="AO510" s="50"/>
      <c r="AP510" s="50"/>
      <c r="AQ510" s="50"/>
    </row>
    <row r="511" spans="1:43"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57"/>
      <c r="AF511" s="56"/>
      <c r="AG511" s="56"/>
      <c r="AH511" s="56"/>
      <c r="AI511" s="56"/>
      <c r="AJ511" s="56"/>
      <c r="AK511" s="56"/>
      <c r="AL511" s="50"/>
      <c r="AM511" s="50"/>
      <c r="AN511" s="50"/>
      <c r="AO511" s="50"/>
      <c r="AP511" s="50"/>
      <c r="AQ511" s="50"/>
    </row>
    <row r="512" spans="1:43"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57"/>
      <c r="AF512" s="56"/>
      <c r="AG512" s="56"/>
      <c r="AH512" s="56"/>
      <c r="AI512" s="56"/>
      <c r="AJ512" s="56"/>
      <c r="AK512" s="56"/>
      <c r="AL512" s="50"/>
      <c r="AM512" s="50"/>
      <c r="AN512" s="50"/>
      <c r="AO512" s="50"/>
      <c r="AP512" s="50"/>
      <c r="AQ512" s="50"/>
    </row>
    <row r="513" spans="1:43"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57"/>
      <c r="AF513" s="56"/>
      <c r="AG513" s="56"/>
      <c r="AH513" s="56"/>
      <c r="AI513" s="56"/>
      <c r="AJ513" s="56"/>
      <c r="AK513" s="56"/>
      <c r="AL513" s="50"/>
      <c r="AM513" s="50"/>
      <c r="AN513" s="50"/>
      <c r="AO513" s="50"/>
      <c r="AP513" s="50"/>
      <c r="AQ513" s="50"/>
    </row>
    <row r="514" spans="1:43"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57"/>
      <c r="AF514" s="56"/>
      <c r="AG514" s="56"/>
      <c r="AH514" s="56"/>
      <c r="AI514" s="56"/>
      <c r="AJ514" s="56"/>
      <c r="AK514" s="56"/>
      <c r="AL514" s="50"/>
      <c r="AM514" s="50"/>
      <c r="AN514" s="50"/>
      <c r="AO514" s="50"/>
      <c r="AP514" s="50"/>
      <c r="AQ514" s="50"/>
    </row>
    <row r="515" spans="1:43"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57"/>
      <c r="AF515" s="56"/>
      <c r="AG515" s="56"/>
      <c r="AH515" s="56"/>
      <c r="AI515" s="56"/>
      <c r="AJ515" s="56"/>
      <c r="AK515" s="56"/>
      <c r="AL515" s="50"/>
      <c r="AM515" s="50"/>
      <c r="AN515" s="50"/>
      <c r="AO515" s="50"/>
      <c r="AP515" s="50"/>
      <c r="AQ515" s="50"/>
    </row>
    <row r="516" spans="1:43"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7"/>
      <c r="AF516" s="56"/>
      <c r="AG516" s="56"/>
      <c r="AH516" s="56"/>
      <c r="AI516" s="56"/>
      <c r="AJ516" s="56"/>
      <c r="AK516" s="56"/>
      <c r="AL516" s="50"/>
      <c r="AM516" s="50"/>
      <c r="AN516" s="50"/>
      <c r="AO516" s="50"/>
      <c r="AP516" s="50"/>
      <c r="AQ516" s="50"/>
    </row>
    <row r="517" spans="1:43"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57"/>
      <c r="AF517" s="56"/>
      <c r="AG517" s="56"/>
      <c r="AH517" s="56"/>
      <c r="AI517" s="56"/>
      <c r="AJ517" s="56"/>
      <c r="AK517" s="56"/>
      <c r="AL517" s="50"/>
      <c r="AM517" s="50"/>
      <c r="AN517" s="50"/>
      <c r="AO517" s="50"/>
      <c r="AP517" s="50"/>
      <c r="AQ517" s="50"/>
    </row>
    <row r="518" spans="1:43"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57"/>
      <c r="AF518" s="56"/>
      <c r="AG518" s="56"/>
      <c r="AH518" s="56"/>
      <c r="AI518" s="56"/>
      <c r="AJ518" s="56"/>
      <c r="AK518" s="56"/>
      <c r="AL518" s="50"/>
      <c r="AM518" s="50"/>
      <c r="AN518" s="50"/>
      <c r="AO518" s="50"/>
      <c r="AP518" s="50"/>
      <c r="AQ518" s="50"/>
    </row>
    <row r="519" spans="1:43"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57"/>
      <c r="AF519" s="56"/>
      <c r="AG519" s="56"/>
      <c r="AH519" s="56"/>
      <c r="AI519" s="56"/>
      <c r="AJ519" s="56"/>
      <c r="AK519" s="56"/>
      <c r="AL519" s="50"/>
      <c r="AM519" s="50"/>
      <c r="AN519" s="50"/>
      <c r="AO519" s="50"/>
      <c r="AP519" s="50"/>
      <c r="AQ519" s="50"/>
    </row>
    <row r="520" spans="1:43"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57"/>
      <c r="AF520" s="56"/>
      <c r="AG520" s="56"/>
      <c r="AH520" s="56"/>
      <c r="AI520" s="56"/>
      <c r="AJ520" s="56"/>
      <c r="AK520" s="56"/>
      <c r="AL520" s="50"/>
      <c r="AM520" s="50"/>
      <c r="AN520" s="50"/>
      <c r="AO520" s="50"/>
      <c r="AP520" s="50"/>
      <c r="AQ520" s="50"/>
    </row>
    <row r="521" spans="1:43"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57"/>
      <c r="AF521" s="56"/>
      <c r="AG521" s="56"/>
      <c r="AH521" s="56"/>
      <c r="AI521" s="56"/>
      <c r="AJ521" s="56"/>
      <c r="AK521" s="56"/>
      <c r="AL521" s="50"/>
      <c r="AM521" s="50"/>
      <c r="AN521" s="50"/>
      <c r="AO521" s="50"/>
      <c r="AP521" s="50"/>
      <c r="AQ521" s="50"/>
    </row>
    <row r="522" spans="1:43"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57"/>
      <c r="AF522" s="56"/>
      <c r="AG522" s="56"/>
      <c r="AH522" s="56"/>
      <c r="AI522" s="56"/>
      <c r="AJ522" s="56"/>
      <c r="AK522" s="56"/>
      <c r="AL522" s="50"/>
      <c r="AM522" s="50"/>
      <c r="AN522" s="50"/>
      <c r="AO522" s="50"/>
      <c r="AP522" s="50"/>
      <c r="AQ522" s="50"/>
    </row>
    <row r="523" spans="1:43"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57"/>
      <c r="AF523" s="56"/>
      <c r="AG523" s="56"/>
      <c r="AH523" s="56"/>
      <c r="AI523" s="56"/>
      <c r="AJ523" s="56"/>
      <c r="AK523" s="56"/>
      <c r="AL523" s="50"/>
      <c r="AM523" s="50"/>
      <c r="AN523" s="50"/>
      <c r="AO523" s="50"/>
      <c r="AP523" s="50"/>
      <c r="AQ523" s="50"/>
    </row>
    <row r="524" spans="1:43"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57"/>
      <c r="AF524" s="56"/>
      <c r="AG524" s="56"/>
      <c r="AH524" s="56"/>
      <c r="AI524" s="56"/>
      <c r="AJ524" s="56"/>
      <c r="AK524" s="56"/>
      <c r="AL524" s="50"/>
      <c r="AM524" s="50"/>
      <c r="AN524" s="50"/>
      <c r="AO524" s="50"/>
      <c r="AP524" s="50"/>
      <c r="AQ524" s="50"/>
    </row>
    <row r="525" spans="1:43"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57"/>
      <c r="AF525" s="56"/>
      <c r="AG525" s="56"/>
      <c r="AH525" s="56"/>
      <c r="AI525" s="56"/>
      <c r="AJ525" s="56"/>
      <c r="AK525" s="56"/>
      <c r="AL525" s="50"/>
      <c r="AM525" s="50"/>
      <c r="AN525" s="50"/>
      <c r="AO525" s="50"/>
      <c r="AP525" s="50"/>
      <c r="AQ525" s="50"/>
    </row>
    <row r="526" spans="1:43"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57"/>
      <c r="AF526" s="56"/>
      <c r="AG526" s="56"/>
      <c r="AH526" s="56"/>
      <c r="AI526" s="56"/>
      <c r="AJ526" s="56"/>
      <c r="AK526" s="56"/>
      <c r="AL526" s="50"/>
      <c r="AM526" s="50"/>
      <c r="AN526" s="50"/>
      <c r="AO526" s="50"/>
      <c r="AP526" s="50"/>
      <c r="AQ526" s="50"/>
    </row>
    <row r="527" spans="1:43"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57"/>
      <c r="AF527" s="56"/>
      <c r="AG527" s="56"/>
      <c r="AH527" s="56"/>
      <c r="AI527" s="56"/>
      <c r="AJ527" s="56"/>
      <c r="AK527" s="56"/>
      <c r="AL527" s="50"/>
      <c r="AM527" s="50"/>
      <c r="AN527" s="50"/>
      <c r="AO527" s="50"/>
      <c r="AP527" s="50"/>
      <c r="AQ527" s="50"/>
    </row>
    <row r="528" spans="1:43"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57"/>
      <c r="AF528" s="56"/>
      <c r="AG528" s="56"/>
      <c r="AH528" s="56"/>
      <c r="AI528" s="56"/>
      <c r="AJ528" s="56"/>
      <c r="AK528" s="56"/>
      <c r="AL528" s="50"/>
      <c r="AM528" s="50"/>
      <c r="AN528" s="50"/>
      <c r="AO528" s="50"/>
      <c r="AP528" s="50"/>
      <c r="AQ528" s="50"/>
    </row>
    <row r="529" spans="1:43"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57"/>
      <c r="AF529" s="56"/>
      <c r="AG529" s="56"/>
      <c r="AH529" s="56"/>
      <c r="AI529" s="56"/>
      <c r="AJ529" s="56"/>
      <c r="AK529" s="56"/>
      <c r="AL529" s="50"/>
      <c r="AM529" s="50"/>
      <c r="AN529" s="50"/>
      <c r="AO529" s="50"/>
      <c r="AP529" s="50"/>
      <c r="AQ529" s="50"/>
    </row>
    <row r="530" spans="1:43"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57"/>
      <c r="AF530" s="56"/>
      <c r="AG530" s="56"/>
      <c r="AH530" s="56"/>
      <c r="AI530" s="56"/>
      <c r="AJ530" s="56"/>
      <c r="AK530" s="56"/>
      <c r="AL530" s="50"/>
      <c r="AM530" s="50"/>
      <c r="AN530" s="50"/>
      <c r="AO530" s="50"/>
      <c r="AP530" s="50"/>
      <c r="AQ530" s="50"/>
    </row>
    <row r="531" spans="1:43"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57"/>
      <c r="AF531" s="56"/>
      <c r="AG531" s="56"/>
      <c r="AH531" s="56"/>
      <c r="AI531" s="56"/>
      <c r="AJ531" s="56"/>
      <c r="AK531" s="56"/>
      <c r="AL531" s="50"/>
      <c r="AM531" s="50"/>
      <c r="AN531" s="50"/>
      <c r="AO531" s="50"/>
      <c r="AP531" s="50"/>
      <c r="AQ531" s="50"/>
    </row>
    <row r="532" spans="1:43"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57"/>
      <c r="AF532" s="56"/>
      <c r="AG532" s="56"/>
      <c r="AH532" s="56"/>
      <c r="AI532" s="56"/>
      <c r="AJ532" s="56"/>
      <c r="AK532" s="56"/>
      <c r="AL532" s="50"/>
      <c r="AM532" s="50"/>
      <c r="AN532" s="50"/>
      <c r="AO532" s="50"/>
      <c r="AP532" s="50"/>
      <c r="AQ532" s="50"/>
    </row>
    <row r="533" spans="1:43"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57"/>
      <c r="AF533" s="56"/>
      <c r="AG533" s="56"/>
      <c r="AH533" s="56"/>
      <c r="AI533" s="56"/>
      <c r="AJ533" s="56"/>
      <c r="AK533" s="56"/>
      <c r="AL533" s="50"/>
      <c r="AM533" s="50"/>
      <c r="AN533" s="50"/>
      <c r="AO533" s="50"/>
      <c r="AP533" s="50"/>
      <c r="AQ533" s="50"/>
    </row>
    <row r="534" spans="1:43"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57"/>
      <c r="AF534" s="56"/>
      <c r="AG534" s="56"/>
      <c r="AH534" s="56"/>
      <c r="AI534" s="56"/>
      <c r="AJ534" s="56"/>
      <c r="AK534" s="56"/>
      <c r="AL534" s="50"/>
      <c r="AM534" s="50"/>
      <c r="AN534" s="50"/>
      <c r="AO534" s="50"/>
      <c r="AP534" s="50"/>
      <c r="AQ534" s="50"/>
    </row>
    <row r="535" spans="1:43"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57"/>
      <c r="AF535" s="56"/>
      <c r="AG535" s="56"/>
      <c r="AH535" s="56"/>
      <c r="AI535" s="56"/>
      <c r="AJ535" s="56"/>
      <c r="AK535" s="56"/>
      <c r="AL535" s="50"/>
      <c r="AM535" s="50"/>
      <c r="AN535" s="50"/>
      <c r="AO535" s="50"/>
      <c r="AP535" s="50"/>
      <c r="AQ535" s="50"/>
    </row>
    <row r="536" spans="1:43"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57"/>
      <c r="AF536" s="56"/>
      <c r="AG536" s="56"/>
      <c r="AH536" s="56"/>
      <c r="AI536" s="56"/>
      <c r="AJ536" s="56"/>
      <c r="AK536" s="56"/>
      <c r="AL536" s="50"/>
      <c r="AM536" s="50"/>
      <c r="AN536" s="50"/>
      <c r="AO536" s="50"/>
      <c r="AP536" s="50"/>
      <c r="AQ536" s="50"/>
    </row>
    <row r="537" spans="1:43"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57"/>
      <c r="AF537" s="56"/>
      <c r="AG537" s="56"/>
      <c r="AH537" s="56"/>
      <c r="AI537" s="56"/>
      <c r="AJ537" s="56"/>
      <c r="AK537" s="56"/>
      <c r="AL537" s="50"/>
      <c r="AM537" s="50"/>
      <c r="AN537" s="50"/>
      <c r="AO537" s="50"/>
      <c r="AP537" s="50"/>
      <c r="AQ537" s="50"/>
    </row>
    <row r="538" spans="1:43"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57"/>
      <c r="AF538" s="56"/>
      <c r="AG538" s="56"/>
      <c r="AH538" s="56"/>
      <c r="AI538" s="56"/>
      <c r="AJ538" s="56"/>
      <c r="AK538" s="56"/>
      <c r="AL538" s="50"/>
      <c r="AM538" s="50"/>
      <c r="AN538" s="50"/>
      <c r="AO538" s="50"/>
      <c r="AP538" s="50"/>
      <c r="AQ538" s="50"/>
    </row>
    <row r="539" spans="1:43"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57"/>
      <c r="AF539" s="56"/>
      <c r="AG539" s="56"/>
      <c r="AH539" s="56"/>
      <c r="AI539" s="56"/>
      <c r="AJ539" s="56"/>
      <c r="AK539" s="56"/>
      <c r="AL539" s="50"/>
      <c r="AM539" s="50"/>
      <c r="AN539" s="50"/>
      <c r="AO539" s="50"/>
      <c r="AP539" s="50"/>
      <c r="AQ539" s="50"/>
    </row>
    <row r="540" spans="1:43"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57"/>
      <c r="AF540" s="56"/>
      <c r="AG540" s="56"/>
      <c r="AH540" s="56"/>
      <c r="AI540" s="56"/>
      <c r="AJ540" s="56"/>
      <c r="AK540" s="56"/>
      <c r="AL540" s="50"/>
      <c r="AM540" s="50"/>
      <c r="AN540" s="50"/>
      <c r="AO540" s="50"/>
      <c r="AP540" s="50"/>
      <c r="AQ540" s="50"/>
    </row>
    <row r="541" spans="1:43"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57"/>
      <c r="AF541" s="56"/>
      <c r="AG541" s="56"/>
      <c r="AH541" s="56"/>
      <c r="AI541" s="56"/>
      <c r="AJ541" s="56"/>
      <c r="AK541" s="56"/>
      <c r="AL541" s="50"/>
      <c r="AM541" s="50"/>
      <c r="AN541" s="50"/>
      <c r="AO541" s="50"/>
      <c r="AP541" s="50"/>
      <c r="AQ541" s="50"/>
    </row>
    <row r="542" spans="1:43"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57"/>
      <c r="AF542" s="56"/>
      <c r="AG542" s="56"/>
      <c r="AH542" s="56"/>
      <c r="AI542" s="56"/>
      <c r="AJ542" s="56"/>
      <c r="AK542" s="56"/>
      <c r="AL542" s="50"/>
      <c r="AM542" s="50"/>
      <c r="AN542" s="50"/>
      <c r="AO542" s="50"/>
      <c r="AP542" s="50"/>
      <c r="AQ542" s="50"/>
    </row>
    <row r="543" spans="1:43"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57"/>
      <c r="AF543" s="56"/>
      <c r="AG543" s="56"/>
      <c r="AH543" s="56"/>
      <c r="AI543" s="56"/>
      <c r="AJ543" s="56"/>
      <c r="AK543" s="56"/>
      <c r="AL543" s="50"/>
      <c r="AM543" s="50"/>
      <c r="AN543" s="50"/>
      <c r="AO543" s="50"/>
      <c r="AP543" s="50"/>
      <c r="AQ543" s="50"/>
    </row>
    <row r="544" spans="1:43"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57"/>
      <c r="AF544" s="56"/>
      <c r="AG544" s="56"/>
      <c r="AH544" s="56"/>
      <c r="AI544" s="56"/>
      <c r="AJ544" s="56"/>
      <c r="AK544" s="56"/>
      <c r="AL544" s="50"/>
      <c r="AM544" s="50"/>
      <c r="AN544" s="50"/>
      <c r="AO544" s="50"/>
      <c r="AP544" s="50"/>
      <c r="AQ544" s="50"/>
    </row>
    <row r="545" spans="1:43"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57"/>
      <c r="AF545" s="56"/>
      <c r="AG545" s="56"/>
      <c r="AH545" s="56"/>
      <c r="AI545" s="56"/>
      <c r="AJ545" s="56"/>
      <c r="AK545" s="56"/>
      <c r="AL545" s="50"/>
      <c r="AM545" s="50"/>
      <c r="AN545" s="50"/>
      <c r="AO545" s="50"/>
      <c r="AP545" s="50"/>
      <c r="AQ545" s="50"/>
    </row>
    <row r="546" spans="1:43"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57"/>
      <c r="AF546" s="56"/>
      <c r="AG546" s="56"/>
      <c r="AH546" s="56"/>
      <c r="AI546" s="56"/>
      <c r="AJ546" s="56"/>
      <c r="AK546" s="56"/>
      <c r="AL546" s="50"/>
      <c r="AM546" s="50"/>
      <c r="AN546" s="50"/>
      <c r="AO546" s="50"/>
      <c r="AP546" s="50"/>
      <c r="AQ546" s="50"/>
    </row>
    <row r="547" spans="1:43"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57"/>
      <c r="AF547" s="56"/>
      <c r="AG547" s="56"/>
      <c r="AH547" s="56"/>
      <c r="AI547" s="56"/>
      <c r="AJ547" s="56"/>
      <c r="AK547" s="56"/>
      <c r="AL547" s="50"/>
      <c r="AM547" s="50"/>
      <c r="AN547" s="50"/>
      <c r="AO547" s="50"/>
      <c r="AP547" s="50"/>
      <c r="AQ547" s="50"/>
    </row>
    <row r="548" spans="1:43"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57"/>
      <c r="AF548" s="56"/>
      <c r="AG548" s="56"/>
      <c r="AH548" s="56"/>
      <c r="AI548" s="56"/>
      <c r="AJ548" s="56"/>
      <c r="AK548" s="56"/>
      <c r="AL548" s="50"/>
      <c r="AM548" s="50"/>
      <c r="AN548" s="50"/>
      <c r="AO548" s="50"/>
      <c r="AP548" s="50"/>
      <c r="AQ548" s="50"/>
    </row>
    <row r="549" spans="1:43"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57"/>
      <c r="AF549" s="56"/>
      <c r="AG549" s="56"/>
      <c r="AH549" s="56"/>
      <c r="AI549" s="56"/>
      <c r="AJ549" s="56"/>
      <c r="AK549" s="56"/>
      <c r="AL549" s="50"/>
      <c r="AM549" s="50"/>
      <c r="AN549" s="50"/>
      <c r="AO549" s="50"/>
      <c r="AP549" s="50"/>
      <c r="AQ549" s="50"/>
    </row>
    <row r="550" spans="1:43"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57"/>
      <c r="AF550" s="56"/>
      <c r="AG550" s="56"/>
      <c r="AH550" s="56"/>
      <c r="AI550" s="56"/>
      <c r="AJ550" s="56"/>
      <c r="AK550" s="56"/>
      <c r="AL550" s="50"/>
      <c r="AM550" s="50"/>
      <c r="AN550" s="50"/>
      <c r="AO550" s="50"/>
      <c r="AP550" s="50"/>
      <c r="AQ550" s="50"/>
    </row>
    <row r="551" spans="1:43"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57"/>
      <c r="AF551" s="56"/>
      <c r="AG551" s="56"/>
      <c r="AH551" s="56"/>
      <c r="AI551" s="56"/>
      <c r="AJ551" s="56"/>
      <c r="AK551" s="56"/>
      <c r="AL551" s="50"/>
      <c r="AM551" s="50"/>
      <c r="AN551" s="50"/>
      <c r="AO551" s="50"/>
      <c r="AP551" s="50"/>
      <c r="AQ551" s="50"/>
    </row>
    <row r="552" spans="1:43"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57"/>
      <c r="AF552" s="56"/>
      <c r="AG552" s="56"/>
      <c r="AH552" s="56"/>
      <c r="AI552" s="56"/>
      <c r="AJ552" s="56"/>
      <c r="AK552" s="56"/>
      <c r="AL552" s="50"/>
      <c r="AM552" s="50"/>
      <c r="AN552" s="50"/>
      <c r="AO552" s="50"/>
      <c r="AP552" s="50"/>
      <c r="AQ552" s="50"/>
    </row>
    <row r="553" spans="1:43"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57"/>
      <c r="AF553" s="56"/>
      <c r="AG553" s="56"/>
      <c r="AH553" s="56"/>
      <c r="AI553" s="56"/>
      <c r="AJ553" s="56"/>
      <c r="AK553" s="56"/>
      <c r="AL553" s="50"/>
      <c r="AM553" s="50"/>
      <c r="AN553" s="50"/>
      <c r="AO553" s="50"/>
      <c r="AP553" s="50"/>
      <c r="AQ553" s="50"/>
    </row>
    <row r="554" spans="1:43"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57"/>
      <c r="AF554" s="56"/>
      <c r="AG554" s="56"/>
      <c r="AH554" s="56"/>
      <c r="AI554" s="56"/>
      <c r="AJ554" s="56"/>
      <c r="AK554" s="56"/>
      <c r="AL554" s="50"/>
      <c r="AM554" s="50"/>
      <c r="AN554" s="50"/>
      <c r="AO554" s="50"/>
      <c r="AP554" s="50"/>
      <c r="AQ554" s="50"/>
    </row>
    <row r="555" spans="1:43"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57"/>
      <c r="AF555" s="56"/>
      <c r="AG555" s="56"/>
      <c r="AH555" s="56"/>
      <c r="AI555" s="56"/>
      <c r="AJ555" s="56"/>
      <c r="AK555" s="56"/>
      <c r="AL555" s="50"/>
      <c r="AM555" s="50"/>
      <c r="AN555" s="50"/>
      <c r="AO555" s="50"/>
      <c r="AP555" s="50"/>
      <c r="AQ555" s="50"/>
    </row>
    <row r="556" spans="1:43"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57"/>
      <c r="AF556" s="56"/>
      <c r="AG556" s="56"/>
      <c r="AH556" s="56"/>
      <c r="AI556" s="56"/>
      <c r="AJ556" s="56"/>
      <c r="AK556" s="56"/>
      <c r="AL556" s="50"/>
      <c r="AM556" s="50"/>
      <c r="AN556" s="50"/>
      <c r="AO556" s="50"/>
      <c r="AP556" s="50"/>
      <c r="AQ556" s="50"/>
    </row>
    <row r="557" spans="1:43"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57"/>
      <c r="AF557" s="56"/>
      <c r="AG557" s="56"/>
      <c r="AH557" s="56"/>
      <c r="AI557" s="56"/>
      <c r="AJ557" s="56"/>
      <c r="AK557" s="56"/>
      <c r="AL557" s="50"/>
      <c r="AM557" s="50"/>
      <c r="AN557" s="50"/>
      <c r="AO557" s="50"/>
      <c r="AP557" s="50"/>
      <c r="AQ557" s="50"/>
    </row>
    <row r="558" spans="1:43"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57"/>
      <c r="AF558" s="56"/>
      <c r="AG558" s="56"/>
      <c r="AH558" s="56"/>
      <c r="AI558" s="56"/>
      <c r="AJ558" s="56"/>
      <c r="AK558" s="56"/>
      <c r="AL558" s="50"/>
      <c r="AM558" s="50"/>
      <c r="AN558" s="50"/>
      <c r="AO558" s="50"/>
      <c r="AP558" s="50"/>
      <c r="AQ558" s="50"/>
    </row>
    <row r="559" spans="1:43"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57"/>
      <c r="AF559" s="56"/>
      <c r="AG559" s="56"/>
      <c r="AH559" s="56"/>
      <c r="AI559" s="56"/>
      <c r="AJ559" s="56"/>
      <c r="AK559" s="56"/>
      <c r="AL559" s="50"/>
      <c r="AM559" s="50"/>
      <c r="AN559" s="50"/>
      <c r="AO559" s="50"/>
      <c r="AP559" s="50"/>
      <c r="AQ559" s="50"/>
    </row>
    <row r="560" spans="1:43"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57"/>
      <c r="AF560" s="56"/>
      <c r="AG560" s="56"/>
      <c r="AH560" s="56"/>
      <c r="AI560" s="56"/>
      <c r="AJ560" s="56"/>
      <c r="AK560" s="56"/>
      <c r="AL560" s="50"/>
      <c r="AM560" s="50"/>
      <c r="AN560" s="50"/>
      <c r="AO560" s="50"/>
      <c r="AP560" s="50"/>
      <c r="AQ560" s="50"/>
    </row>
    <row r="561" spans="1:43"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57"/>
      <c r="AF561" s="56"/>
      <c r="AG561" s="56"/>
      <c r="AH561" s="56"/>
      <c r="AI561" s="56"/>
      <c r="AJ561" s="56"/>
      <c r="AK561" s="56"/>
      <c r="AL561" s="50"/>
      <c r="AM561" s="50"/>
      <c r="AN561" s="50"/>
      <c r="AO561" s="50"/>
      <c r="AP561" s="50"/>
      <c r="AQ561" s="50"/>
    </row>
    <row r="562" spans="1:43"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57"/>
      <c r="AF562" s="56"/>
      <c r="AG562" s="56"/>
      <c r="AH562" s="56"/>
      <c r="AI562" s="56"/>
      <c r="AJ562" s="56"/>
      <c r="AK562" s="56"/>
      <c r="AL562" s="50"/>
      <c r="AM562" s="50"/>
      <c r="AN562" s="50"/>
      <c r="AO562" s="50"/>
      <c r="AP562" s="50"/>
      <c r="AQ562" s="50"/>
    </row>
    <row r="563" spans="1:43"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57"/>
      <c r="AF563" s="56"/>
      <c r="AG563" s="56"/>
      <c r="AH563" s="56"/>
      <c r="AI563" s="56"/>
      <c r="AJ563" s="56"/>
      <c r="AK563" s="56"/>
      <c r="AL563" s="50"/>
      <c r="AM563" s="50"/>
      <c r="AN563" s="50"/>
      <c r="AO563" s="50"/>
      <c r="AP563" s="50"/>
      <c r="AQ563" s="50"/>
    </row>
    <row r="564" spans="1:43"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57"/>
      <c r="AF564" s="56"/>
      <c r="AG564" s="56"/>
      <c r="AH564" s="56"/>
      <c r="AI564" s="56"/>
      <c r="AJ564" s="56"/>
      <c r="AK564" s="56"/>
      <c r="AL564" s="50"/>
      <c r="AM564" s="50"/>
      <c r="AN564" s="50"/>
      <c r="AO564" s="50"/>
      <c r="AP564" s="50"/>
      <c r="AQ564" s="50"/>
    </row>
    <row r="565" spans="1:43"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57"/>
      <c r="AF565" s="56"/>
      <c r="AG565" s="56"/>
      <c r="AH565" s="56"/>
      <c r="AI565" s="56"/>
      <c r="AJ565" s="56"/>
      <c r="AK565" s="56"/>
      <c r="AL565" s="50"/>
      <c r="AM565" s="50"/>
      <c r="AN565" s="50"/>
      <c r="AO565" s="50"/>
      <c r="AP565" s="50"/>
      <c r="AQ565" s="50"/>
    </row>
    <row r="566" spans="1:43"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57"/>
      <c r="AF566" s="56"/>
      <c r="AG566" s="56"/>
      <c r="AH566" s="56"/>
      <c r="AI566" s="56"/>
      <c r="AJ566" s="56"/>
      <c r="AK566" s="56"/>
      <c r="AL566" s="50"/>
      <c r="AM566" s="50"/>
      <c r="AN566" s="50"/>
      <c r="AO566" s="50"/>
      <c r="AP566" s="50"/>
      <c r="AQ566" s="50"/>
    </row>
    <row r="567" spans="1:43"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57"/>
      <c r="AF567" s="56"/>
      <c r="AG567" s="56"/>
      <c r="AH567" s="56"/>
      <c r="AI567" s="56"/>
      <c r="AJ567" s="56"/>
      <c r="AK567" s="56"/>
      <c r="AL567" s="50"/>
      <c r="AM567" s="50"/>
      <c r="AN567" s="50"/>
      <c r="AO567" s="50"/>
      <c r="AP567" s="50"/>
      <c r="AQ567" s="50"/>
    </row>
    <row r="568" spans="1:43"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57"/>
      <c r="AF568" s="56"/>
      <c r="AG568" s="56"/>
      <c r="AH568" s="56"/>
      <c r="AI568" s="56"/>
      <c r="AJ568" s="56"/>
      <c r="AK568" s="56"/>
      <c r="AL568" s="50"/>
      <c r="AM568" s="50"/>
      <c r="AN568" s="50"/>
      <c r="AO568" s="50"/>
      <c r="AP568" s="50"/>
      <c r="AQ568" s="50"/>
    </row>
    <row r="569" spans="1:43"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57"/>
      <c r="AF569" s="56"/>
      <c r="AG569" s="56"/>
      <c r="AH569" s="56"/>
      <c r="AI569" s="56"/>
      <c r="AJ569" s="56"/>
      <c r="AK569" s="56"/>
      <c r="AL569" s="50"/>
      <c r="AM569" s="50"/>
      <c r="AN569" s="50"/>
      <c r="AO569" s="50"/>
      <c r="AP569" s="50"/>
      <c r="AQ569" s="50"/>
    </row>
    <row r="570" spans="1:43"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57"/>
      <c r="AF570" s="56"/>
      <c r="AG570" s="56"/>
      <c r="AH570" s="56"/>
      <c r="AI570" s="56"/>
      <c r="AJ570" s="56"/>
      <c r="AK570" s="56"/>
      <c r="AL570" s="50"/>
      <c r="AM570" s="50"/>
      <c r="AN570" s="50"/>
      <c r="AO570" s="50"/>
      <c r="AP570" s="50"/>
      <c r="AQ570" s="50"/>
    </row>
    <row r="571" spans="1:43"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57"/>
      <c r="AF571" s="56"/>
      <c r="AG571" s="56"/>
      <c r="AH571" s="56"/>
      <c r="AI571" s="56"/>
      <c r="AJ571" s="56"/>
      <c r="AK571" s="56"/>
      <c r="AL571" s="50"/>
      <c r="AM571" s="50"/>
      <c r="AN571" s="50"/>
      <c r="AO571" s="50"/>
      <c r="AP571" s="50"/>
      <c r="AQ571" s="50"/>
    </row>
    <row r="572" spans="1:43"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57"/>
      <c r="AF572" s="56"/>
      <c r="AG572" s="56"/>
      <c r="AH572" s="56"/>
      <c r="AI572" s="56"/>
      <c r="AJ572" s="56"/>
      <c r="AK572" s="56"/>
      <c r="AL572" s="50"/>
      <c r="AM572" s="50"/>
      <c r="AN572" s="50"/>
      <c r="AO572" s="50"/>
      <c r="AP572" s="50"/>
      <c r="AQ572" s="50"/>
    </row>
    <row r="573" spans="1:43"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57"/>
      <c r="AF573" s="56"/>
      <c r="AG573" s="56"/>
      <c r="AH573" s="56"/>
      <c r="AI573" s="56"/>
      <c r="AJ573" s="56"/>
      <c r="AK573" s="56"/>
      <c r="AL573" s="50"/>
      <c r="AM573" s="50"/>
      <c r="AN573" s="50"/>
      <c r="AO573" s="50"/>
      <c r="AP573" s="50"/>
      <c r="AQ573" s="50"/>
    </row>
    <row r="574" spans="1:43"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57"/>
      <c r="AF574" s="56"/>
      <c r="AG574" s="56"/>
      <c r="AH574" s="56"/>
      <c r="AI574" s="56"/>
      <c r="AJ574" s="56"/>
      <c r="AK574" s="56"/>
      <c r="AL574" s="50"/>
      <c r="AM574" s="50"/>
      <c r="AN574" s="50"/>
      <c r="AO574" s="50"/>
      <c r="AP574" s="50"/>
      <c r="AQ574" s="50"/>
    </row>
    <row r="575" spans="1:43"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57"/>
      <c r="AF575" s="56"/>
      <c r="AG575" s="56"/>
      <c r="AH575" s="56"/>
      <c r="AI575" s="56"/>
      <c r="AJ575" s="56"/>
      <c r="AK575" s="56"/>
      <c r="AL575" s="50"/>
      <c r="AM575" s="50"/>
      <c r="AN575" s="50"/>
      <c r="AO575" s="50"/>
      <c r="AP575" s="50"/>
      <c r="AQ575" s="50"/>
    </row>
    <row r="576" spans="1:43"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57"/>
      <c r="AF576" s="56"/>
      <c r="AG576" s="56"/>
      <c r="AH576" s="56"/>
      <c r="AI576" s="56"/>
      <c r="AJ576" s="56"/>
      <c r="AK576" s="56"/>
      <c r="AL576" s="50"/>
      <c r="AM576" s="50"/>
      <c r="AN576" s="50"/>
      <c r="AO576" s="50"/>
      <c r="AP576" s="50"/>
      <c r="AQ576" s="50"/>
    </row>
    <row r="577" spans="1:43"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57"/>
      <c r="AF577" s="56"/>
      <c r="AG577" s="56"/>
      <c r="AH577" s="56"/>
      <c r="AI577" s="56"/>
      <c r="AJ577" s="56"/>
      <c r="AK577" s="56"/>
      <c r="AL577" s="50"/>
      <c r="AM577" s="50"/>
      <c r="AN577" s="50"/>
      <c r="AO577" s="50"/>
      <c r="AP577" s="50"/>
      <c r="AQ577" s="50"/>
    </row>
    <row r="578" spans="1:43"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57"/>
      <c r="AF578" s="56"/>
      <c r="AG578" s="56"/>
      <c r="AH578" s="56"/>
      <c r="AI578" s="56"/>
      <c r="AJ578" s="56"/>
      <c r="AK578" s="56"/>
      <c r="AL578" s="50"/>
      <c r="AM578" s="50"/>
      <c r="AN578" s="50"/>
      <c r="AO578" s="50"/>
      <c r="AP578" s="50"/>
      <c r="AQ578" s="50"/>
    </row>
    <row r="579" spans="1:43"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57"/>
      <c r="AF579" s="56"/>
      <c r="AG579" s="56"/>
      <c r="AH579" s="56"/>
      <c r="AI579" s="56"/>
      <c r="AJ579" s="56"/>
      <c r="AK579" s="56"/>
      <c r="AL579" s="50"/>
      <c r="AM579" s="50"/>
      <c r="AN579" s="50"/>
      <c r="AO579" s="50"/>
      <c r="AP579" s="50"/>
      <c r="AQ579" s="50"/>
    </row>
    <row r="580" spans="1:43"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57"/>
      <c r="AF580" s="56"/>
      <c r="AG580" s="56"/>
      <c r="AH580" s="56"/>
      <c r="AI580" s="56"/>
      <c r="AJ580" s="56"/>
      <c r="AK580" s="56"/>
      <c r="AL580" s="50"/>
      <c r="AM580" s="50"/>
      <c r="AN580" s="50"/>
      <c r="AO580" s="50"/>
      <c r="AP580" s="50"/>
      <c r="AQ580" s="50"/>
    </row>
    <row r="581" spans="1:43"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57"/>
      <c r="AF581" s="56"/>
      <c r="AG581" s="56"/>
      <c r="AH581" s="56"/>
      <c r="AI581" s="56"/>
      <c r="AJ581" s="56"/>
      <c r="AK581" s="56"/>
      <c r="AL581" s="50"/>
      <c r="AM581" s="50"/>
      <c r="AN581" s="50"/>
      <c r="AO581" s="50"/>
      <c r="AP581" s="50"/>
      <c r="AQ581" s="50"/>
    </row>
    <row r="582" spans="1:43"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57"/>
      <c r="AF582" s="56"/>
      <c r="AG582" s="56"/>
      <c r="AH582" s="56"/>
      <c r="AI582" s="56"/>
      <c r="AJ582" s="56"/>
      <c r="AK582" s="56"/>
      <c r="AL582" s="50"/>
      <c r="AM582" s="50"/>
      <c r="AN582" s="50"/>
      <c r="AO582" s="50"/>
      <c r="AP582" s="50"/>
      <c r="AQ582" s="50"/>
    </row>
    <row r="583" spans="1:43"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57"/>
      <c r="AF583" s="56"/>
      <c r="AG583" s="56"/>
      <c r="AH583" s="56"/>
      <c r="AI583" s="56"/>
      <c r="AJ583" s="56"/>
      <c r="AK583" s="56"/>
      <c r="AL583" s="50"/>
      <c r="AM583" s="50"/>
      <c r="AN583" s="50"/>
      <c r="AO583" s="50"/>
      <c r="AP583" s="50"/>
      <c r="AQ583" s="50"/>
    </row>
    <row r="584" spans="1:43"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57"/>
      <c r="AF584" s="56"/>
      <c r="AG584" s="56"/>
      <c r="AH584" s="56"/>
      <c r="AI584" s="56"/>
      <c r="AJ584" s="56"/>
      <c r="AK584" s="56"/>
      <c r="AL584" s="50"/>
      <c r="AM584" s="50"/>
      <c r="AN584" s="50"/>
      <c r="AO584" s="50"/>
      <c r="AP584" s="50"/>
      <c r="AQ584" s="50"/>
    </row>
    <row r="585" spans="1:43"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57"/>
      <c r="AF585" s="56"/>
      <c r="AG585" s="56"/>
      <c r="AH585" s="56"/>
      <c r="AI585" s="56"/>
      <c r="AJ585" s="56"/>
      <c r="AK585" s="56"/>
      <c r="AL585" s="50"/>
      <c r="AM585" s="50"/>
      <c r="AN585" s="50"/>
      <c r="AO585" s="50"/>
      <c r="AP585" s="50"/>
      <c r="AQ585" s="50"/>
    </row>
    <row r="586" spans="1:43"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57"/>
      <c r="AF586" s="56"/>
      <c r="AG586" s="56"/>
      <c r="AH586" s="56"/>
      <c r="AI586" s="56"/>
      <c r="AJ586" s="56"/>
      <c r="AK586" s="56"/>
      <c r="AL586" s="50"/>
      <c r="AM586" s="50"/>
      <c r="AN586" s="50"/>
      <c r="AO586" s="50"/>
      <c r="AP586" s="50"/>
      <c r="AQ586" s="50"/>
    </row>
    <row r="587" spans="1:43"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57"/>
      <c r="AF587" s="56"/>
      <c r="AG587" s="56"/>
      <c r="AH587" s="56"/>
      <c r="AI587" s="56"/>
      <c r="AJ587" s="56"/>
      <c r="AK587" s="56"/>
      <c r="AL587" s="50"/>
      <c r="AM587" s="50"/>
      <c r="AN587" s="50"/>
      <c r="AO587" s="50"/>
      <c r="AP587" s="50"/>
      <c r="AQ587" s="50"/>
    </row>
    <row r="588" spans="1:43"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57"/>
      <c r="AF588" s="56"/>
      <c r="AG588" s="56"/>
      <c r="AH588" s="56"/>
      <c r="AI588" s="56"/>
      <c r="AJ588" s="56"/>
      <c r="AK588" s="56"/>
      <c r="AL588" s="50"/>
      <c r="AM588" s="50"/>
      <c r="AN588" s="50"/>
      <c r="AO588" s="50"/>
      <c r="AP588" s="50"/>
      <c r="AQ588" s="50"/>
    </row>
    <row r="589" spans="1:43"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57"/>
      <c r="AF589" s="56"/>
      <c r="AG589" s="56"/>
      <c r="AH589" s="56"/>
      <c r="AI589" s="56"/>
      <c r="AJ589" s="56"/>
      <c r="AK589" s="56"/>
      <c r="AL589" s="50"/>
      <c r="AM589" s="50"/>
      <c r="AN589" s="50"/>
      <c r="AO589" s="50"/>
      <c r="AP589" s="50"/>
      <c r="AQ589" s="50"/>
    </row>
    <row r="590" spans="1:43"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57"/>
      <c r="AF590" s="56"/>
      <c r="AG590" s="56"/>
      <c r="AH590" s="56"/>
      <c r="AI590" s="56"/>
      <c r="AJ590" s="56"/>
      <c r="AK590" s="56"/>
      <c r="AL590" s="50"/>
      <c r="AM590" s="50"/>
      <c r="AN590" s="50"/>
      <c r="AO590" s="50"/>
      <c r="AP590" s="50"/>
      <c r="AQ590" s="50"/>
    </row>
    <row r="591" spans="1:43"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57"/>
      <c r="AF591" s="56"/>
      <c r="AG591" s="56"/>
      <c r="AH591" s="56"/>
      <c r="AI591" s="56"/>
      <c r="AJ591" s="56"/>
      <c r="AK591" s="56"/>
      <c r="AL591" s="50"/>
      <c r="AM591" s="50"/>
      <c r="AN591" s="50"/>
      <c r="AO591" s="50"/>
      <c r="AP591" s="50"/>
      <c r="AQ591" s="50"/>
    </row>
    <row r="592" spans="1:43"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57"/>
      <c r="AF592" s="56"/>
      <c r="AG592" s="56"/>
      <c r="AH592" s="56"/>
      <c r="AI592" s="56"/>
      <c r="AJ592" s="56"/>
      <c r="AK592" s="56"/>
      <c r="AL592" s="50"/>
      <c r="AM592" s="50"/>
      <c r="AN592" s="50"/>
      <c r="AO592" s="50"/>
      <c r="AP592" s="50"/>
      <c r="AQ592" s="50"/>
    </row>
    <row r="593" spans="1:43"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57"/>
      <c r="AF593" s="56"/>
      <c r="AG593" s="56"/>
      <c r="AH593" s="56"/>
      <c r="AI593" s="56"/>
      <c r="AJ593" s="56"/>
      <c r="AK593" s="56"/>
      <c r="AL593" s="50"/>
      <c r="AM593" s="50"/>
      <c r="AN593" s="50"/>
      <c r="AO593" s="50"/>
      <c r="AP593" s="50"/>
      <c r="AQ593" s="50"/>
    </row>
    <row r="594" spans="1:43"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57"/>
      <c r="AF594" s="56"/>
      <c r="AG594" s="56"/>
      <c r="AH594" s="56"/>
      <c r="AI594" s="56"/>
      <c r="AJ594" s="56"/>
      <c r="AK594" s="56"/>
      <c r="AL594" s="50"/>
      <c r="AM594" s="50"/>
      <c r="AN594" s="50"/>
      <c r="AO594" s="50"/>
      <c r="AP594" s="50"/>
      <c r="AQ594" s="50"/>
    </row>
    <row r="595" spans="1:43"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57"/>
      <c r="AF595" s="56"/>
      <c r="AG595" s="56"/>
      <c r="AH595" s="56"/>
      <c r="AI595" s="56"/>
      <c r="AJ595" s="56"/>
      <c r="AK595" s="56"/>
      <c r="AL595" s="50"/>
      <c r="AM595" s="50"/>
      <c r="AN595" s="50"/>
      <c r="AO595" s="50"/>
      <c r="AP595" s="50"/>
      <c r="AQ595" s="50"/>
    </row>
    <row r="596" spans="1:43"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57"/>
      <c r="AF596" s="56"/>
      <c r="AG596" s="56"/>
      <c r="AH596" s="56"/>
      <c r="AI596" s="56"/>
      <c r="AJ596" s="56"/>
      <c r="AK596" s="56"/>
      <c r="AL596" s="50"/>
      <c r="AM596" s="50"/>
      <c r="AN596" s="50"/>
      <c r="AO596" s="50"/>
      <c r="AP596" s="50"/>
      <c r="AQ596" s="50"/>
    </row>
    <row r="597" spans="1:43"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57"/>
      <c r="AF597" s="56"/>
      <c r="AG597" s="56"/>
      <c r="AH597" s="56"/>
      <c r="AI597" s="56"/>
      <c r="AJ597" s="56"/>
      <c r="AK597" s="56"/>
      <c r="AL597" s="50"/>
      <c r="AM597" s="50"/>
      <c r="AN597" s="50"/>
      <c r="AO597" s="50"/>
      <c r="AP597" s="50"/>
      <c r="AQ597" s="50"/>
    </row>
    <row r="598" spans="1:43"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57"/>
      <c r="AF598" s="56"/>
      <c r="AG598" s="56"/>
      <c r="AH598" s="56"/>
      <c r="AI598" s="56"/>
      <c r="AJ598" s="56"/>
      <c r="AK598" s="56"/>
      <c r="AL598" s="50"/>
      <c r="AM598" s="50"/>
      <c r="AN598" s="50"/>
      <c r="AO598" s="50"/>
      <c r="AP598" s="50"/>
      <c r="AQ598" s="50"/>
    </row>
    <row r="599" spans="1:43"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57"/>
      <c r="AF599" s="56"/>
      <c r="AG599" s="56"/>
      <c r="AH599" s="56"/>
      <c r="AI599" s="56"/>
      <c r="AJ599" s="56"/>
      <c r="AK599" s="56"/>
      <c r="AL599" s="50"/>
      <c r="AM599" s="50"/>
      <c r="AN599" s="50"/>
      <c r="AO599" s="50"/>
      <c r="AP599" s="50"/>
      <c r="AQ599" s="50"/>
    </row>
    <row r="600" spans="1:43"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57"/>
      <c r="AF600" s="56"/>
      <c r="AG600" s="56"/>
      <c r="AH600" s="56"/>
      <c r="AI600" s="56"/>
      <c r="AJ600" s="56"/>
      <c r="AK600" s="56"/>
      <c r="AL600" s="50"/>
      <c r="AM600" s="50"/>
      <c r="AN600" s="50"/>
      <c r="AO600" s="50"/>
      <c r="AP600" s="50"/>
      <c r="AQ600" s="50"/>
    </row>
    <row r="601" spans="1:43"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57"/>
      <c r="AF601" s="56"/>
      <c r="AG601" s="56"/>
      <c r="AH601" s="56"/>
      <c r="AI601" s="56"/>
      <c r="AJ601" s="56"/>
      <c r="AK601" s="56"/>
      <c r="AL601" s="50"/>
      <c r="AM601" s="50"/>
      <c r="AN601" s="50"/>
      <c r="AO601" s="50"/>
      <c r="AP601" s="50"/>
      <c r="AQ601" s="50"/>
    </row>
    <row r="602" spans="1:43"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57"/>
      <c r="AF602" s="56"/>
      <c r="AG602" s="56"/>
      <c r="AH602" s="56"/>
      <c r="AI602" s="56"/>
      <c r="AJ602" s="56"/>
      <c r="AK602" s="56"/>
      <c r="AL602" s="50"/>
      <c r="AM602" s="50"/>
      <c r="AN602" s="50"/>
      <c r="AO602" s="50"/>
      <c r="AP602" s="50"/>
      <c r="AQ602" s="50"/>
    </row>
    <row r="603" spans="1:43"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57"/>
      <c r="AF603" s="56"/>
      <c r="AG603" s="56"/>
      <c r="AH603" s="56"/>
      <c r="AI603" s="56"/>
      <c r="AJ603" s="56"/>
      <c r="AK603" s="56"/>
      <c r="AL603" s="50"/>
      <c r="AM603" s="50"/>
      <c r="AN603" s="50"/>
      <c r="AO603" s="50"/>
      <c r="AP603" s="50"/>
      <c r="AQ603" s="50"/>
    </row>
    <row r="604" spans="1:43"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57"/>
      <c r="AF604" s="56"/>
      <c r="AG604" s="56"/>
      <c r="AH604" s="56"/>
      <c r="AI604" s="56"/>
      <c r="AJ604" s="56"/>
      <c r="AK604" s="56"/>
      <c r="AL604" s="50"/>
      <c r="AM604" s="50"/>
      <c r="AN604" s="50"/>
      <c r="AO604" s="50"/>
      <c r="AP604" s="50"/>
      <c r="AQ604" s="50"/>
    </row>
    <row r="605" spans="1:43"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57"/>
      <c r="AF605" s="56"/>
      <c r="AG605" s="56"/>
      <c r="AH605" s="56"/>
      <c r="AI605" s="56"/>
      <c r="AJ605" s="56"/>
      <c r="AK605" s="56"/>
      <c r="AL605" s="50"/>
      <c r="AM605" s="50"/>
      <c r="AN605" s="50"/>
      <c r="AO605" s="50"/>
      <c r="AP605" s="50"/>
      <c r="AQ605" s="50"/>
    </row>
    <row r="606" spans="1:43"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57"/>
      <c r="AF606" s="56"/>
      <c r="AG606" s="56"/>
      <c r="AH606" s="56"/>
      <c r="AI606" s="56"/>
      <c r="AJ606" s="56"/>
      <c r="AK606" s="56"/>
      <c r="AL606" s="50"/>
      <c r="AM606" s="50"/>
      <c r="AN606" s="50"/>
      <c r="AO606" s="50"/>
      <c r="AP606" s="50"/>
      <c r="AQ606" s="50"/>
    </row>
    <row r="607" spans="1:43"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57"/>
      <c r="AF607" s="56"/>
      <c r="AG607" s="56"/>
      <c r="AH607" s="56"/>
      <c r="AI607" s="56"/>
      <c r="AJ607" s="56"/>
      <c r="AK607" s="56"/>
      <c r="AL607" s="50"/>
      <c r="AM607" s="50"/>
      <c r="AN607" s="50"/>
      <c r="AO607" s="50"/>
      <c r="AP607" s="50"/>
      <c r="AQ607" s="50"/>
    </row>
    <row r="608" spans="1:43"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57"/>
      <c r="AF608" s="56"/>
      <c r="AG608" s="56"/>
      <c r="AH608" s="56"/>
      <c r="AI608" s="56"/>
      <c r="AJ608" s="56"/>
      <c r="AK608" s="56"/>
      <c r="AL608" s="50"/>
      <c r="AM608" s="50"/>
      <c r="AN608" s="50"/>
      <c r="AO608" s="50"/>
      <c r="AP608" s="50"/>
      <c r="AQ608" s="50"/>
    </row>
    <row r="609" spans="1:43"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57"/>
      <c r="AF609" s="56"/>
      <c r="AG609" s="56"/>
      <c r="AH609" s="56"/>
      <c r="AI609" s="56"/>
      <c r="AJ609" s="56"/>
      <c r="AK609" s="56"/>
      <c r="AL609" s="50"/>
      <c r="AM609" s="50"/>
      <c r="AN609" s="50"/>
      <c r="AO609" s="50"/>
      <c r="AP609" s="50"/>
      <c r="AQ609" s="50"/>
    </row>
    <row r="610" spans="1:43"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57"/>
      <c r="AF610" s="56"/>
      <c r="AG610" s="56"/>
      <c r="AH610" s="56"/>
      <c r="AI610" s="56"/>
      <c r="AJ610" s="56"/>
      <c r="AK610" s="56"/>
      <c r="AL610" s="50"/>
      <c r="AM610" s="50"/>
      <c r="AN610" s="50"/>
      <c r="AO610" s="50"/>
      <c r="AP610" s="50"/>
      <c r="AQ610" s="50"/>
    </row>
    <row r="611" spans="1:43"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57"/>
      <c r="AF611" s="56"/>
      <c r="AG611" s="56"/>
      <c r="AH611" s="56"/>
      <c r="AI611" s="56"/>
      <c r="AJ611" s="56"/>
      <c r="AK611" s="56"/>
      <c r="AL611" s="50"/>
      <c r="AM611" s="50"/>
      <c r="AN611" s="50"/>
      <c r="AO611" s="50"/>
      <c r="AP611" s="50"/>
      <c r="AQ611" s="50"/>
    </row>
    <row r="612" spans="1:43"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57"/>
      <c r="AF612" s="56"/>
      <c r="AG612" s="56"/>
      <c r="AH612" s="56"/>
      <c r="AI612" s="56"/>
      <c r="AJ612" s="56"/>
      <c r="AK612" s="56"/>
      <c r="AL612" s="50"/>
      <c r="AM612" s="50"/>
      <c r="AN612" s="50"/>
      <c r="AO612" s="50"/>
      <c r="AP612" s="50"/>
      <c r="AQ612" s="50"/>
    </row>
    <row r="613" spans="1:43"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57"/>
      <c r="AF613" s="56"/>
      <c r="AG613" s="56"/>
      <c r="AH613" s="56"/>
      <c r="AI613" s="56"/>
      <c r="AJ613" s="56"/>
      <c r="AK613" s="56"/>
      <c r="AL613" s="50"/>
      <c r="AM613" s="50"/>
      <c r="AN613" s="50"/>
      <c r="AO613" s="50"/>
      <c r="AP613" s="50"/>
      <c r="AQ613" s="50"/>
    </row>
    <row r="614" spans="1:43"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57"/>
      <c r="AF614" s="56"/>
      <c r="AG614" s="56"/>
      <c r="AH614" s="56"/>
      <c r="AI614" s="56"/>
      <c r="AJ614" s="56"/>
      <c r="AK614" s="56"/>
      <c r="AL614" s="50"/>
      <c r="AM614" s="50"/>
      <c r="AN614" s="50"/>
      <c r="AO614" s="50"/>
      <c r="AP614" s="50"/>
      <c r="AQ614" s="50"/>
    </row>
    <row r="615" spans="1:43"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57"/>
      <c r="AF615" s="56"/>
      <c r="AG615" s="56"/>
      <c r="AH615" s="56"/>
      <c r="AI615" s="56"/>
      <c r="AJ615" s="56"/>
      <c r="AK615" s="56"/>
      <c r="AL615" s="50"/>
      <c r="AM615" s="50"/>
      <c r="AN615" s="50"/>
      <c r="AO615" s="50"/>
      <c r="AP615" s="50"/>
      <c r="AQ615" s="50"/>
    </row>
    <row r="616" spans="1:43"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57"/>
      <c r="AF616" s="56"/>
      <c r="AG616" s="56"/>
      <c r="AH616" s="56"/>
      <c r="AI616" s="56"/>
      <c r="AJ616" s="56"/>
      <c r="AK616" s="56"/>
      <c r="AL616" s="50"/>
      <c r="AM616" s="50"/>
      <c r="AN616" s="50"/>
      <c r="AO616" s="50"/>
      <c r="AP616" s="50"/>
      <c r="AQ616" s="50"/>
    </row>
    <row r="617" spans="1:43"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57"/>
      <c r="AF617" s="56"/>
      <c r="AG617" s="56"/>
      <c r="AH617" s="56"/>
      <c r="AI617" s="56"/>
      <c r="AJ617" s="56"/>
      <c r="AK617" s="56"/>
      <c r="AL617" s="50"/>
      <c r="AM617" s="50"/>
      <c r="AN617" s="50"/>
      <c r="AO617" s="50"/>
      <c r="AP617" s="50"/>
      <c r="AQ617" s="50"/>
    </row>
    <row r="618" spans="1:43"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57"/>
      <c r="AF618" s="56"/>
      <c r="AG618" s="56"/>
      <c r="AH618" s="56"/>
      <c r="AI618" s="56"/>
      <c r="AJ618" s="56"/>
      <c r="AK618" s="56"/>
      <c r="AL618" s="50"/>
      <c r="AM618" s="50"/>
      <c r="AN618" s="50"/>
      <c r="AO618" s="50"/>
      <c r="AP618" s="50"/>
      <c r="AQ618" s="50"/>
    </row>
    <row r="619" spans="1:43"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57"/>
      <c r="AF619" s="56"/>
      <c r="AG619" s="56"/>
      <c r="AH619" s="56"/>
      <c r="AI619" s="56"/>
      <c r="AJ619" s="56"/>
      <c r="AK619" s="56"/>
      <c r="AL619" s="50"/>
      <c r="AM619" s="50"/>
      <c r="AN619" s="50"/>
      <c r="AO619" s="50"/>
      <c r="AP619" s="50"/>
      <c r="AQ619" s="50"/>
    </row>
    <row r="620" spans="1:43"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57"/>
      <c r="AF620" s="56"/>
      <c r="AG620" s="56"/>
      <c r="AH620" s="56"/>
      <c r="AI620" s="56"/>
      <c r="AJ620" s="56"/>
      <c r="AK620" s="56"/>
      <c r="AL620" s="50"/>
      <c r="AM620" s="50"/>
      <c r="AN620" s="50"/>
      <c r="AO620" s="50"/>
      <c r="AP620" s="50"/>
      <c r="AQ620" s="50"/>
    </row>
    <row r="621" spans="1:43"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57"/>
      <c r="AF621" s="56"/>
      <c r="AG621" s="56"/>
      <c r="AH621" s="56"/>
      <c r="AI621" s="56"/>
      <c r="AJ621" s="56"/>
      <c r="AK621" s="56"/>
      <c r="AL621" s="50"/>
      <c r="AM621" s="50"/>
      <c r="AN621" s="50"/>
      <c r="AO621" s="50"/>
      <c r="AP621" s="50"/>
      <c r="AQ621" s="50"/>
    </row>
    <row r="622" spans="1:43"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57"/>
      <c r="AF622" s="56"/>
      <c r="AG622" s="56"/>
      <c r="AH622" s="56"/>
      <c r="AI622" s="56"/>
      <c r="AJ622" s="56"/>
      <c r="AK622" s="56"/>
      <c r="AL622" s="50"/>
      <c r="AM622" s="50"/>
      <c r="AN622" s="50"/>
      <c r="AO622" s="50"/>
      <c r="AP622" s="50"/>
      <c r="AQ622" s="50"/>
    </row>
    <row r="623" spans="1:43"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57"/>
      <c r="AF623" s="56"/>
      <c r="AG623" s="56"/>
      <c r="AH623" s="56"/>
      <c r="AI623" s="56"/>
      <c r="AJ623" s="56"/>
      <c r="AK623" s="56"/>
      <c r="AL623" s="50"/>
      <c r="AM623" s="50"/>
      <c r="AN623" s="50"/>
      <c r="AO623" s="50"/>
      <c r="AP623" s="50"/>
      <c r="AQ623" s="50"/>
    </row>
    <row r="624" spans="1:43"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57"/>
      <c r="AF624" s="56"/>
      <c r="AG624" s="56"/>
      <c r="AH624" s="56"/>
      <c r="AI624" s="56"/>
      <c r="AJ624" s="56"/>
      <c r="AK624" s="56"/>
      <c r="AL624" s="50"/>
      <c r="AM624" s="50"/>
      <c r="AN624" s="50"/>
      <c r="AO624" s="50"/>
      <c r="AP624" s="50"/>
      <c r="AQ624" s="50"/>
    </row>
    <row r="625" spans="1:43"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57"/>
      <c r="AF625" s="56"/>
      <c r="AG625" s="56"/>
      <c r="AH625" s="56"/>
      <c r="AI625" s="56"/>
      <c r="AJ625" s="56"/>
      <c r="AK625" s="56"/>
      <c r="AL625" s="50"/>
      <c r="AM625" s="50"/>
      <c r="AN625" s="50"/>
      <c r="AO625" s="50"/>
      <c r="AP625" s="50"/>
      <c r="AQ625" s="50"/>
    </row>
    <row r="626" spans="1:43"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57"/>
      <c r="AF626" s="56"/>
      <c r="AG626" s="56"/>
      <c r="AH626" s="56"/>
      <c r="AI626" s="56"/>
      <c r="AJ626" s="56"/>
      <c r="AK626" s="56"/>
      <c r="AL626" s="50"/>
      <c r="AM626" s="50"/>
      <c r="AN626" s="50"/>
      <c r="AO626" s="50"/>
      <c r="AP626" s="50"/>
      <c r="AQ626" s="50"/>
    </row>
    <row r="627" spans="1:43"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57"/>
      <c r="AF627" s="56"/>
      <c r="AG627" s="56"/>
      <c r="AH627" s="56"/>
      <c r="AI627" s="56"/>
      <c r="AJ627" s="56"/>
      <c r="AK627" s="56"/>
      <c r="AL627" s="50"/>
      <c r="AM627" s="50"/>
      <c r="AN627" s="50"/>
      <c r="AO627" s="50"/>
      <c r="AP627" s="50"/>
      <c r="AQ627" s="50"/>
    </row>
    <row r="628" spans="1:43"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57"/>
      <c r="AF628" s="56"/>
      <c r="AG628" s="56"/>
      <c r="AH628" s="56"/>
      <c r="AI628" s="56"/>
      <c r="AJ628" s="56"/>
      <c r="AK628" s="56"/>
      <c r="AL628" s="50"/>
      <c r="AM628" s="50"/>
      <c r="AN628" s="50"/>
      <c r="AO628" s="50"/>
      <c r="AP628" s="50"/>
      <c r="AQ628" s="50"/>
    </row>
    <row r="629" spans="1:43"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57"/>
      <c r="AF629" s="56"/>
      <c r="AG629" s="56"/>
      <c r="AH629" s="56"/>
      <c r="AI629" s="56"/>
      <c r="AJ629" s="56"/>
      <c r="AK629" s="56"/>
      <c r="AL629" s="50"/>
      <c r="AM629" s="50"/>
      <c r="AN629" s="50"/>
      <c r="AO629" s="50"/>
      <c r="AP629" s="50"/>
      <c r="AQ629" s="50"/>
    </row>
    <row r="630" spans="1:43"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57"/>
      <c r="AF630" s="56"/>
      <c r="AG630" s="56"/>
      <c r="AH630" s="56"/>
      <c r="AI630" s="56"/>
      <c r="AJ630" s="56"/>
      <c r="AK630" s="56"/>
      <c r="AL630" s="50"/>
      <c r="AM630" s="50"/>
      <c r="AN630" s="50"/>
      <c r="AO630" s="50"/>
      <c r="AP630" s="50"/>
      <c r="AQ630" s="50"/>
    </row>
    <row r="631" spans="1:43"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57"/>
      <c r="AF631" s="56"/>
      <c r="AG631" s="56"/>
      <c r="AH631" s="56"/>
      <c r="AI631" s="56"/>
      <c r="AJ631" s="56"/>
      <c r="AK631" s="56"/>
      <c r="AL631" s="50"/>
      <c r="AM631" s="50"/>
      <c r="AN631" s="50"/>
      <c r="AO631" s="50"/>
      <c r="AP631" s="50"/>
      <c r="AQ631" s="50"/>
    </row>
    <row r="632" spans="1:43"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57"/>
      <c r="AF632" s="56"/>
      <c r="AG632" s="56"/>
      <c r="AH632" s="56"/>
      <c r="AI632" s="56"/>
      <c r="AJ632" s="56"/>
      <c r="AK632" s="56"/>
      <c r="AL632" s="50"/>
      <c r="AM632" s="50"/>
      <c r="AN632" s="50"/>
      <c r="AO632" s="50"/>
      <c r="AP632" s="50"/>
      <c r="AQ632" s="50"/>
    </row>
    <row r="633" spans="1:43"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57"/>
      <c r="AF633" s="56"/>
      <c r="AG633" s="56"/>
      <c r="AH633" s="56"/>
      <c r="AI633" s="56"/>
      <c r="AJ633" s="56"/>
      <c r="AK633" s="56"/>
      <c r="AL633" s="50"/>
      <c r="AM633" s="50"/>
      <c r="AN633" s="50"/>
      <c r="AO633" s="50"/>
      <c r="AP633" s="50"/>
      <c r="AQ633" s="50"/>
    </row>
    <row r="634" spans="1:43"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57"/>
      <c r="AF634" s="56"/>
      <c r="AG634" s="56"/>
      <c r="AH634" s="56"/>
      <c r="AI634" s="56"/>
      <c r="AJ634" s="56"/>
      <c r="AK634" s="56"/>
      <c r="AL634" s="50"/>
      <c r="AM634" s="50"/>
      <c r="AN634" s="50"/>
      <c r="AO634" s="50"/>
      <c r="AP634" s="50"/>
      <c r="AQ634" s="50"/>
    </row>
    <row r="635" spans="1:43"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57"/>
      <c r="AF635" s="56"/>
      <c r="AG635" s="56"/>
      <c r="AH635" s="56"/>
      <c r="AI635" s="56"/>
      <c r="AJ635" s="56"/>
      <c r="AK635" s="56"/>
      <c r="AL635" s="50"/>
      <c r="AM635" s="50"/>
      <c r="AN635" s="50"/>
      <c r="AO635" s="50"/>
      <c r="AP635" s="50"/>
      <c r="AQ635" s="50"/>
    </row>
    <row r="636" spans="1:43"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57"/>
      <c r="AF636" s="56"/>
      <c r="AG636" s="56"/>
      <c r="AH636" s="56"/>
      <c r="AI636" s="56"/>
      <c r="AJ636" s="56"/>
      <c r="AK636" s="56"/>
      <c r="AL636" s="50"/>
      <c r="AM636" s="50"/>
      <c r="AN636" s="50"/>
      <c r="AO636" s="50"/>
      <c r="AP636" s="50"/>
      <c r="AQ636" s="50"/>
    </row>
    <row r="637" spans="1:43"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57"/>
      <c r="AF637" s="56"/>
      <c r="AG637" s="56"/>
      <c r="AH637" s="56"/>
      <c r="AI637" s="56"/>
      <c r="AJ637" s="56"/>
      <c r="AK637" s="56"/>
      <c r="AL637" s="50"/>
      <c r="AM637" s="50"/>
      <c r="AN637" s="50"/>
      <c r="AO637" s="50"/>
      <c r="AP637" s="50"/>
      <c r="AQ637" s="50"/>
    </row>
    <row r="638" spans="1:43"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57"/>
      <c r="AF638" s="56"/>
      <c r="AG638" s="56"/>
      <c r="AH638" s="56"/>
      <c r="AI638" s="56"/>
      <c r="AJ638" s="56"/>
      <c r="AK638" s="56"/>
      <c r="AL638" s="50"/>
      <c r="AM638" s="50"/>
      <c r="AN638" s="50"/>
      <c r="AO638" s="50"/>
      <c r="AP638" s="50"/>
      <c r="AQ638" s="50"/>
    </row>
    <row r="639" spans="1:43"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57"/>
      <c r="AF639" s="56"/>
      <c r="AG639" s="56"/>
      <c r="AH639" s="56"/>
      <c r="AI639" s="56"/>
      <c r="AJ639" s="56"/>
      <c r="AK639" s="56"/>
      <c r="AL639" s="50"/>
      <c r="AM639" s="50"/>
      <c r="AN639" s="50"/>
      <c r="AO639" s="50"/>
      <c r="AP639" s="50"/>
      <c r="AQ639" s="50"/>
    </row>
    <row r="640" spans="1:43"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57"/>
      <c r="AF640" s="56"/>
      <c r="AG640" s="56"/>
      <c r="AH640" s="56"/>
      <c r="AI640" s="56"/>
      <c r="AJ640" s="56"/>
      <c r="AK640" s="56"/>
      <c r="AL640" s="50"/>
      <c r="AM640" s="50"/>
      <c r="AN640" s="50"/>
      <c r="AO640" s="50"/>
      <c r="AP640" s="50"/>
      <c r="AQ640" s="50"/>
    </row>
    <row r="641" spans="1:43"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57"/>
      <c r="AF641" s="56"/>
      <c r="AG641" s="56"/>
      <c r="AH641" s="56"/>
      <c r="AI641" s="56"/>
      <c r="AJ641" s="56"/>
      <c r="AK641" s="56"/>
      <c r="AL641" s="50"/>
      <c r="AM641" s="50"/>
      <c r="AN641" s="50"/>
      <c r="AO641" s="50"/>
      <c r="AP641" s="50"/>
      <c r="AQ641" s="50"/>
    </row>
    <row r="642" spans="1:43"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57"/>
      <c r="AF642" s="56"/>
      <c r="AG642" s="56"/>
      <c r="AH642" s="56"/>
      <c r="AI642" s="56"/>
      <c r="AJ642" s="56"/>
      <c r="AK642" s="56"/>
      <c r="AL642" s="50"/>
      <c r="AM642" s="50"/>
      <c r="AN642" s="50"/>
      <c r="AO642" s="50"/>
      <c r="AP642" s="50"/>
      <c r="AQ642" s="50"/>
    </row>
    <row r="643" spans="1:43"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57"/>
      <c r="AF643" s="56"/>
      <c r="AG643" s="56"/>
      <c r="AH643" s="56"/>
      <c r="AI643" s="56"/>
      <c r="AJ643" s="56"/>
      <c r="AK643" s="56"/>
      <c r="AL643" s="50"/>
      <c r="AM643" s="50"/>
      <c r="AN643" s="50"/>
      <c r="AO643" s="50"/>
      <c r="AP643" s="50"/>
      <c r="AQ643" s="50"/>
    </row>
    <row r="644" spans="1:43"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57"/>
      <c r="AF644" s="56"/>
      <c r="AG644" s="56"/>
      <c r="AH644" s="56"/>
      <c r="AI644" s="56"/>
      <c r="AJ644" s="56"/>
      <c r="AK644" s="56"/>
      <c r="AL644" s="50"/>
      <c r="AM644" s="50"/>
      <c r="AN644" s="50"/>
      <c r="AO644" s="50"/>
      <c r="AP644" s="50"/>
      <c r="AQ644" s="50"/>
    </row>
    <row r="645" spans="1:43"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57"/>
      <c r="AF645" s="56"/>
      <c r="AG645" s="56"/>
      <c r="AH645" s="56"/>
      <c r="AI645" s="56"/>
      <c r="AJ645" s="56"/>
      <c r="AK645" s="56"/>
      <c r="AL645" s="50"/>
      <c r="AM645" s="50"/>
      <c r="AN645" s="50"/>
      <c r="AO645" s="50"/>
      <c r="AP645" s="50"/>
      <c r="AQ645" s="50"/>
    </row>
    <row r="646" spans="1:43"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57"/>
      <c r="AF646" s="56"/>
      <c r="AG646" s="56"/>
      <c r="AH646" s="56"/>
      <c r="AI646" s="56"/>
      <c r="AJ646" s="56"/>
      <c r="AK646" s="56"/>
      <c r="AL646" s="50"/>
      <c r="AM646" s="50"/>
      <c r="AN646" s="50"/>
      <c r="AO646" s="50"/>
      <c r="AP646" s="50"/>
      <c r="AQ646" s="50"/>
    </row>
    <row r="647" spans="1:43"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57"/>
      <c r="AF647" s="56"/>
      <c r="AG647" s="56"/>
      <c r="AH647" s="56"/>
      <c r="AI647" s="56"/>
      <c r="AJ647" s="56"/>
      <c r="AK647" s="56"/>
      <c r="AL647" s="50"/>
      <c r="AM647" s="50"/>
      <c r="AN647" s="50"/>
      <c r="AO647" s="50"/>
      <c r="AP647" s="50"/>
      <c r="AQ647" s="50"/>
    </row>
    <row r="648" spans="1:43"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57"/>
      <c r="AF648" s="56"/>
      <c r="AG648" s="56"/>
      <c r="AH648" s="56"/>
      <c r="AI648" s="56"/>
      <c r="AJ648" s="56"/>
      <c r="AK648" s="56"/>
      <c r="AL648" s="50"/>
      <c r="AM648" s="50"/>
      <c r="AN648" s="50"/>
      <c r="AO648" s="50"/>
      <c r="AP648" s="50"/>
      <c r="AQ648" s="50"/>
    </row>
    <row r="649" spans="1:43"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57"/>
      <c r="AF649" s="56"/>
      <c r="AG649" s="56"/>
      <c r="AH649" s="56"/>
      <c r="AI649" s="56"/>
      <c r="AJ649" s="56"/>
      <c r="AK649" s="56"/>
      <c r="AL649" s="50"/>
      <c r="AM649" s="50"/>
      <c r="AN649" s="50"/>
      <c r="AO649" s="50"/>
      <c r="AP649" s="50"/>
      <c r="AQ649" s="50"/>
    </row>
    <row r="650" spans="1:43"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57"/>
      <c r="AF650" s="56"/>
      <c r="AG650" s="56"/>
      <c r="AH650" s="56"/>
      <c r="AI650" s="56"/>
      <c r="AJ650" s="56"/>
      <c r="AK650" s="56"/>
      <c r="AL650" s="50"/>
      <c r="AM650" s="50"/>
      <c r="AN650" s="50"/>
      <c r="AO650" s="50"/>
      <c r="AP650" s="50"/>
      <c r="AQ650" s="50"/>
    </row>
    <row r="651" spans="1:43"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57"/>
      <c r="AF651" s="56"/>
      <c r="AG651" s="56"/>
      <c r="AH651" s="56"/>
      <c r="AI651" s="56"/>
      <c r="AJ651" s="56"/>
      <c r="AK651" s="56"/>
      <c r="AL651" s="50"/>
      <c r="AM651" s="50"/>
      <c r="AN651" s="50"/>
      <c r="AO651" s="50"/>
      <c r="AP651" s="50"/>
      <c r="AQ651" s="50"/>
    </row>
    <row r="652" spans="1:43"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57"/>
      <c r="AF652" s="56"/>
      <c r="AG652" s="56"/>
      <c r="AH652" s="56"/>
      <c r="AI652" s="56"/>
      <c r="AJ652" s="56"/>
      <c r="AK652" s="56"/>
      <c r="AL652" s="50"/>
      <c r="AM652" s="50"/>
      <c r="AN652" s="50"/>
      <c r="AO652" s="50"/>
      <c r="AP652" s="50"/>
      <c r="AQ652" s="50"/>
    </row>
    <row r="653" spans="1:43"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57"/>
      <c r="AF653" s="56"/>
      <c r="AG653" s="56"/>
      <c r="AH653" s="56"/>
      <c r="AI653" s="56"/>
      <c r="AJ653" s="56"/>
      <c r="AK653" s="56"/>
      <c r="AL653" s="50"/>
      <c r="AM653" s="50"/>
      <c r="AN653" s="50"/>
      <c r="AO653" s="50"/>
      <c r="AP653" s="50"/>
      <c r="AQ653" s="50"/>
    </row>
    <row r="654" spans="1:43"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57"/>
      <c r="AF654" s="56"/>
      <c r="AG654" s="56"/>
      <c r="AH654" s="56"/>
      <c r="AI654" s="56"/>
      <c r="AJ654" s="56"/>
      <c r="AK654" s="56"/>
      <c r="AL654" s="50"/>
      <c r="AM654" s="50"/>
      <c r="AN654" s="50"/>
      <c r="AO654" s="50"/>
      <c r="AP654" s="50"/>
      <c r="AQ654" s="50"/>
    </row>
    <row r="655" spans="1:43"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57"/>
      <c r="AF655" s="56"/>
      <c r="AG655" s="56"/>
      <c r="AH655" s="56"/>
      <c r="AI655" s="56"/>
      <c r="AJ655" s="56"/>
      <c r="AK655" s="56"/>
      <c r="AL655" s="50"/>
      <c r="AM655" s="50"/>
      <c r="AN655" s="50"/>
      <c r="AO655" s="50"/>
      <c r="AP655" s="50"/>
      <c r="AQ655" s="50"/>
    </row>
    <row r="656" spans="1:43"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57"/>
      <c r="AF656" s="56"/>
      <c r="AG656" s="56"/>
      <c r="AH656" s="56"/>
      <c r="AI656" s="56"/>
      <c r="AJ656" s="56"/>
      <c r="AK656" s="56"/>
      <c r="AL656" s="50"/>
      <c r="AM656" s="50"/>
      <c r="AN656" s="50"/>
      <c r="AO656" s="50"/>
      <c r="AP656" s="50"/>
      <c r="AQ656" s="50"/>
    </row>
    <row r="657" spans="1:43"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57"/>
      <c r="AF657" s="56"/>
      <c r="AG657" s="56"/>
      <c r="AH657" s="56"/>
      <c r="AI657" s="56"/>
      <c r="AJ657" s="56"/>
      <c r="AK657" s="56"/>
      <c r="AL657" s="50"/>
      <c r="AM657" s="50"/>
      <c r="AN657" s="50"/>
      <c r="AO657" s="50"/>
      <c r="AP657" s="50"/>
      <c r="AQ657" s="50"/>
    </row>
    <row r="658" spans="1:43"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57"/>
      <c r="AF658" s="56"/>
      <c r="AG658" s="56"/>
      <c r="AH658" s="56"/>
      <c r="AI658" s="56"/>
      <c r="AJ658" s="56"/>
      <c r="AK658" s="56"/>
      <c r="AL658" s="50"/>
      <c r="AM658" s="50"/>
      <c r="AN658" s="50"/>
      <c r="AO658" s="50"/>
      <c r="AP658" s="50"/>
      <c r="AQ658" s="50"/>
    </row>
    <row r="659" spans="1:43"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57"/>
      <c r="AF659" s="56"/>
      <c r="AG659" s="56"/>
      <c r="AH659" s="56"/>
      <c r="AI659" s="56"/>
      <c r="AJ659" s="56"/>
      <c r="AK659" s="56"/>
      <c r="AL659" s="50"/>
      <c r="AM659" s="50"/>
      <c r="AN659" s="50"/>
      <c r="AO659" s="50"/>
      <c r="AP659" s="50"/>
      <c r="AQ659" s="50"/>
    </row>
    <row r="660" spans="1:43"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57"/>
      <c r="AF660" s="56"/>
      <c r="AG660" s="56"/>
      <c r="AH660" s="56"/>
      <c r="AI660" s="56"/>
      <c r="AJ660" s="56"/>
      <c r="AK660" s="56"/>
      <c r="AL660" s="50"/>
      <c r="AM660" s="50"/>
      <c r="AN660" s="50"/>
      <c r="AO660" s="50"/>
      <c r="AP660" s="50"/>
      <c r="AQ660" s="50"/>
    </row>
    <row r="661" spans="1:43"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57"/>
      <c r="AF661" s="56"/>
      <c r="AG661" s="56"/>
      <c r="AH661" s="56"/>
      <c r="AI661" s="56"/>
      <c r="AJ661" s="56"/>
      <c r="AK661" s="56"/>
      <c r="AL661" s="50"/>
      <c r="AM661" s="50"/>
      <c r="AN661" s="50"/>
      <c r="AO661" s="50"/>
      <c r="AP661" s="50"/>
      <c r="AQ661" s="50"/>
    </row>
    <row r="662" spans="1:43"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57"/>
      <c r="AF662" s="56"/>
      <c r="AG662" s="56"/>
      <c r="AH662" s="56"/>
      <c r="AI662" s="56"/>
      <c r="AJ662" s="56"/>
      <c r="AK662" s="56"/>
      <c r="AL662" s="50"/>
      <c r="AM662" s="50"/>
      <c r="AN662" s="50"/>
      <c r="AO662" s="50"/>
      <c r="AP662" s="50"/>
      <c r="AQ662" s="50"/>
    </row>
    <row r="663" spans="1:43"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57"/>
      <c r="AF663" s="56"/>
      <c r="AG663" s="56"/>
      <c r="AH663" s="56"/>
      <c r="AI663" s="56"/>
      <c r="AJ663" s="56"/>
      <c r="AK663" s="56"/>
      <c r="AL663" s="50"/>
      <c r="AM663" s="50"/>
      <c r="AN663" s="50"/>
      <c r="AO663" s="50"/>
      <c r="AP663" s="50"/>
      <c r="AQ663" s="50"/>
    </row>
    <row r="664" spans="1:43"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57"/>
      <c r="AF664" s="56"/>
      <c r="AG664" s="56"/>
      <c r="AH664" s="56"/>
      <c r="AI664" s="56"/>
      <c r="AJ664" s="56"/>
      <c r="AK664" s="56"/>
      <c r="AL664" s="50"/>
      <c r="AM664" s="50"/>
      <c r="AN664" s="50"/>
      <c r="AO664" s="50"/>
      <c r="AP664" s="50"/>
      <c r="AQ664" s="50"/>
    </row>
    <row r="665" spans="1:43"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57"/>
      <c r="AF665" s="56"/>
      <c r="AG665" s="56"/>
      <c r="AH665" s="56"/>
      <c r="AI665" s="56"/>
      <c r="AJ665" s="56"/>
      <c r="AK665" s="56"/>
      <c r="AL665" s="50"/>
      <c r="AM665" s="50"/>
      <c r="AN665" s="50"/>
      <c r="AO665" s="50"/>
      <c r="AP665" s="50"/>
      <c r="AQ665" s="50"/>
    </row>
    <row r="666" spans="1:43"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57"/>
      <c r="AF666" s="56"/>
      <c r="AG666" s="56"/>
      <c r="AH666" s="56"/>
      <c r="AI666" s="56"/>
      <c r="AJ666" s="56"/>
      <c r="AK666" s="56"/>
      <c r="AL666" s="50"/>
      <c r="AM666" s="50"/>
      <c r="AN666" s="50"/>
      <c r="AO666" s="50"/>
      <c r="AP666" s="50"/>
      <c r="AQ666" s="50"/>
    </row>
    <row r="667" spans="1:43"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57"/>
      <c r="AF667" s="56"/>
      <c r="AG667" s="56"/>
      <c r="AH667" s="56"/>
      <c r="AI667" s="56"/>
      <c r="AJ667" s="56"/>
      <c r="AK667" s="56"/>
      <c r="AL667" s="50"/>
      <c r="AM667" s="50"/>
      <c r="AN667" s="50"/>
      <c r="AO667" s="50"/>
      <c r="AP667" s="50"/>
      <c r="AQ667" s="50"/>
    </row>
    <row r="668" spans="1:43"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57"/>
      <c r="AF668" s="56"/>
      <c r="AG668" s="56"/>
      <c r="AH668" s="56"/>
      <c r="AI668" s="56"/>
      <c r="AJ668" s="56"/>
      <c r="AK668" s="56"/>
      <c r="AL668" s="50"/>
      <c r="AM668" s="50"/>
      <c r="AN668" s="50"/>
      <c r="AO668" s="50"/>
      <c r="AP668" s="50"/>
      <c r="AQ668" s="50"/>
    </row>
    <row r="669" spans="1:43"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57"/>
      <c r="AF669" s="56"/>
      <c r="AG669" s="56"/>
      <c r="AH669" s="56"/>
      <c r="AI669" s="56"/>
      <c r="AJ669" s="56"/>
      <c r="AK669" s="56"/>
      <c r="AL669" s="50"/>
      <c r="AM669" s="50"/>
      <c r="AN669" s="50"/>
      <c r="AO669" s="50"/>
      <c r="AP669" s="50"/>
      <c r="AQ669" s="50"/>
    </row>
    <row r="670" spans="1:43"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57"/>
      <c r="AF670" s="56"/>
      <c r="AG670" s="56"/>
      <c r="AH670" s="56"/>
      <c r="AI670" s="56"/>
      <c r="AJ670" s="56"/>
      <c r="AK670" s="56"/>
      <c r="AL670" s="50"/>
      <c r="AM670" s="50"/>
      <c r="AN670" s="50"/>
      <c r="AO670" s="50"/>
      <c r="AP670" s="50"/>
      <c r="AQ670" s="50"/>
    </row>
    <row r="671" spans="1:43"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57"/>
      <c r="AF671" s="56"/>
      <c r="AG671" s="56"/>
      <c r="AH671" s="56"/>
      <c r="AI671" s="56"/>
      <c r="AJ671" s="56"/>
      <c r="AK671" s="56"/>
      <c r="AL671" s="50"/>
      <c r="AM671" s="50"/>
      <c r="AN671" s="50"/>
      <c r="AO671" s="50"/>
      <c r="AP671" s="50"/>
      <c r="AQ671" s="50"/>
    </row>
    <row r="672" spans="1:43"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57"/>
      <c r="AF672" s="56"/>
      <c r="AG672" s="56"/>
      <c r="AH672" s="56"/>
      <c r="AI672" s="56"/>
      <c r="AJ672" s="56"/>
      <c r="AK672" s="56"/>
      <c r="AL672" s="50"/>
      <c r="AM672" s="50"/>
      <c r="AN672" s="50"/>
      <c r="AO672" s="50"/>
      <c r="AP672" s="50"/>
      <c r="AQ672" s="50"/>
    </row>
    <row r="673" spans="1:43"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57"/>
      <c r="AF673" s="56"/>
      <c r="AG673" s="56"/>
      <c r="AH673" s="56"/>
      <c r="AI673" s="56"/>
      <c r="AJ673" s="56"/>
      <c r="AK673" s="56"/>
      <c r="AL673" s="50"/>
      <c r="AM673" s="50"/>
      <c r="AN673" s="50"/>
      <c r="AO673" s="50"/>
      <c r="AP673" s="50"/>
      <c r="AQ673" s="50"/>
    </row>
    <row r="674" spans="1:43"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57"/>
      <c r="AF674" s="56"/>
      <c r="AG674" s="56"/>
      <c r="AH674" s="56"/>
      <c r="AI674" s="56"/>
      <c r="AJ674" s="56"/>
      <c r="AK674" s="56"/>
      <c r="AL674" s="50"/>
      <c r="AM674" s="50"/>
      <c r="AN674" s="50"/>
      <c r="AO674" s="50"/>
      <c r="AP674" s="50"/>
      <c r="AQ674" s="50"/>
    </row>
    <row r="675" spans="1:43"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57"/>
      <c r="AF675" s="56"/>
      <c r="AG675" s="56"/>
      <c r="AH675" s="56"/>
      <c r="AI675" s="56"/>
      <c r="AJ675" s="56"/>
      <c r="AK675" s="56"/>
      <c r="AL675" s="50"/>
      <c r="AM675" s="50"/>
      <c r="AN675" s="50"/>
      <c r="AO675" s="50"/>
      <c r="AP675" s="50"/>
      <c r="AQ675" s="50"/>
    </row>
    <row r="676" spans="1:43"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57"/>
      <c r="AF676" s="56"/>
      <c r="AG676" s="56"/>
      <c r="AH676" s="56"/>
      <c r="AI676" s="56"/>
      <c r="AJ676" s="56"/>
      <c r="AK676" s="56"/>
      <c r="AL676" s="50"/>
      <c r="AM676" s="50"/>
      <c r="AN676" s="50"/>
      <c r="AO676" s="50"/>
      <c r="AP676" s="50"/>
      <c r="AQ676" s="50"/>
    </row>
    <row r="677" spans="1:43"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57"/>
      <c r="AF677" s="56"/>
      <c r="AG677" s="56"/>
      <c r="AH677" s="56"/>
      <c r="AI677" s="56"/>
      <c r="AJ677" s="56"/>
      <c r="AK677" s="56"/>
      <c r="AL677" s="50"/>
      <c r="AM677" s="50"/>
      <c r="AN677" s="50"/>
      <c r="AO677" s="50"/>
      <c r="AP677" s="50"/>
      <c r="AQ677" s="50"/>
    </row>
    <row r="678" spans="1:43"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57"/>
      <c r="AF678" s="56"/>
      <c r="AG678" s="56"/>
      <c r="AH678" s="56"/>
      <c r="AI678" s="56"/>
      <c r="AJ678" s="56"/>
      <c r="AK678" s="56"/>
      <c r="AL678" s="50"/>
      <c r="AM678" s="50"/>
      <c r="AN678" s="50"/>
      <c r="AO678" s="50"/>
      <c r="AP678" s="50"/>
      <c r="AQ678" s="50"/>
    </row>
    <row r="679" spans="1:43"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57"/>
      <c r="AF679" s="56"/>
      <c r="AG679" s="56"/>
      <c r="AH679" s="56"/>
      <c r="AI679" s="56"/>
      <c r="AJ679" s="56"/>
      <c r="AK679" s="56"/>
      <c r="AL679" s="50"/>
      <c r="AM679" s="50"/>
      <c r="AN679" s="50"/>
      <c r="AO679" s="50"/>
      <c r="AP679" s="50"/>
      <c r="AQ679" s="50"/>
    </row>
    <row r="680" spans="1:43"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57"/>
      <c r="AF680" s="56"/>
      <c r="AG680" s="56"/>
      <c r="AH680" s="56"/>
      <c r="AI680" s="56"/>
      <c r="AJ680" s="56"/>
      <c r="AK680" s="56"/>
      <c r="AL680" s="50"/>
      <c r="AM680" s="50"/>
      <c r="AN680" s="50"/>
      <c r="AO680" s="50"/>
      <c r="AP680" s="50"/>
      <c r="AQ680" s="50"/>
    </row>
    <row r="681" spans="1:43"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57"/>
      <c r="AF681" s="56"/>
      <c r="AG681" s="56"/>
      <c r="AH681" s="56"/>
      <c r="AI681" s="56"/>
      <c r="AJ681" s="56"/>
      <c r="AK681" s="56"/>
      <c r="AL681" s="50"/>
      <c r="AM681" s="50"/>
      <c r="AN681" s="50"/>
      <c r="AO681" s="50"/>
      <c r="AP681" s="50"/>
      <c r="AQ681" s="50"/>
    </row>
    <row r="682" spans="1:43"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57"/>
      <c r="AF682" s="56"/>
      <c r="AG682" s="56"/>
      <c r="AH682" s="56"/>
      <c r="AI682" s="56"/>
      <c r="AJ682" s="56"/>
      <c r="AK682" s="56"/>
      <c r="AL682" s="50"/>
      <c r="AM682" s="50"/>
      <c r="AN682" s="50"/>
      <c r="AO682" s="50"/>
      <c r="AP682" s="50"/>
      <c r="AQ682" s="50"/>
    </row>
    <row r="683" spans="1:43"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57"/>
      <c r="AF683" s="56"/>
      <c r="AG683" s="56"/>
      <c r="AH683" s="56"/>
      <c r="AI683" s="56"/>
      <c r="AJ683" s="56"/>
      <c r="AK683" s="56"/>
      <c r="AL683" s="50"/>
      <c r="AM683" s="50"/>
      <c r="AN683" s="50"/>
      <c r="AO683" s="50"/>
      <c r="AP683" s="50"/>
      <c r="AQ683" s="50"/>
    </row>
    <row r="684" spans="1:43"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57"/>
      <c r="AF684" s="56"/>
      <c r="AG684" s="56"/>
      <c r="AH684" s="56"/>
      <c r="AI684" s="56"/>
      <c r="AJ684" s="56"/>
      <c r="AK684" s="56"/>
      <c r="AL684" s="50"/>
      <c r="AM684" s="50"/>
      <c r="AN684" s="50"/>
      <c r="AO684" s="50"/>
      <c r="AP684" s="50"/>
      <c r="AQ684" s="50"/>
    </row>
    <row r="685" spans="1:43"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57"/>
      <c r="AF685" s="56"/>
      <c r="AG685" s="56"/>
      <c r="AH685" s="56"/>
      <c r="AI685" s="56"/>
      <c r="AJ685" s="56"/>
      <c r="AK685" s="56"/>
      <c r="AL685" s="50"/>
      <c r="AM685" s="50"/>
      <c r="AN685" s="50"/>
      <c r="AO685" s="50"/>
      <c r="AP685" s="50"/>
      <c r="AQ685" s="50"/>
    </row>
    <row r="686" spans="1:43"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57"/>
      <c r="AF686" s="56"/>
      <c r="AG686" s="56"/>
      <c r="AH686" s="56"/>
      <c r="AI686" s="56"/>
      <c r="AJ686" s="56"/>
      <c r="AK686" s="56"/>
      <c r="AL686" s="50"/>
      <c r="AM686" s="50"/>
      <c r="AN686" s="50"/>
      <c r="AO686" s="50"/>
      <c r="AP686" s="50"/>
      <c r="AQ686" s="50"/>
    </row>
    <row r="687" spans="1:43"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57"/>
      <c r="AF687" s="56"/>
      <c r="AG687" s="56"/>
      <c r="AH687" s="56"/>
      <c r="AI687" s="56"/>
      <c r="AJ687" s="56"/>
      <c r="AK687" s="56"/>
      <c r="AL687" s="50"/>
      <c r="AM687" s="50"/>
      <c r="AN687" s="50"/>
      <c r="AO687" s="50"/>
      <c r="AP687" s="50"/>
      <c r="AQ687" s="50"/>
    </row>
    <row r="688" spans="1:43"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57"/>
      <c r="AF688" s="56"/>
      <c r="AG688" s="56"/>
      <c r="AH688" s="56"/>
      <c r="AI688" s="56"/>
      <c r="AJ688" s="56"/>
      <c r="AK688" s="56"/>
      <c r="AL688" s="50"/>
      <c r="AM688" s="50"/>
      <c r="AN688" s="50"/>
      <c r="AO688" s="50"/>
      <c r="AP688" s="50"/>
      <c r="AQ688" s="50"/>
    </row>
    <row r="689" spans="1:43"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57"/>
      <c r="AF689" s="56"/>
      <c r="AG689" s="56"/>
      <c r="AH689" s="56"/>
      <c r="AI689" s="56"/>
      <c r="AJ689" s="56"/>
      <c r="AK689" s="56"/>
      <c r="AL689" s="50"/>
      <c r="AM689" s="50"/>
      <c r="AN689" s="50"/>
      <c r="AO689" s="50"/>
      <c r="AP689" s="50"/>
      <c r="AQ689" s="50"/>
    </row>
    <row r="690" spans="1:43"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57"/>
      <c r="AF690" s="56"/>
      <c r="AG690" s="56"/>
      <c r="AH690" s="56"/>
      <c r="AI690" s="56"/>
      <c r="AJ690" s="56"/>
      <c r="AK690" s="56"/>
      <c r="AL690" s="50"/>
      <c r="AM690" s="50"/>
      <c r="AN690" s="50"/>
      <c r="AO690" s="50"/>
      <c r="AP690" s="50"/>
      <c r="AQ690" s="50"/>
    </row>
    <row r="691" spans="1:43"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57"/>
      <c r="AF691" s="56"/>
      <c r="AG691" s="56"/>
      <c r="AH691" s="56"/>
      <c r="AI691" s="56"/>
      <c r="AJ691" s="56"/>
      <c r="AK691" s="56"/>
      <c r="AL691" s="50"/>
      <c r="AM691" s="50"/>
      <c r="AN691" s="50"/>
      <c r="AO691" s="50"/>
      <c r="AP691" s="50"/>
      <c r="AQ691" s="50"/>
    </row>
    <row r="692" spans="1:43"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57"/>
      <c r="AF692" s="56"/>
      <c r="AG692" s="56"/>
      <c r="AH692" s="56"/>
      <c r="AI692" s="56"/>
      <c r="AJ692" s="56"/>
      <c r="AK692" s="56"/>
      <c r="AL692" s="50"/>
      <c r="AM692" s="50"/>
      <c r="AN692" s="50"/>
      <c r="AO692" s="50"/>
      <c r="AP692" s="50"/>
      <c r="AQ692" s="50"/>
    </row>
    <row r="693" spans="1:43"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57"/>
      <c r="AF693" s="56"/>
      <c r="AG693" s="56"/>
      <c r="AH693" s="56"/>
      <c r="AI693" s="56"/>
      <c r="AJ693" s="56"/>
      <c r="AK693" s="56"/>
      <c r="AL693" s="50"/>
      <c r="AM693" s="50"/>
      <c r="AN693" s="50"/>
      <c r="AO693" s="50"/>
      <c r="AP693" s="50"/>
      <c r="AQ693" s="50"/>
    </row>
    <row r="694" spans="1:43"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57"/>
      <c r="AF694" s="56"/>
      <c r="AG694" s="56"/>
      <c r="AH694" s="56"/>
      <c r="AI694" s="56"/>
      <c r="AJ694" s="56"/>
      <c r="AK694" s="56"/>
      <c r="AL694" s="50"/>
      <c r="AM694" s="50"/>
      <c r="AN694" s="50"/>
      <c r="AO694" s="50"/>
      <c r="AP694" s="50"/>
      <c r="AQ694" s="50"/>
    </row>
    <row r="695" spans="1:43"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57"/>
      <c r="AF695" s="56"/>
      <c r="AG695" s="56"/>
      <c r="AH695" s="56"/>
      <c r="AI695" s="56"/>
      <c r="AJ695" s="56"/>
      <c r="AK695" s="56"/>
      <c r="AL695" s="50"/>
      <c r="AM695" s="50"/>
      <c r="AN695" s="50"/>
      <c r="AO695" s="50"/>
      <c r="AP695" s="50"/>
      <c r="AQ695" s="50"/>
    </row>
    <row r="696" spans="1:43"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57"/>
      <c r="AF696" s="56"/>
      <c r="AG696" s="56"/>
      <c r="AH696" s="56"/>
      <c r="AI696" s="56"/>
      <c r="AJ696" s="56"/>
      <c r="AK696" s="56"/>
      <c r="AL696" s="50"/>
      <c r="AM696" s="50"/>
      <c r="AN696" s="50"/>
      <c r="AO696" s="50"/>
      <c r="AP696" s="50"/>
      <c r="AQ696" s="50"/>
    </row>
    <row r="697" spans="1:43"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57"/>
      <c r="AF697" s="56"/>
      <c r="AG697" s="56"/>
      <c r="AH697" s="56"/>
      <c r="AI697" s="56"/>
      <c r="AJ697" s="56"/>
      <c r="AK697" s="56"/>
      <c r="AL697" s="50"/>
      <c r="AM697" s="50"/>
      <c r="AN697" s="50"/>
      <c r="AO697" s="50"/>
      <c r="AP697" s="50"/>
      <c r="AQ697" s="50"/>
    </row>
    <row r="698" spans="1:43"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57"/>
      <c r="AF698" s="56"/>
      <c r="AG698" s="56"/>
      <c r="AH698" s="56"/>
      <c r="AI698" s="56"/>
      <c r="AJ698" s="56"/>
      <c r="AK698" s="56"/>
      <c r="AL698" s="50"/>
      <c r="AM698" s="50"/>
      <c r="AN698" s="50"/>
      <c r="AO698" s="50"/>
      <c r="AP698" s="50"/>
      <c r="AQ698" s="50"/>
    </row>
    <row r="699" spans="1:43"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57"/>
      <c r="AF699" s="56"/>
      <c r="AG699" s="56"/>
      <c r="AH699" s="56"/>
      <c r="AI699" s="56"/>
      <c r="AJ699" s="56"/>
      <c r="AK699" s="56"/>
      <c r="AL699" s="50"/>
      <c r="AM699" s="50"/>
      <c r="AN699" s="50"/>
      <c r="AO699" s="50"/>
      <c r="AP699" s="50"/>
      <c r="AQ699" s="50"/>
    </row>
    <row r="700" spans="1:43"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57"/>
      <c r="AF700" s="56"/>
      <c r="AG700" s="56"/>
      <c r="AH700" s="56"/>
      <c r="AI700" s="56"/>
      <c r="AJ700" s="56"/>
      <c r="AK700" s="56"/>
      <c r="AL700" s="50"/>
      <c r="AM700" s="50"/>
      <c r="AN700" s="50"/>
      <c r="AO700" s="50"/>
      <c r="AP700" s="50"/>
      <c r="AQ700" s="50"/>
    </row>
    <row r="701" spans="1:43"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57"/>
      <c r="AF701" s="56"/>
      <c r="AG701" s="56"/>
      <c r="AH701" s="56"/>
      <c r="AI701" s="56"/>
      <c r="AJ701" s="56"/>
      <c r="AK701" s="56"/>
      <c r="AL701" s="50"/>
      <c r="AM701" s="50"/>
      <c r="AN701" s="50"/>
      <c r="AO701" s="50"/>
      <c r="AP701" s="50"/>
      <c r="AQ701" s="50"/>
    </row>
    <row r="702" spans="1:43"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57"/>
      <c r="AF702" s="56"/>
      <c r="AG702" s="56"/>
      <c r="AH702" s="56"/>
      <c r="AI702" s="56"/>
      <c r="AJ702" s="56"/>
      <c r="AK702" s="56"/>
      <c r="AL702" s="50"/>
      <c r="AM702" s="50"/>
      <c r="AN702" s="50"/>
      <c r="AO702" s="50"/>
      <c r="AP702" s="50"/>
      <c r="AQ702" s="50"/>
    </row>
    <row r="703" spans="1:43"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57"/>
      <c r="AF703" s="56"/>
      <c r="AG703" s="56"/>
      <c r="AH703" s="56"/>
      <c r="AI703" s="56"/>
      <c r="AJ703" s="56"/>
      <c r="AK703" s="56"/>
      <c r="AL703" s="50"/>
      <c r="AM703" s="50"/>
      <c r="AN703" s="50"/>
      <c r="AO703" s="50"/>
      <c r="AP703" s="50"/>
      <c r="AQ703" s="50"/>
    </row>
    <row r="704" spans="1:43"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57"/>
      <c r="AF704" s="56"/>
      <c r="AG704" s="56"/>
      <c r="AH704" s="56"/>
      <c r="AI704" s="56"/>
      <c r="AJ704" s="56"/>
      <c r="AK704" s="56"/>
      <c r="AL704" s="50"/>
      <c r="AM704" s="50"/>
      <c r="AN704" s="50"/>
      <c r="AO704" s="50"/>
      <c r="AP704" s="50"/>
      <c r="AQ704" s="50"/>
    </row>
    <row r="705" spans="1:43"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57"/>
      <c r="AF705" s="56"/>
      <c r="AG705" s="56"/>
      <c r="AH705" s="56"/>
      <c r="AI705" s="56"/>
      <c r="AJ705" s="56"/>
      <c r="AK705" s="56"/>
      <c r="AL705" s="50"/>
      <c r="AM705" s="50"/>
      <c r="AN705" s="50"/>
      <c r="AO705" s="50"/>
      <c r="AP705" s="50"/>
      <c r="AQ705" s="50"/>
    </row>
    <row r="706" spans="1:43"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57"/>
      <c r="AF706" s="56"/>
      <c r="AG706" s="56"/>
      <c r="AH706" s="56"/>
      <c r="AI706" s="56"/>
      <c r="AJ706" s="56"/>
      <c r="AK706" s="56"/>
      <c r="AL706" s="50"/>
      <c r="AM706" s="50"/>
      <c r="AN706" s="50"/>
      <c r="AO706" s="50"/>
      <c r="AP706" s="50"/>
      <c r="AQ706" s="50"/>
    </row>
    <row r="707" spans="1:43"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57"/>
      <c r="AF707" s="56"/>
      <c r="AG707" s="56"/>
      <c r="AH707" s="56"/>
      <c r="AI707" s="56"/>
      <c r="AJ707" s="56"/>
      <c r="AK707" s="56"/>
      <c r="AL707" s="50"/>
      <c r="AM707" s="50"/>
      <c r="AN707" s="50"/>
      <c r="AO707" s="50"/>
      <c r="AP707" s="50"/>
      <c r="AQ707" s="50"/>
    </row>
    <row r="708" spans="1:43"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57"/>
      <c r="AF708" s="56"/>
      <c r="AG708" s="56"/>
      <c r="AH708" s="56"/>
      <c r="AI708" s="56"/>
      <c r="AJ708" s="56"/>
      <c r="AK708" s="56"/>
      <c r="AL708" s="50"/>
      <c r="AM708" s="50"/>
      <c r="AN708" s="50"/>
      <c r="AO708" s="50"/>
      <c r="AP708" s="50"/>
      <c r="AQ708" s="50"/>
    </row>
    <row r="709" spans="1:43"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57"/>
      <c r="AF709" s="56"/>
      <c r="AG709" s="56"/>
      <c r="AH709" s="56"/>
      <c r="AI709" s="56"/>
      <c r="AJ709" s="56"/>
      <c r="AK709" s="56"/>
      <c r="AL709" s="50"/>
      <c r="AM709" s="50"/>
      <c r="AN709" s="50"/>
      <c r="AO709" s="50"/>
      <c r="AP709" s="50"/>
      <c r="AQ709" s="50"/>
    </row>
    <row r="710" spans="1:43"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57"/>
      <c r="AF710" s="56"/>
      <c r="AG710" s="56"/>
      <c r="AH710" s="56"/>
      <c r="AI710" s="56"/>
      <c r="AJ710" s="56"/>
      <c r="AK710" s="56"/>
      <c r="AL710" s="50"/>
      <c r="AM710" s="50"/>
      <c r="AN710" s="50"/>
      <c r="AO710" s="50"/>
      <c r="AP710" s="50"/>
      <c r="AQ710" s="50"/>
    </row>
    <row r="711" spans="1:43"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57"/>
      <c r="AF711" s="56"/>
      <c r="AG711" s="56"/>
      <c r="AH711" s="56"/>
      <c r="AI711" s="56"/>
      <c r="AJ711" s="56"/>
      <c r="AK711" s="56"/>
      <c r="AL711" s="50"/>
      <c r="AM711" s="50"/>
      <c r="AN711" s="50"/>
      <c r="AO711" s="50"/>
      <c r="AP711" s="50"/>
      <c r="AQ711" s="50"/>
    </row>
    <row r="712" spans="1:43"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57"/>
      <c r="AF712" s="56"/>
      <c r="AG712" s="56"/>
      <c r="AH712" s="56"/>
      <c r="AI712" s="56"/>
      <c r="AJ712" s="56"/>
      <c r="AK712" s="56"/>
      <c r="AL712" s="50"/>
      <c r="AM712" s="50"/>
      <c r="AN712" s="50"/>
      <c r="AO712" s="50"/>
      <c r="AP712" s="50"/>
      <c r="AQ712" s="50"/>
    </row>
    <row r="713" spans="1:43"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57"/>
      <c r="AF713" s="56"/>
      <c r="AG713" s="56"/>
      <c r="AH713" s="56"/>
      <c r="AI713" s="56"/>
      <c r="AJ713" s="56"/>
      <c r="AK713" s="56"/>
      <c r="AL713" s="50"/>
      <c r="AM713" s="50"/>
      <c r="AN713" s="50"/>
      <c r="AO713" s="50"/>
      <c r="AP713" s="50"/>
      <c r="AQ713" s="50"/>
    </row>
    <row r="714" spans="1:43"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57"/>
      <c r="AF714" s="56"/>
      <c r="AG714" s="56"/>
      <c r="AH714" s="56"/>
      <c r="AI714" s="56"/>
      <c r="AJ714" s="56"/>
      <c r="AK714" s="56"/>
      <c r="AL714" s="50"/>
      <c r="AM714" s="50"/>
      <c r="AN714" s="50"/>
      <c r="AO714" s="50"/>
      <c r="AP714" s="50"/>
      <c r="AQ714" s="50"/>
    </row>
    <row r="715" spans="1:43"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57"/>
      <c r="AF715" s="56"/>
      <c r="AG715" s="56"/>
      <c r="AH715" s="56"/>
      <c r="AI715" s="56"/>
      <c r="AJ715" s="56"/>
      <c r="AK715" s="56"/>
      <c r="AL715" s="50"/>
      <c r="AM715" s="50"/>
      <c r="AN715" s="50"/>
      <c r="AO715" s="50"/>
      <c r="AP715" s="50"/>
      <c r="AQ715" s="50"/>
    </row>
    <row r="716" spans="1:43"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57"/>
      <c r="AF716" s="56"/>
      <c r="AG716" s="56"/>
      <c r="AH716" s="56"/>
      <c r="AI716" s="56"/>
      <c r="AJ716" s="56"/>
      <c r="AK716" s="56"/>
      <c r="AL716" s="50"/>
      <c r="AM716" s="50"/>
      <c r="AN716" s="50"/>
      <c r="AO716" s="50"/>
      <c r="AP716" s="50"/>
      <c r="AQ716" s="50"/>
    </row>
    <row r="717" spans="1:43"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57"/>
      <c r="AF717" s="56"/>
      <c r="AG717" s="56"/>
      <c r="AH717" s="56"/>
      <c r="AI717" s="56"/>
      <c r="AJ717" s="56"/>
      <c r="AK717" s="56"/>
      <c r="AL717" s="50"/>
      <c r="AM717" s="50"/>
      <c r="AN717" s="50"/>
      <c r="AO717" s="50"/>
      <c r="AP717" s="50"/>
      <c r="AQ717" s="50"/>
    </row>
    <row r="718" spans="1:43"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57"/>
      <c r="AF718" s="56"/>
      <c r="AG718" s="56"/>
      <c r="AH718" s="56"/>
      <c r="AI718" s="56"/>
      <c r="AJ718" s="56"/>
      <c r="AK718" s="56"/>
      <c r="AL718" s="50"/>
      <c r="AM718" s="50"/>
      <c r="AN718" s="50"/>
      <c r="AO718" s="50"/>
      <c r="AP718" s="50"/>
      <c r="AQ718" s="50"/>
    </row>
    <row r="719" spans="1:43"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57"/>
      <c r="AF719" s="56"/>
      <c r="AG719" s="56"/>
      <c r="AH719" s="56"/>
      <c r="AI719" s="56"/>
      <c r="AJ719" s="56"/>
      <c r="AK719" s="56"/>
      <c r="AL719" s="50"/>
      <c r="AM719" s="50"/>
      <c r="AN719" s="50"/>
      <c r="AO719" s="50"/>
      <c r="AP719" s="50"/>
      <c r="AQ719" s="50"/>
    </row>
    <row r="720" spans="1:43"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57"/>
      <c r="AF720" s="56"/>
      <c r="AG720" s="56"/>
      <c r="AH720" s="56"/>
      <c r="AI720" s="56"/>
      <c r="AJ720" s="56"/>
      <c r="AK720" s="56"/>
      <c r="AL720" s="50"/>
      <c r="AM720" s="50"/>
      <c r="AN720" s="50"/>
      <c r="AO720" s="50"/>
      <c r="AP720" s="50"/>
      <c r="AQ720" s="50"/>
    </row>
    <row r="721" spans="1:43"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57"/>
      <c r="AF721" s="56"/>
      <c r="AG721" s="56"/>
      <c r="AH721" s="56"/>
      <c r="AI721" s="56"/>
      <c r="AJ721" s="56"/>
      <c r="AK721" s="56"/>
      <c r="AL721" s="50"/>
      <c r="AM721" s="50"/>
      <c r="AN721" s="50"/>
      <c r="AO721" s="50"/>
      <c r="AP721" s="50"/>
      <c r="AQ721" s="50"/>
    </row>
    <row r="722" spans="1:43"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57"/>
      <c r="AF722" s="56"/>
      <c r="AG722" s="56"/>
      <c r="AH722" s="56"/>
      <c r="AI722" s="56"/>
      <c r="AJ722" s="56"/>
      <c r="AK722" s="56"/>
      <c r="AL722" s="50"/>
      <c r="AM722" s="50"/>
      <c r="AN722" s="50"/>
      <c r="AO722" s="50"/>
      <c r="AP722" s="50"/>
      <c r="AQ722" s="50"/>
    </row>
    <row r="723" spans="1:43"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57"/>
      <c r="AF723" s="56"/>
      <c r="AG723" s="56"/>
      <c r="AH723" s="56"/>
      <c r="AI723" s="56"/>
      <c r="AJ723" s="56"/>
      <c r="AK723" s="56"/>
      <c r="AL723" s="50"/>
      <c r="AM723" s="50"/>
      <c r="AN723" s="50"/>
      <c r="AO723" s="50"/>
      <c r="AP723" s="50"/>
      <c r="AQ723" s="50"/>
    </row>
    <row r="724" spans="1:43"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57"/>
      <c r="AF724" s="56"/>
      <c r="AG724" s="56"/>
      <c r="AH724" s="56"/>
      <c r="AI724" s="56"/>
      <c r="AJ724" s="56"/>
      <c r="AK724" s="56"/>
      <c r="AL724" s="50"/>
      <c r="AM724" s="50"/>
      <c r="AN724" s="50"/>
      <c r="AO724" s="50"/>
      <c r="AP724" s="50"/>
      <c r="AQ724" s="50"/>
    </row>
    <row r="725" spans="1:43"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57"/>
      <c r="AF725" s="56"/>
      <c r="AG725" s="56"/>
      <c r="AH725" s="56"/>
      <c r="AI725" s="56"/>
      <c r="AJ725" s="56"/>
      <c r="AK725" s="56"/>
      <c r="AL725" s="50"/>
      <c r="AM725" s="50"/>
      <c r="AN725" s="50"/>
      <c r="AO725" s="50"/>
      <c r="AP725" s="50"/>
      <c r="AQ725" s="50"/>
    </row>
    <row r="726" spans="1:43"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57"/>
      <c r="AF726" s="56"/>
      <c r="AG726" s="56"/>
      <c r="AH726" s="56"/>
      <c r="AI726" s="56"/>
      <c r="AJ726" s="56"/>
      <c r="AK726" s="56"/>
      <c r="AL726" s="50"/>
      <c r="AM726" s="50"/>
      <c r="AN726" s="50"/>
      <c r="AO726" s="50"/>
      <c r="AP726" s="50"/>
      <c r="AQ726" s="50"/>
    </row>
    <row r="727" spans="1:43"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57"/>
      <c r="AF727" s="56"/>
      <c r="AG727" s="56"/>
      <c r="AH727" s="56"/>
      <c r="AI727" s="56"/>
      <c r="AJ727" s="56"/>
      <c r="AK727" s="56"/>
      <c r="AL727" s="50"/>
      <c r="AM727" s="50"/>
      <c r="AN727" s="50"/>
      <c r="AO727" s="50"/>
      <c r="AP727" s="50"/>
      <c r="AQ727" s="50"/>
    </row>
    <row r="728" spans="1:43"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57"/>
      <c r="AF728" s="56"/>
      <c r="AG728" s="56"/>
      <c r="AH728" s="56"/>
      <c r="AI728" s="56"/>
      <c r="AJ728" s="56"/>
      <c r="AK728" s="56"/>
      <c r="AL728" s="50"/>
      <c r="AM728" s="50"/>
      <c r="AN728" s="50"/>
      <c r="AO728" s="50"/>
      <c r="AP728" s="50"/>
      <c r="AQ728" s="50"/>
    </row>
    <row r="729" spans="1:43"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57"/>
      <c r="AF729" s="56"/>
      <c r="AG729" s="56"/>
      <c r="AH729" s="56"/>
      <c r="AI729" s="56"/>
      <c r="AJ729" s="56"/>
      <c r="AK729" s="56"/>
      <c r="AL729" s="50"/>
      <c r="AM729" s="50"/>
      <c r="AN729" s="50"/>
      <c r="AO729" s="50"/>
      <c r="AP729" s="50"/>
      <c r="AQ729" s="50"/>
    </row>
    <row r="730" spans="1:43"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57"/>
      <c r="AF730" s="56"/>
      <c r="AG730" s="56"/>
      <c r="AH730" s="56"/>
      <c r="AI730" s="56"/>
      <c r="AJ730" s="56"/>
      <c r="AK730" s="56"/>
      <c r="AL730" s="50"/>
      <c r="AM730" s="50"/>
      <c r="AN730" s="50"/>
      <c r="AO730" s="50"/>
      <c r="AP730" s="50"/>
      <c r="AQ730" s="50"/>
    </row>
    <row r="731" spans="1:43"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57"/>
      <c r="AF731" s="56"/>
      <c r="AG731" s="56"/>
      <c r="AH731" s="56"/>
      <c r="AI731" s="56"/>
      <c r="AJ731" s="56"/>
      <c r="AK731" s="56"/>
      <c r="AL731" s="50"/>
      <c r="AM731" s="50"/>
      <c r="AN731" s="50"/>
      <c r="AO731" s="50"/>
      <c r="AP731" s="50"/>
      <c r="AQ731" s="50"/>
    </row>
    <row r="732" spans="1:43"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57"/>
      <c r="AF732" s="56"/>
      <c r="AG732" s="56"/>
      <c r="AH732" s="56"/>
      <c r="AI732" s="56"/>
      <c r="AJ732" s="56"/>
      <c r="AK732" s="56"/>
      <c r="AL732" s="50"/>
      <c r="AM732" s="50"/>
      <c r="AN732" s="50"/>
      <c r="AO732" s="50"/>
      <c r="AP732" s="50"/>
      <c r="AQ732" s="50"/>
    </row>
    <row r="733" spans="1:43"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57"/>
      <c r="AF733" s="56"/>
      <c r="AG733" s="56"/>
      <c r="AH733" s="56"/>
      <c r="AI733" s="56"/>
      <c r="AJ733" s="56"/>
      <c r="AK733" s="56"/>
      <c r="AL733" s="50"/>
      <c r="AM733" s="50"/>
      <c r="AN733" s="50"/>
      <c r="AO733" s="50"/>
      <c r="AP733" s="50"/>
      <c r="AQ733" s="50"/>
    </row>
    <row r="734" spans="1:43"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57"/>
      <c r="AF734" s="56"/>
      <c r="AG734" s="56"/>
      <c r="AH734" s="56"/>
      <c r="AI734" s="56"/>
      <c r="AJ734" s="56"/>
      <c r="AK734" s="56"/>
      <c r="AL734" s="50"/>
      <c r="AM734" s="50"/>
      <c r="AN734" s="50"/>
      <c r="AO734" s="50"/>
      <c r="AP734" s="50"/>
      <c r="AQ734" s="50"/>
    </row>
    <row r="735" spans="1:43"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57"/>
      <c r="AF735" s="56"/>
      <c r="AG735" s="56"/>
      <c r="AH735" s="56"/>
      <c r="AI735" s="56"/>
      <c r="AJ735" s="56"/>
      <c r="AK735" s="56"/>
      <c r="AL735" s="50"/>
      <c r="AM735" s="50"/>
      <c r="AN735" s="50"/>
      <c r="AO735" s="50"/>
      <c r="AP735" s="50"/>
      <c r="AQ735" s="50"/>
    </row>
    <row r="736" spans="1:43"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57"/>
      <c r="AF736" s="56"/>
      <c r="AG736" s="56"/>
      <c r="AH736" s="56"/>
      <c r="AI736" s="56"/>
      <c r="AJ736" s="56"/>
      <c r="AK736" s="56"/>
      <c r="AL736" s="50"/>
      <c r="AM736" s="50"/>
      <c r="AN736" s="50"/>
      <c r="AO736" s="50"/>
      <c r="AP736" s="50"/>
      <c r="AQ736" s="50"/>
    </row>
    <row r="737" spans="1:43"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57"/>
      <c r="AF737" s="56"/>
      <c r="AG737" s="56"/>
      <c r="AH737" s="56"/>
      <c r="AI737" s="56"/>
      <c r="AJ737" s="56"/>
      <c r="AK737" s="56"/>
      <c r="AL737" s="50"/>
      <c r="AM737" s="50"/>
      <c r="AN737" s="50"/>
      <c r="AO737" s="50"/>
      <c r="AP737" s="50"/>
      <c r="AQ737" s="50"/>
    </row>
    <row r="738" spans="1:43"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57"/>
      <c r="AF738" s="56"/>
      <c r="AG738" s="56"/>
      <c r="AH738" s="56"/>
      <c r="AI738" s="56"/>
      <c r="AJ738" s="56"/>
      <c r="AK738" s="56"/>
      <c r="AL738" s="50"/>
      <c r="AM738" s="50"/>
      <c r="AN738" s="50"/>
      <c r="AO738" s="50"/>
      <c r="AP738" s="50"/>
      <c r="AQ738" s="50"/>
    </row>
    <row r="739" spans="1:43"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57"/>
      <c r="AF739" s="56"/>
      <c r="AG739" s="56"/>
      <c r="AH739" s="56"/>
      <c r="AI739" s="56"/>
      <c r="AJ739" s="56"/>
      <c r="AK739" s="56"/>
      <c r="AL739" s="50"/>
      <c r="AM739" s="50"/>
      <c r="AN739" s="50"/>
      <c r="AO739" s="50"/>
      <c r="AP739" s="50"/>
      <c r="AQ739" s="50"/>
    </row>
    <row r="740" spans="1:43"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57"/>
      <c r="AF740" s="56"/>
      <c r="AG740" s="56"/>
      <c r="AH740" s="56"/>
      <c r="AI740" s="56"/>
      <c r="AJ740" s="56"/>
      <c r="AK740" s="56"/>
      <c r="AL740" s="50"/>
      <c r="AM740" s="50"/>
      <c r="AN740" s="50"/>
      <c r="AO740" s="50"/>
      <c r="AP740" s="50"/>
      <c r="AQ740" s="50"/>
    </row>
    <row r="741" spans="1:43"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57"/>
      <c r="AF741" s="56"/>
      <c r="AG741" s="56"/>
      <c r="AH741" s="56"/>
      <c r="AI741" s="56"/>
      <c r="AJ741" s="56"/>
      <c r="AK741" s="56"/>
      <c r="AL741" s="50"/>
      <c r="AM741" s="50"/>
      <c r="AN741" s="50"/>
      <c r="AO741" s="50"/>
      <c r="AP741" s="50"/>
      <c r="AQ741" s="50"/>
    </row>
    <row r="742" spans="1:43"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57"/>
      <c r="AF742" s="56"/>
      <c r="AG742" s="56"/>
      <c r="AH742" s="56"/>
      <c r="AI742" s="56"/>
      <c r="AJ742" s="56"/>
      <c r="AK742" s="56"/>
      <c r="AL742" s="50"/>
      <c r="AM742" s="50"/>
      <c r="AN742" s="50"/>
      <c r="AO742" s="50"/>
      <c r="AP742" s="50"/>
      <c r="AQ742" s="50"/>
    </row>
    <row r="743" spans="1:43"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57"/>
      <c r="AF743" s="56"/>
      <c r="AG743" s="56"/>
      <c r="AH743" s="56"/>
      <c r="AI743" s="56"/>
      <c r="AJ743" s="56"/>
      <c r="AK743" s="56"/>
      <c r="AL743" s="50"/>
      <c r="AM743" s="50"/>
      <c r="AN743" s="50"/>
      <c r="AO743" s="50"/>
      <c r="AP743" s="50"/>
      <c r="AQ743" s="50"/>
    </row>
    <row r="744" spans="1:43"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57"/>
      <c r="AF744" s="56"/>
      <c r="AG744" s="56"/>
      <c r="AH744" s="56"/>
      <c r="AI744" s="56"/>
      <c r="AJ744" s="56"/>
      <c r="AK744" s="56"/>
      <c r="AL744" s="50"/>
      <c r="AM744" s="50"/>
      <c r="AN744" s="50"/>
      <c r="AO744" s="50"/>
      <c r="AP744" s="50"/>
      <c r="AQ744" s="50"/>
    </row>
    <row r="745" spans="1:43"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57"/>
      <c r="AF745" s="56"/>
      <c r="AG745" s="56"/>
      <c r="AH745" s="56"/>
      <c r="AI745" s="56"/>
      <c r="AJ745" s="56"/>
      <c r="AK745" s="56"/>
      <c r="AL745" s="50"/>
      <c r="AM745" s="50"/>
      <c r="AN745" s="50"/>
      <c r="AO745" s="50"/>
      <c r="AP745" s="50"/>
      <c r="AQ745" s="50"/>
    </row>
    <row r="746" spans="1:43"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57"/>
      <c r="AF746" s="56"/>
      <c r="AG746" s="56"/>
      <c r="AH746" s="56"/>
      <c r="AI746" s="56"/>
      <c r="AJ746" s="56"/>
      <c r="AK746" s="56"/>
      <c r="AL746" s="50"/>
      <c r="AM746" s="50"/>
      <c r="AN746" s="50"/>
      <c r="AO746" s="50"/>
      <c r="AP746" s="50"/>
      <c r="AQ746" s="50"/>
    </row>
    <row r="747" spans="1:43"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57"/>
      <c r="AF747" s="56"/>
      <c r="AG747" s="56"/>
      <c r="AH747" s="56"/>
      <c r="AI747" s="56"/>
      <c r="AJ747" s="56"/>
      <c r="AK747" s="56"/>
      <c r="AL747" s="50"/>
      <c r="AM747" s="50"/>
      <c r="AN747" s="50"/>
      <c r="AO747" s="50"/>
      <c r="AP747" s="50"/>
      <c r="AQ747" s="50"/>
    </row>
    <row r="748" spans="1:43"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57"/>
      <c r="AF748" s="56"/>
      <c r="AG748" s="56"/>
      <c r="AH748" s="56"/>
      <c r="AI748" s="56"/>
      <c r="AJ748" s="56"/>
      <c r="AK748" s="56"/>
      <c r="AL748" s="50"/>
      <c r="AM748" s="50"/>
      <c r="AN748" s="50"/>
      <c r="AO748" s="50"/>
      <c r="AP748" s="50"/>
      <c r="AQ748" s="50"/>
    </row>
    <row r="749" spans="1:43"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57"/>
      <c r="AF749" s="56"/>
      <c r="AG749" s="56"/>
      <c r="AH749" s="56"/>
      <c r="AI749" s="56"/>
      <c r="AJ749" s="56"/>
      <c r="AK749" s="56"/>
      <c r="AL749" s="50"/>
      <c r="AM749" s="50"/>
      <c r="AN749" s="50"/>
      <c r="AO749" s="50"/>
      <c r="AP749" s="50"/>
      <c r="AQ749" s="50"/>
    </row>
    <row r="750" spans="1:43"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57"/>
      <c r="AF750" s="56"/>
      <c r="AG750" s="56"/>
      <c r="AH750" s="56"/>
      <c r="AI750" s="56"/>
      <c r="AJ750" s="56"/>
      <c r="AK750" s="56"/>
      <c r="AL750" s="50"/>
      <c r="AM750" s="50"/>
      <c r="AN750" s="50"/>
      <c r="AO750" s="50"/>
      <c r="AP750" s="50"/>
      <c r="AQ750" s="50"/>
    </row>
    <row r="751" spans="1:43"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57"/>
      <c r="AF751" s="56"/>
      <c r="AG751" s="56"/>
      <c r="AH751" s="56"/>
      <c r="AI751" s="56"/>
      <c r="AJ751" s="56"/>
      <c r="AK751" s="56"/>
      <c r="AL751" s="50"/>
      <c r="AM751" s="50"/>
      <c r="AN751" s="50"/>
      <c r="AO751" s="50"/>
      <c r="AP751" s="50"/>
      <c r="AQ751" s="50"/>
    </row>
    <row r="752" spans="1:43"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57"/>
      <c r="AF752" s="56"/>
      <c r="AG752" s="56"/>
      <c r="AH752" s="56"/>
      <c r="AI752" s="56"/>
      <c r="AJ752" s="56"/>
      <c r="AK752" s="56"/>
      <c r="AL752" s="50"/>
      <c r="AM752" s="50"/>
      <c r="AN752" s="50"/>
      <c r="AO752" s="50"/>
      <c r="AP752" s="50"/>
      <c r="AQ752" s="50"/>
    </row>
    <row r="753" spans="1:43"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57"/>
      <c r="AF753" s="56"/>
      <c r="AG753" s="56"/>
      <c r="AH753" s="56"/>
      <c r="AI753" s="56"/>
      <c r="AJ753" s="56"/>
      <c r="AK753" s="56"/>
      <c r="AL753" s="50"/>
      <c r="AM753" s="50"/>
      <c r="AN753" s="50"/>
      <c r="AO753" s="50"/>
      <c r="AP753" s="50"/>
      <c r="AQ753" s="50"/>
    </row>
    <row r="754" spans="1:43"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57"/>
      <c r="AF754" s="56"/>
      <c r="AG754" s="56"/>
      <c r="AH754" s="56"/>
      <c r="AI754" s="56"/>
      <c r="AJ754" s="56"/>
      <c r="AK754" s="56"/>
      <c r="AL754" s="50"/>
      <c r="AM754" s="50"/>
      <c r="AN754" s="50"/>
      <c r="AO754" s="50"/>
      <c r="AP754" s="50"/>
      <c r="AQ754" s="50"/>
    </row>
    <row r="755" spans="1:43"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57"/>
      <c r="AF755" s="56"/>
      <c r="AG755" s="56"/>
      <c r="AH755" s="56"/>
      <c r="AI755" s="56"/>
      <c r="AJ755" s="56"/>
      <c r="AK755" s="56"/>
      <c r="AL755" s="50"/>
      <c r="AM755" s="50"/>
      <c r="AN755" s="50"/>
      <c r="AO755" s="50"/>
      <c r="AP755" s="50"/>
      <c r="AQ755" s="50"/>
    </row>
    <row r="756" spans="1:43"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57"/>
      <c r="AF756" s="56"/>
      <c r="AG756" s="56"/>
      <c r="AH756" s="56"/>
      <c r="AI756" s="56"/>
      <c r="AJ756" s="56"/>
      <c r="AK756" s="56"/>
      <c r="AL756" s="50"/>
      <c r="AM756" s="50"/>
      <c r="AN756" s="50"/>
      <c r="AO756" s="50"/>
      <c r="AP756" s="50"/>
      <c r="AQ756" s="50"/>
    </row>
    <row r="757" spans="1:43"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57"/>
      <c r="AF757" s="56"/>
      <c r="AG757" s="56"/>
      <c r="AH757" s="56"/>
      <c r="AI757" s="56"/>
      <c r="AJ757" s="56"/>
      <c r="AK757" s="56"/>
      <c r="AL757" s="50"/>
      <c r="AM757" s="50"/>
      <c r="AN757" s="50"/>
      <c r="AO757" s="50"/>
      <c r="AP757" s="50"/>
      <c r="AQ757" s="50"/>
    </row>
    <row r="758" spans="1:43"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57"/>
      <c r="AF758" s="56"/>
      <c r="AG758" s="56"/>
      <c r="AH758" s="56"/>
      <c r="AI758" s="56"/>
      <c r="AJ758" s="56"/>
      <c r="AK758" s="56"/>
      <c r="AL758" s="50"/>
      <c r="AM758" s="50"/>
      <c r="AN758" s="50"/>
      <c r="AO758" s="50"/>
      <c r="AP758" s="50"/>
      <c r="AQ758" s="50"/>
    </row>
    <row r="759" spans="1:43"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57"/>
      <c r="AF759" s="56"/>
      <c r="AG759" s="56"/>
      <c r="AH759" s="56"/>
      <c r="AI759" s="56"/>
      <c r="AJ759" s="56"/>
      <c r="AK759" s="56"/>
      <c r="AL759" s="50"/>
      <c r="AM759" s="50"/>
      <c r="AN759" s="50"/>
      <c r="AO759" s="50"/>
      <c r="AP759" s="50"/>
      <c r="AQ759" s="50"/>
    </row>
    <row r="760" spans="1:43"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57"/>
      <c r="AF760" s="56"/>
      <c r="AG760" s="56"/>
      <c r="AH760" s="56"/>
      <c r="AI760" s="56"/>
      <c r="AJ760" s="56"/>
      <c r="AK760" s="56"/>
      <c r="AL760" s="50"/>
      <c r="AM760" s="50"/>
      <c r="AN760" s="50"/>
      <c r="AO760" s="50"/>
      <c r="AP760" s="50"/>
      <c r="AQ760" s="50"/>
    </row>
    <row r="761" spans="1:43"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57"/>
      <c r="AF761" s="56"/>
      <c r="AG761" s="56"/>
      <c r="AH761" s="56"/>
      <c r="AI761" s="56"/>
      <c r="AJ761" s="56"/>
      <c r="AK761" s="56"/>
      <c r="AL761" s="50"/>
      <c r="AM761" s="50"/>
      <c r="AN761" s="50"/>
      <c r="AO761" s="50"/>
      <c r="AP761" s="50"/>
      <c r="AQ761" s="50"/>
    </row>
    <row r="762" spans="1:43"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57"/>
      <c r="AF762" s="56"/>
      <c r="AG762" s="56"/>
      <c r="AH762" s="56"/>
      <c r="AI762" s="56"/>
      <c r="AJ762" s="56"/>
      <c r="AK762" s="56"/>
      <c r="AL762" s="50"/>
      <c r="AM762" s="50"/>
      <c r="AN762" s="50"/>
      <c r="AO762" s="50"/>
      <c r="AP762" s="50"/>
      <c r="AQ762" s="50"/>
    </row>
    <row r="763" spans="1:43"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57"/>
      <c r="AF763" s="56"/>
      <c r="AG763" s="56"/>
      <c r="AH763" s="56"/>
      <c r="AI763" s="56"/>
      <c r="AJ763" s="56"/>
      <c r="AK763" s="56"/>
      <c r="AL763" s="50"/>
      <c r="AM763" s="50"/>
      <c r="AN763" s="50"/>
      <c r="AO763" s="50"/>
      <c r="AP763" s="50"/>
      <c r="AQ763" s="50"/>
    </row>
    <row r="764" spans="1:43"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57"/>
      <c r="AF764" s="56"/>
      <c r="AG764" s="56"/>
      <c r="AH764" s="56"/>
      <c r="AI764" s="56"/>
      <c r="AJ764" s="56"/>
      <c r="AK764" s="56"/>
      <c r="AL764" s="50"/>
      <c r="AM764" s="50"/>
      <c r="AN764" s="50"/>
      <c r="AO764" s="50"/>
      <c r="AP764" s="50"/>
      <c r="AQ764" s="50"/>
    </row>
    <row r="765" spans="1:43"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57"/>
      <c r="AF765" s="56"/>
      <c r="AG765" s="56"/>
      <c r="AH765" s="56"/>
      <c r="AI765" s="56"/>
      <c r="AJ765" s="56"/>
      <c r="AK765" s="56"/>
      <c r="AL765" s="50"/>
      <c r="AM765" s="50"/>
      <c r="AN765" s="50"/>
      <c r="AO765" s="50"/>
      <c r="AP765" s="50"/>
      <c r="AQ765" s="50"/>
    </row>
    <row r="766" spans="1:43"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57"/>
      <c r="AF766" s="56"/>
      <c r="AG766" s="56"/>
      <c r="AH766" s="56"/>
      <c r="AI766" s="56"/>
      <c r="AJ766" s="56"/>
      <c r="AK766" s="56"/>
      <c r="AL766" s="50"/>
      <c r="AM766" s="50"/>
      <c r="AN766" s="50"/>
      <c r="AO766" s="50"/>
      <c r="AP766" s="50"/>
      <c r="AQ766" s="50"/>
    </row>
    <row r="767" spans="1:43"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57"/>
      <c r="AF767" s="56"/>
      <c r="AG767" s="56"/>
      <c r="AH767" s="56"/>
      <c r="AI767" s="56"/>
      <c r="AJ767" s="56"/>
      <c r="AK767" s="56"/>
      <c r="AL767" s="50"/>
      <c r="AM767" s="50"/>
      <c r="AN767" s="50"/>
      <c r="AO767" s="50"/>
      <c r="AP767" s="50"/>
      <c r="AQ767" s="50"/>
    </row>
    <row r="768" spans="1:43"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57"/>
      <c r="AF768" s="56"/>
      <c r="AG768" s="56"/>
      <c r="AH768" s="56"/>
      <c r="AI768" s="56"/>
      <c r="AJ768" s="56"/>
      <c r="AK768" s="56"/>
      <c r="AL768" s="50"/>
      <c r="AM768" s="50"/>
      <c r="AN768" s="50"/>
      <c r="AO768" s="50"/>
      <c r="AP768" s="50"/>
      <c r="AQ768" s="50"/>
    </row>
    <row r="769" spans="1:43"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57"/>
      <c r="AF769" s="56"/>
      <c r="AG769" s="56"/>
      <c r="AH769" s="56"/>
      <c r="AI769" s="56"/>
      <c r="AJ769" s="56"/>
      <c r="AK769" s="56"/>
      <c r="AL769" s="50"/>
      <c r="AM769" s="50"/>
      <c r="AN769" s="50"/>
      <c r="AO769" s="50"/>
      <c r="AP769" s="50"/>
      <c r="AQ769" s="50"/>
    </row>
    <row r="770" spans="1:43"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57"/>
      <c r="AF770" s="56"/>
      <c r="AG770" s="56"/>
      <c r="AH770" s="56"/>
      <c r="AI770" s="56"/>
      <c r="AJ770" s="56"/>
      <c r="AK770" s="56"/>
      <c r="AL770" s="50"/>
      <c r="AM770" s="50"/>
      <c r="AN770" s="50"/>
      <c r="AO770" s="50"/>
      <c r="AP770" s="50"/>
      <c r="AQ770" s="50"/>
    </row>
    <row r="771" spans="1:43"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57"/>
      <c r="AF771" s="56"/>
      <c r="AG771" s="56"/>
      <c r="AH771" s="56"/>
      <c r="AI771" s="56"/>
      <c r="AJ771" s="56"/>
      <c r="AK771" s="56"/>
      <c r="AL771" s="50"/>
      <c r="AM771" s="50"/>
      <c r="AN771" s="50"/>
      <c r="AO771" s="50"/>
      <c r="AP771" s="50"/>
      <c r="AQ771" s="50"/>
    </row>
    <row r="772" spans="1:43"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57"/>
      <c r="AF772" s="56"/>
      <c r="AG772" s="56"/>
      <c r="AH772" s="56"/>
      <c r="AI772" s="56"/>
      <c r="AJ772" s="56"/>
      <c r="AK772" s="56"/>
      <c r="AL772" s="50"/>
      <c r="AM772" s="50"/>
      <c r="AN772" s="50"/>
      <c r="AO772" s="50"/>
      <c r="AP772" s="50"/>
      <c r="AQ772" s="50"/>
    </row>
    <row r="773" spans="1:43"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57"/>
      <c r="AF773" s="56"/>
      <c r="AG773" s="56"/>
      <c r="AH773" s="56"/>
      <c r="AI773" s="56"/>
      <c r="AJ773" s="56"/>
      <c r="AK773" s="56"/>
      <c r="AL773" s="50"/>
      <c r="AM773" s="50"/>
      <c r="AN773" s="50"/>
      <c r="AO773" s="50"/>
      <c r="AP773" s="50"/>
      <c r="AQ773" s="50"/>
    </row>
    <row r="774" spans="1:43"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57"/>
      <c r="AF774" s="56"/>
      <c r="AG774" s="56"/>
      <c r="AH774" s="56"/>
      <c r="AI774" s="56"/>
      <c r="AJ774" s="56"/>
      <c r="AK774" s="56"/>
      <c r="AL774" s="50"/>
      <c r="AM774" s="50"/>
      <c r="AN774" s="50"/>
      <c r="AO774" s="50"/>
      <c r="AP774" s="50"/>
      <c r="AQ774" s="50"/>
    </row>
    <row r="775" spans="1:43"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57"/>
      <c r="AF775" s="56"/>
      <c r="AG775" s="56"/>
      <c r="AH775" s="56"/>
      <c r="AI775" s="56"/>
      <c r="AJ775" s="56"/>
      <c r="AK775" s="56"/>
      <c r="AL775" s="50"/>
      <c r="AM775" s="50"/>
      <c r="AN775" s="50"/>
      <c r="AO775" s="50"/>
      <c r="AP775" s="50"/>
      <c r="AQ775" s="50"/>
    </row>
    <row r="776" spans="1:43"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57"/>
      <c r="AF776" s="56"/>
      <c r="AG776" s="56"/>
      <c r="AH776" s="56"/>
      <c r="AI776" s="56"/>
      <c r="AJ776" s="56"/>
      <c r="AK776" s="56"/>
      <c r="AL776" s="50"/>
      <c r="AM776" s="50"/>
      <c r="AN776" s="50"/>
      <c r="AO776" s="50"/>
      <c r="AP776" s="50"/>
      <c r="AQ776" s="50"/>
    </row>
    <row r="777" spans="1:43"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57"/>
      <c r="AF777" s="56"/>
      <c r="AG777" s="56"/>
      <c r="AH777" s="56"/>
      <c r="AI777" s="56"/>
      <c r="AJ777" s="56"/>
      <c r="AK777" s="56"/>
      <c r="AL777" s="50"/>
      <c r="AM777" s="50"/>
      <c r="AN777" s="50"/>
      <c r="AO777" s="50"/>
      <c r="AP777" s="50"/>
      <c r="AQ777" s="50"/>
    </row>
    <row r="778" spans="1:43"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57"/>
      <c r="AF778" s="56"/>
      <c r="AG778" s="56"/>
      <c r="AH778" s="56"/>
      <c r="AI778" s="56"/>
      <c r="AJ778" s="56"/>
      <c r="AK778" s="56"/>
      <c r="AL778" s="50"/>
      <c r="AM778" s="50"/>
      <c r="AN778" s="50"/>
      <c r="AO778" s="50"/>
      <c r="AP778" s="50"/>
      <c r="AQ778" s="50"/>
    </row>
    <row r="779" spans="1:43"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57"/>
      <c r="AF779" s="56"/>
      <c r="AG779" s="56"/>
      <c r="AH779" s="56"/>
      <c r="AI779" s="56"/>
      <c r="AJ779" s="56"/>
      <c r="AK779" s="56"/>
      <c r="AL779" s="50"/>
      <c r="AM779" s="50"/>
      <c r="AN779" s="50"/>
      <c r="AO779" s="50"/>
      <c r="AP779" s="50"/>
      <c r="AQ779" s="50"/>
    </row>
    <row r="780" spans="1:43"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57"/>
      <c r="AF780" s="56"/>
      <c r="AG780" s="56"/>
      <c r="AH780" s="56"/>
      <c r="AI780" s="56"/>
      <c r="AJ780" s="56"/>
      <c r="AK780" s="56"/>
      <c r="AL780" s="50"/>
      <c r="AM780" s="50"/>
      <c r="AN780" s="50"/>
      <c r="AO780" s="50"/>
      <c r="AP780" s="50"/>
      <c r="AQ780" s="50"/>
    </row>
    <row r="781" spans="1:43"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57"/>
      <c r="AF781" s="56"/>
      <c r="AG781" s="56"/>
      <c r="AH781" s="56"/>
      <c r="AI781" s="56"/>
      <c r="AJ781" s="56"/>
      <c r="AK781" s="56"/>
      <c r="AL781" s="50"/>
      <c r="AM781" s="50"/>
      <c r="AN781" s="50"/>
      <c r="AO781" s="50"/>
      <c r="AP781" s="50"/>
      <c r="AQ781" s="50"/>
    </row>
    <row r="782" spans="1:43"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57"/>
      <c r="AF782" s="56"/>
      <c r="AG782" s="56"/>
      <c r="AH782" s="56"/>
      <c r="AI782" s="56"/>
      <c r="AJ782" s="56"/>
      <c r="AK782" s="56"/>
      <c r="AL782" s="50"/>
      <c r="AM782" s="50"/>
      <c r="AN782" s="50"/>
      <c r="AO782" s="50"/>
      <c r="AP782" s="50"/>
      <c r="AQ782" s="50"/>
    </row>
    <row r="783" spans="1:43"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57"/>
      <c r="AF783" s="56"/>
      <c r="AG783" s="56"/>
      <c r="AH783" s="56"/>
      <c r="AI783" s="56"/>
      <c r="AJ783" s="56"/>
      <c r="AK783" s="56"/>
      <c r="AL783" s="50"/>
      <c r="AM783" s="50"/>
      <c r="AN783" s="50"/>
      <c r="AO783" s="50"/>
      <c r="AP783" s="50"/>
      <c r="AQ783" s="50"/>
    </row>
    <row r="784" spans="1:43"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57"/>
      <c r="AF784" s="56"/>
      <c r="AG784" s="56"/>
      <c r="AH784" s="56"/>
      <c r="AI784" s="56"/>
      <c r="AJ784" s="56"/>
      <c r="AK784" s="56"/>
      <c r="AL784" s="50"/>
      <c r="AM784" s="50"/>
      <c r="AN784" s="50"/>
      <c r="AO784" s="50"/>
      <c r="AP784" s="50"/>
      <c r="AQ784" s="50"/>
    </row>
    <row r="785" spans="1:43"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57"/>
      <c r="AF785" s="56"/>
      <c r="AG785" s="56"/>
      <c r="AH785" s="56"/>
      <c r="AI785" s="56"/>
      <c r="AJ785" s="56"/>
      <c r="AK785" s="56"/>
      <c r="AL785" s="50"/>
      <c r="AM785" s="50"/>
      <c r="AN785" s="50"/>
      <c r="AO785" s="50"/>
      <c r="AP785" s="50"/>
      <c r="AQ785" s="50"/>
    </row>
    <row r="786" spans="1:43"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57"/>
      <c r="AF786" s="56"/>
      <c r="AG786" s="56"/>
      <c r="AH786" s="56"/>
      <c r="AI786" s="56"/>
      <c r="AJ786" s="56"/>
      <c r="AK786" s="56"/>
      <c r="AL786" s="50"/>
      <c r="AM786" s="50"/>
      <c r="AN786" s="50"/>
      <c r="AO786" s="50"/>
      <c r="AP786" s="50"/>
      <c r="AQ786" s="50"/>
    </row>
    <row r="787" spans="1:43"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57"/>
      <c r="AF787" s="56"/>
      <c r="AG787" s="56"/>
      <c r="AH787" s="56"/>
      <c r="AI787" s="56"/>
      <c r="AJ787" s="56"/>
      <c r="AK787" s="56"/>
      <c r="AL787" s="50"/>
      <c r="AM787" s="50"/>
      <c r="AN787" s="50"/>
      <c r="AO787" s="50"/>
      <c r="AP787" s="50"/>
      <c r="AQ787" s="50"/>
    </row>
    <row r="788" spans="1:43"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57"/>
      <c r="AF788" s="56"/>
      <c r="AG788" s="56"/>
      <c r="AH788" s="56"/>
      <c r="AI788" s="56"/>
      <c r="AJ788" s="56"/>
      <c r="AK788" s="56"/>
      <c r="AL788" s="50"/>
      <c r="AM788" s="50"/>
      <c r="AN788" s="50"/>
      <c r="AO788" s="50"/>
      <c r="AP788" s="50"/>
      <c r="AQ788" s="50"/>
    </row>
    <row r="789" spans="1:43"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57"/>
      <c r="AF789" s="56"/>
      <c r="AG789" s="56"/>
      <c r="AH789" s="56"/>
      <c r="AI789" s="56"/>
      <c r="AJ789" s="56"/>
      <c r="AK789" s="56"/>
      <c r="AL789" s="50"/>
      <c r="AM789" s="50"/>
      <c r="AN789" s="50"/>
      <c r="AO789" s="50"/>
      <c r="AP789" s="50"/>
      <c r="AQ789" s="50"/>
    </row>
    <row r="790" spans="1:43"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57"/>
      <c r="AF790" s="56"/>
      <c r="AG790" s="56"/>
      <c r="AH790" s="56"/>
      <c r="AI790" s="56"/>
      <c r="AJ790" s="56"/>
      <c r="AK790" s="56"/>
      <c r="AL790" s="50"/>
      <c r="AM790" s="50"/>
      <c r="AN790" s="50"/>
      <c r="AO790" s="50"/>
      <c r="AP790" s="50"/>
      <c r="AQ790" s="50"/>
    </row>
    <row r="791" spans="1:43"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57"/>
      <c r="AF791" s="56"/>
      <c r="AG791" s="56"/>
      <c r="AH791" s="56"/>
      <c r="AI791" s="56"/>
      <c r="AJ791" s="56"/>
      <c r="AK791" s="56"/>
      <c r="AL791" s="50"/>
      <c r="AM791" s="50"/>
      <c r="AN791" s="50"/>
      <c r="AO791" s="50"/>
      <c r="AP791" s="50"/>
      <c r="AQ791" s="50"/>
    </row>
    <row r="792" spans="1:43"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57"/>
      <c r="AF792" s="56"/>
      <c r="AG792" s="56"/>
      <c r="AH792" s="56"/>
      <c r="AI792" s="56"/>
      <c r="AJ792" s="56"/>
      <c r="AK792" s="56"/>
      <c r="AL792" s="50"/>
      <c r="AM792" s="50"/>
      <c r="AN792" s="50"/>
      <c r="AO792" s="50"/>
      <c r="AP792" s="50"/>
      <c r="AQ792" s="50"/>
    </row>
    <row r="793" spans="1:43"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57"/>
      <c r="AF793" s="56"/>
      <c r="AG793" s="56"/>
      <c r="AH793" s="56"/>
      <c r="AI793" s="56"/>
      <c r="AJ793" s="56"/>
      <c r="AK793" s="56"/>
      <c r="AL793" s="50"/>
      <c r="AM793" s="50"/>
      <c r="AN793" s="50"/>
      <c r="AO793" s="50"/>
      <c r="AP793" s="50"/>
      <c r="AQ793" s="50"/>
    </row>
    <row r="794" spans="1:43"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57"/>
      <c r="AF794" s="56"/>
      <c r="AG794" s="56"/>
      <c r="AH794" s="56"/>
      <c r="AI794" s="56"/>
      <c r="AJ794" s="56"/>
      <c r="AK794" s="56"/>
      <c r="AL794" s="50"/>
      <c r="AM794" s="50"/>
      <c r="AN794" s="50"/>
      <c r="AO794" s="50"/>
      <c r="AP794" s="50"/>
      <c r="AQ794" s="50"/>
    </row>
    <row r="795" spans="1:43"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57"/>
      <c r="AF795" s="56"/>
      <c r="AG795" s="56"/>
      <c r="AH795" s="56"/>
      <c r="AI795" s="56"/>
      <c r="AJ795" s="56"/>
      <c r="AK795" s="56"/>
      <c r="AL795" s="50"/>
      <c r="AM795" s="50"/>
      <c r="AN795" s="50"/>
      <c r="AO795" s="50"/>
      <c r="AP795" s="50"/>
      <c r="AQ795" s="50"/>
    </row>
    <row r="796" spans="1:43"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57"/>
      <c r="AF796" s="56"/>
      <c r="AG796" s="56"/>
      <c r="AH796" s="56"/>
      <c r="AI796" s="56"/>
      <c r="AJ796" s="56"/>
      <c r="AK796" s="56"/>
      <c r="AL796" s="50"/>
      <c r="AM796" s="50"/>
      <c r="AN796" s="50"/>
      <c r="AO796" s="50"/>
      <c r="AP796" s="50"/>
      <c r="AQ796" s="50"/>
    </row>
    <row r="797" spans="1:43"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57"/>
      <c r="AF797" s="56"/>
      <c r="AG797" s="56"/>
      <c r="AH797" s="56"/>
      <c r="AI797" s="56"/>
      <c r="AJ797" s="56"/>
      <c r="AK797" s="56"/>
      <c r="AL797" s="50"/>
      <c r="AM797" s="50"/>
      <c r="AN797" s="50"/>
      <c r="AO797" s="50"/>
      <c r="AP797" s="50"/>
      <c r="AQ797" s="50"/>
    </row>
    <row r="798" spans="1:43"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57"/>
      <c r="AF798" s="56"/>
      <c r="AG798" s="56"/>
      <c r="AH798" s="56"/>
      <c r="AI798" s="56"/>
      <c r="AJ798" s="56"/>
      <c r="AK798" s="56"/>
      <c r="AL798" s="50"/>
      <c r="AM798" s="50"/>
      <c r="AN798" s="50"/>
      <c r="AO798" s="50"/>
      <c r="AP798" s="50"/>
      <c r="AQ798" s="50"/>
    </row>
    <row r="799" spans="1:43"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57"/>
      <c r="AF799" s="56"/>
      <c r="AG799" s="56"/>
      <c r="AH799" s="56"/>
      <c r="AI799" s="56"/>
      <c r="AJ799" s="56"/>
      <c r="AK799" s="56"/>
      <c r="AL799" s="50"/>
      <c r="AM799" s="50"/>
      <c r="AN799" s="50"/>
      <c r="AO799" s="50"/>
      <c r="AP799" s="50"/>
      <c r="AQ799" s="50"/>
    </row>
    <row r="800" spans="1:43"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57"/>
      <c r="AF800" s="56"/>
      <c r="AG800" s="56"/>
      <c r="AH800" s="56"/>
      <c r="AI800" s="56"/>
      <c r="AJ800" s="56"/>
      <c r="AK800" s="56"/>
      <c r="AL800" s="50"/>
      <c r="AM800" s="50"/>
      <c r="AN800" s="50"/>
      <c r="AO800" s="50"/>
      <c r="AP800" s="50"/>
      <c r="AQ800" s="50"/>
    </row>
    <row r="801" spans="1:43"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57"/>
      <c r="AF801" s="56"/>
      <c r="AG801" s="56"/>
      <c r="AH801" s="56"/>
      <c r="AI801" s="56"/>
      <c r="AJ801" s="56"/>
      <c r="AK801" s="56"/>
      <c r="AL801" s="50"/>
      <c r="AM801" s="50"/>
      <c r="AN801" s="50"/>
      <c r="AO801" s="50"/>
      <c r="AP801" s="50"/>
      <c r="AQ801" s="50"/>
    </row>
    <row r="802" spans="1:43"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57"/>
      <c r="AF802" s="56"/>
      <c r="AG802" s="56"/>
      <c r="AH802" s="56"/>
      <c r="AI802" s="56"/>
      <c r="AJ802" s="56"/>
      <c r="AK802" s="56"/>
      <c r="AL802" s="50"/>
      <c r="AM802" s="50"/>
      <c r="AN802" s="50"/>
      <c r="AO802" s="50"/>
      <c r="AP802" s="50"/>
      <c r="AQ802" s="50"/>
    </row>
    <row r="803" spans="1:43"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57"/>
      <c r="AF803" s="56"/>
      <c r="AG803" s="56"/>
      <c r="AH803" s="56"/>
      <c r="AI803" s="56"/>
      <c r="AJ803" s="56"/>
      <c r="AK803" s="56"/>
      <c r="AL803" s="50"/>
      <c r="AM803" s="50"/>
      <c r="AN803" s="50"/>
      <c r="AO803" s="50"/>
      <c r="AP803" s="50"/>
      <c r="AQ803" s="50"/>
    </row>
    <row r="804" spans="1:43"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57"/>
      <c r="AF804" s="56"/>
      <c r="AG804" s="56"/>
      <c r="AH804" s="56"/>
      <c r="AI804" s="56"/>
      <c r="AJ804" s="56"/>
      <c r="AK804" s="56"/>
      <c r="AL804" s="50"/>
      <c r="AM804" s="50"/>
      <c r="AN804" s="50"/>
      <c r="AO804" s="50"/>
      <c r="AP804" s="50"/>
      <c r="AQ804" s="50"/>
    </row>
    <row r="805" spans="1:43"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57"/>
      <c r="AF805" s="56"/>
      <c r="AG805" s="56"/>
      <c r="AH805" s="56"/>
      <c r="AI805" s="56"/>
      <c r="AJ805" s="56"/>
      <c r="AK805" s="56"/>
      <c r="AL805" s="50"/>
      <c r="AM805" s="50"/>
      <c r="AN805" s="50"/>
      <c r="AO805" s="50"/>
      <c r="AP805" s="50"/>
      <c r="AQ805" s="50"/>
    </row>
    <row r="806" spans="1:43"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57"/>
      <c r="AF806" s="56"/>
      <c r="AG806" s="56"/>
      <c r="AH806" s="56"/>
      <c r="AI806" s="56"/>
      <c r="AJ806" s="56"/>
      <c r="AK806" s="56"/>
      <c r="AL806" s="50"/>
      <c r="AM806" s="50"/>
      <c r="AN806" s="50"/>
      <c r="AO806" s="50"/>
      <c r="AP806" s="50"/>
      <c r="AQ806" s="50"/>
    </row>
    <row r="807" spans="1:43"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57"/>
      <c r="AF807" s="56"/>
      <c r="AG807" s="56"/>
      <c r="AH807" s="56"/>
      <c r="AI807" s="56"/>
      <c r="AJ807" s="56"/>
      <c r="AK807" s="56"/>
      <c r="AL807" s="50"/>
      <c r="AM807" s="50"/>
      <c r="AN807" s="50"/>
      <c r="AO807" s="50"/>
      <c r="AP807" s="50"/>
      <c r="AQ807" s="50"/>
    </row>
    <row r="808" spans="1:43"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57"/>
      <c r="AF808" s="56"/>
      <c r="AG808" s="56"/>
      <c r="AH808" s="56"/>
      <c r="AI808" s="56"/>
      <c r="AJ808" s="56"/>
      <c r="AK808" s="56"/>
      <c r="AL808" s="50"/>
      <c r="AM808" s="50"/>
      <c r="AN808" s="50"/>
      <c r="AO808" s="50"/>
      <c r="AP808" s="50"/>
      <c r="AQ808" s="50"/>
    </row>
    <row r="809" spans="1:43"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57"/>
      <c r="AF809" s="56"/>
      <c r="AG809" s="56"/>
      <c r="AH809" s="56"/>
      <c r="AI809" s="56"/>
      <c r="AJ809" s="56"/>
      <c r="AK809" s="56"/>
      <c r="AL809" s="50"/>
      <c r="AM809" s="50"/>
      <c r="AN809" s="50"/>
      <c r="AO809" s="50"/>
      <c r="AP809" s="50"/>
      <c r="AQ809" s="50"/>
    </row>
    <row r="810" spans="1:43"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57"/>
      <c r="AF810" s="56"/>
      <c r="AG810" s="56"/>
      <c r="AH810" s="56"/>
      <c r="AI810" s="56"/>
      <c r="AJ810" s="56"/>
      <c r="AK810" s="56"/>
      <c r="AL810" s="50"/>
      <c r="AM810" s="50"/>
      <c r="AN810" s="50"/>
      <c r="AO810" s="50"/>
      <c r="AP810" s="50"/>
      <c r="AQ810" s="50"/>
    </row>
    <row r="811" spans="1:43"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57"/>
      <c r="AF811" s="56"/>
      <c r="AG811" s="56"/>
      <c r="AH811" s="56"/>
      <c r="AI811" s="56"/>
      <c r="AJ811" s="56"/>
      <c r="AK811" s="56"/>
      <c r="AL811" s="50"/>
      <c r="AM811" s="50"/>
      <c r="AN811" s="50"/>
      <c r="AO811" s="50"/>
      <c r="AP811" s="50"/>
      <c r="AQ811" s="50"/>
    </row>
    <row r="812" spans="1:43"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57"/>
      <c r="AF812" s="56"/>
      <c r="AG812" s="56"/>
      <c r="AH812" s="56"/>
      <c r="AI812" s="56"/>
      <c r="AJ812" s="56"/>
      <c r="AK812" s="56"/>
      <c r="AL812" s="50"/>
      <c r="AM812" s="50"/>
      <c r="AN812" s="50"/>
      <c r="AO812" s="50"/>
      <c r="AP812" s="50"/>
      <c r="AQ812" s="50"/>
    </row>
    <row r="813" spans="1:43"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57"/>
      <c r="AF813" s="56"/>
      <c r="AG813" s="56"/>
      <c r="AH813" s="56"/>
      <c r="AI813" s="56"/>
      <c r="AJ813" s="56"/>
      <c r="AK813" s="56"/>
      <c r="AL813" s="50"/>
      <c r="AM813" s="50"/>
      <c r="AN813" s="50"/>
      <c r="AO813" s="50"/>
      <c r="AP813" s="50"/>
      <c r="AQ813" s="50"/>
    </row>
    <row r="814" spans="1:43"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57"/>
      <c r="AF814" s="56"/>
      <c r="AG814" s="56"/>
      <c r="AH814" s="56"/>
      <c r="AI814" s="56"/>
      <c r="AJ814" s="56"/>
      <c r="AK814" s="56"/>
      <c r="AL814" s="50"/>
      <c r="AM814" s="50"/>
      <c r="AN814" s="50"/>
      <c r="AO814" s="50"/>
      <c r="AP814" s="50"/>
      <c r="AQ814" s="50"/>
    </row>
    <row r="815" spans="1:43"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57"/>
      <c r="AF815" s="56"/>
      <c r="AG815" s="56"/>
      <c r="AH815" s="56"/>
      <c r="AI815" s="56"/>
      <c r="AJ815" s="56"/>
      <c r="AK815" s="56"/>
      <c r="AL815" s="50"/>
      <c r="AM815" s="50"/>
      <c r="AN815" s="50"/>
      <c r="AO815" s="50"/>
      <c r="AP815" s="50"/>
      <c r="AQ815" s="50"/>
    </row>
    <row r="816" spans="1:43"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57"/>
      <c r="AF816" s="56"/>
      <c r="AG816" s="56"/>
      <c r="AH816" s="56"/>
      <c r="AI816" s="56"/>
      <c r="AJ816" s="56"/>
      <c r="AK816" s="56"/>
      <c r="AL816" s="50"/>
      <c r="AM816" s="50"/>
      <c r="AN816" s="50"/>
      <c r="AO816" s="50"/>
      <c r="AP816" s="50"/>
      <c r="AQ816" s="50"/>
    </row>
    <row r="817" spans="1:43"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57"/>
      <c r="AF817" s="56"/>
      <c r="AG817" s="56"/>
      <c r="AH817" s="56"/>
      <c r="AI817" s="56"/>
      <c r="AJ817" s="56"/>
      <c r="AK817" s="56"/>
      <c r="AL817" s="50"/>
      <c r="AM817" s="50"/>
      <c r="AN817" s="50"/>
      <c r="AO817" s="50"/>
      <c r="AP817" s="50"/>
      <c r="AQ817" s="50"/>
    </row>
    <row r="818" spans="1:43"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57"/>
      <c r="AF818" s="56"/>
      <c r="AG818" s="56"/>
      <c r="AH818" s="56"/>
      <c r="AI818" s="56"/>
      <c r="AJ818" s="56"/>
      <c r="AK818" s="56"/>
      <c r="AL818" s="50"/>
      <c r="AM818" s="50"/>
      <c r="AN818" s="50"/>
      <c r="AO818" s="50"/>
      <c r="AP818" s="50"/>
      <c r="AQ818" s="50"/>
    </row>
    <row r="819" spans="1:43"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57"/>
      <c r="AF819" s="56"/>
      <c r="AG819" s="56"/>
      <c r="AH819" s="56"/>
      <c r="AI819" s="56"/>
      <c r="AJ819" s="56"/>
      <c r="AK819" s="56"/>
      <c r="AL819" s="50"/>
      <c r="AM819" s="50"/>
      <c r="AN819" s="50"/>
      <c r="AO819" s="50"/>
      <c r="AP819" s="50"/>
      <c r="AQ819" s="50"/>
    </row>
    <row r="820" spans="1:43"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57"/>
      <c r="AF820" s="56"/>
      <c r="AG820" s="56"/>
      <c r="AH820" s="56"/>
      <c r="AI820" s="56"/>
      <c r="AJ820" s="56"/>
      <c r="AK820" s="56"/>
      <c r="AL820" s="50"/>
      <c r="AM820" s="50"/>
      <c r="AN820" s="50"/>
      <c r="AO820" s="50"/>
      <c r="AP820" s="50"/>
      <c r="AQ820" s="50"/>
    </row>
    <row r="821" spans="1:43"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57"/>
      <c r="AF821" s="56"/>
      <c r="AG821" s="56"/>
      <c r="AH821" s="56"/>
      <c r="AI821" s="56"/>
      <c r="AJ821" s="56"/>
      <c r="AK821" s="56"/>
      <c r="AL821" s="50"/>
      <c r="AM821" s="50"/>
      <c r="AN821" s="50"/>
      <c r="AO821" s="50"/>
      <c r="AP821" s="50"/>
      <c r="AQ821" s="50"/>
    </row>
    <row r="822" spans="1:43"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57"/>
      <c r="AF822" s="56"/>
      <c r="AG822" s="56"/>
      <c r="AH822" s="56"/>
      <c r="AI822" s="56"/>
      <c r="AJ822" s="56"/>
      <c r="AK822" s="56"/>
      <c r="AL822" s="50"/>
      <c r="AM822" s="50"/>
      <c r="AN822" s="50"/>
      <c r="AO822" s="50"/>
      <c r="AP822" s="50"/>
      <c r="AQ822" s="50"/>
    </row>
    <row r="823" spans="1:43"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57"/>
      <c r="AF823" s="56"/>
      <c r="AG823" s="56"/>
      <c r="AH823" s="56"/>
      <c r="AI823" s="56"/>
      <c r="AJ823" s="56"/>
      <c r="AK823" s="56"/>
      <c r="AL823" s="50"/>
      <c r="AM823" s="50"/>
      <c r="AN823" s="50"/>
      <c r="AO823" s="50"/>
      <c r="AP823" s="50"/>
      <c r="AQ823" s="50"/>
    </row>
    <row r="824" spans="1:43"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57"/>
      <c r="AF824" s="56"/>
      <c r="AG824" s="56"/>
      <c r="AH824" s="56"/>
      <c r="AI824" s="56"/>
      <c r="AJ824" s="56"/>
      <c r="AK824" s="56"/>
      <c r="AL824" s="50"/>
      <c r="AM824" s="50"/>
      <c r="AN824" s="50"/>
      <c r="AO824" s="50"/>
      <c r="AP824" s="50"/>
      <c r="AQ824" s="50"/>
    </row>
    <row r="825" spans="1:43"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57"/>
      <c r="AF825" s="56"/>
      <c r="AG825" s="56"/>
      <c r="AH825" s="56"/>
      <c r="AI825" s="56"/>
      <c r="AJ825" s="56"/>
      <c r="AK825" s="56"/>
      <c r="AL825" s="50"/>
      <c r="AM825" s="50"/>
      <c r="AN825" s="50"/>
      <c r="AO825" s="50"/>
      <c r="AP825" s="50"/>
      <c r="AQ825" s="50"/>
    </row>
    <row r="826" spans="1:43"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57"/>
      <c r="AF826" s="56"/>
      <c r="AG826" s="56"/>
      <c r="AH826" s="56"/>
      <c r="AI826" s="56"/>
      <c r="AJ826" s="56"/>
      <c r="AK826" s="56"/>
      <c r="AL826" s="50"/>
      <c r="AM826" s="50"/>
      <c r="AN826" s="50"/>
      <c r="AO826" s="50"/>
      <c r="AP826" s="50"/>
      <c r="AQ826" s="50"/>
    </row>
    <row r="827" spans="1:43"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57"/>
      <c r="AF827" s="56"/>
      <c r="AG827" s="56"/>
      <c r="AH827" s="56"/>
      <c r="AI827" s="56"/>
      <c r="AJ827" s="56"/>
      <c r="AK827" s="56"/>
      <c r="AL827" s="50"/>
      <c r="AM827" s="50"/>
      <c r="AN827" s="50"/>
      <c r="AO827" s="50"/>
      <c r="AP827" s="50"/>
      <c r="AQ827" s="50"/>
    </row>
    <row r="828" spans="1:43"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57"/>
      <c r="AF828" s="56"/>
      <c r="AG828" s="56"/>
      <c r="AH828" s="56"/>
      <c r="AI828" s="56"/>
      <c r="AJ828" s="56"/>
      <c r="AK828" s="56"/>
      <c r="AL828" s="50"/>
      <c r="AM828" s="50"/>
      <c r="AN828" s="50"/>
      <c r="AO828" s="50"/>
      <c r="AP828" s="50"/>
      <c r="AQ828" s="50"/>
    </row>
    <row r="829" spans="1:43"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57"/>
      <c r="AF829" s="56"/>
      <c r="AG829" s="56"/>
      <c r="AH829" s="56"/>
      <c r="AI829" s="56"/>
      <c r="AJ829" s="56"/>
      <c r="AK829" s="56"/>
      <c r="AL829" s="50"/>
      <c r="AM829" s="50"/>
      <c r="AN829" s="50"/>
      <c r="AO829" s="50"/>
      <c r="AP829" s="50"/>
      <c r="AQ829" s="50"/>
    </row>
    <row r="830" spans="1:43"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57"/>
      <c r="AF830" s="56"/>
      <c r="AG830" s="56"/>
      <c r="AH830" s="56"/>
      <c r="AI830" s="56"/>
      <c r="AJ830" s="56"/>
      <c r="AK830" s="56"/>
      <c r="AL830" s="50"/>
      <c r="AM830" s="50"/>
      <c r="AN830" s="50"/>
      <c r="AO830" s="50"/>
      <c r="AP830" s="50"/>
      <c r="AQ830" s="50"/>
    </row>
    <row r="831" spans="1:43"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57"/>
      <c r="AF831" s="56"/>
      <c r="AG831" s="56"/>
      <c r="AH831" s="56"/>
      <c r="AI831" s="56"/>
      <c r="AJ831" s="56"/>
      <c r="AK831" s="56"/>
      <c r="AL831" s="50"/>
      <c r="AM831" s="50"/>
      <c r="AN831" s="50"/>
      <c r="AO831" s="50"/>
      <c r="AP831" s="50"/>
      <c r="AQ831" s="50"/>
    </row>
    <row r="832" spans="1:43"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57"/>
      <c r="AF832" s="56"/>
      <c r="AG832" s="56"/>
      <c r="AH832" s="56"/>
      <c r="AI832" s="56"/>
      <c r="AJ832" s="56"/>
      <c r="AK832" s="56"/>
      <c r="AL832" s="50"/>
      <c r="AM832" s="50"/>
      <c r="AN832" s="50"/>
      <c r="AO832" s="50"/>
      <c r="AP832" s="50"/>
      <c r="AQ832" s="50"/>
    </row>
    <row r="833" spans="1:43"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57"/>
      <c r="AF833" s="56"/>
      <c r="AG833" s="56"/>
      <c r="AH833" s="56"/>
      <c r="AI833" s="56"/>
      <c r="AJ833" s="56"/>
      <c r="AK833" s="56"/>
      <c r="AL833" s="50"/>
      <c r="AM833" s="50"/>
      <c r="AN833" s="50"/>
      <c r="AO833" s="50"/>
      <c r="AP833" s="50"/>
      <c r="AQ833" s="50"/>
    </row>
    <row r="834" spans="1:43"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57"/>
      <c r="AF834" s="56"/>
      <c r="AG834" s="56"/>
      <c r="AH834" s="56"/>
      <c r="AI834" s="56"/>
      <c r="AJ834" s="56"/>
      <c r="AK834" s="56"/>
      <c r="AL834" s="50"/>
      <c r="AM834" s="50"/>
      <c r="AN834" s="50"/>
      <c r="AO834" s="50"/>
      <c r="AP834" s="50"/>
      <c r="AQ834" s="50"/>
    </row>
    <row r="835" spans="1:43"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57"/>
      <c r="AF835" s="56"/>
      <c r="AG835" s="56"/>
      <c r="AH835" s="56"/>
      <c r="AI835" s="56"/>
      <c r="AJ835" s="56"/>
      <c r="AK835" s="56"/>
      <c r="AL835" s="50"/>
      <c r="AM835" s="50"/>
      <c r="AN835" s="50"/>
      <c r="AO835" s="50"/>
      <c r="AP835" s="50"/>
      <c r="AQ835" s="50"/>
    </row>
    <row r="836" spans="1:43"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57"/>
      <c r="AF836" s="56"/>
      <c r="AG836" s="56"/>
      <c r="AH836" s="56"/>
      <c r="AI836" s="56"/>
      <c r="AJ836" s="56"/>
      <c r="AK836" s="56"/>
      <c r="AL836" s="50"/>
      <c r="AM836" s="50"/>
      <c r="AN836" s="50"/>
      <c r="AO836" s="50"/>
      <c r="AP836" s="50"/>
      <c r="AQ836" s="50"/>
    </row>
    <row r="837" spans="1:43"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57"/>
      <c r="AF837" s="56"/>
      <c r="AG837" s="56"/>
      <c r="AH837" s="56"/>
      <c r="AI837" s="56"/>
      <c r="AJ837" s="56"/>
      <c r="AK837" s="56"/>
      <c r="AL837" s="50"/>
      <c r="AM837" s="50"/>
      <c r="AN837" s="50"/>
      <c r="AO837" s="50"/>
      <c r="AP837" s="50"/>
      <c r="AQ837" s="50"/>
    </row>
    <row r="838" spans="1:43"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57"/>
      <c r="AF838" s="56"/>
      <c r="AG838" s="56"/>
      <c r="AH838" s="56"/>
      <c r="AI838" s="56"/>
      <c r="AJ838" s="56"/>
      <c r="AK838" s="56"/>
      <c r="AL838" s="50"/>
      <c r="AM838" s="50"/>
      <c r="AN838" s="50"/>
      <c r="AO838" s="50"/>
      <c r="AP838" s="50"/>
      <c r="AQ838" s="50"/>
    </row>
    <row r="839" spans="1:43"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57"/>
      <c r="AF839" s="56"/>
      <c r="AG839" s="56"/>
      <c r="AH839" s="56"/>
      <c r="AI839" s="56"/>
      <c r="AJ839" s="56"/>
      <c r="AK839" s="56"/>
      <c r="AL839" s="50"/>
      <c r="AM839" s="50"/>
      <c r="AN839" s="50"/>
      <c r="AO839" s="50"/>
      <c r="AP839" s="50"/>
      <c r="AQ839" s="50"/>
    </row>
    <row r="840" spans="1:43"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57"/>
      <c r="AF840" s="56"/>
      <c r="AG840" s="56"/>
      <c r="AH840" s="56"/>
      <c r="AI840" s="56"/>
      <c r="AJ840" s="56"/>
      <c r="AK840" s="56"/>
      <c r="AL840" s="50"/>
      <c r="AM840" s="50"/>
      <c r="AN840" s="50"/>
      <c r="AO840" s="50"/>
      <c r="AP840" s="50"/>
      <c r="AQ840" s="50"/>
    </row>
    <row r="841" spans="1:43"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57"/>
      <c r="AF841" s="56"/>
      <c r="AG841" s="56"/>
      <c r="AH841" s="56"/>
      <c r="AI841" s="56"/>
      <c r="AJ841" s="56"/>
      <c r="AK841" s="56"/>
      <c r="AL841" s="50"/>
      <c r="AM841" s="50"/>
      <c r="AN841" s="50"/>
      <c r="AO841" s="50"/>
      <c r="AP841" s="50"/>
      <c r="AQ841" s="50"/>
    </row>
    <row r="842" spans="1:43"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57"/>
      <c r="AF842" s="56"/>
      <c r="AG842" s="56"/>
      <c r="AH842" s="56"/>
      <c r="AI842" s="56"/>
      <c r="AJ842" s="56"/>
      <c r="AK842" s="56"/>
      <c r="AL842" s="50"/>
      <c r="AM842" s="50"/>
      <c r="AN842" s="50"/>
      <c r="AO842" s="50"/>
      <c r="AP842" s="50"/>
      <c r="AQ842" s="50"/>
    </row>
    <row r="843" spans="1:43"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57"/>
      <c r="AF843" s="56"/>
      <c r="AG843" s="56"/>
      <c r="AH843" s="56"/>
      <c r="AI843" s="56"/>
      <c r="AJ843" s="56"/>
      <c r="AK843" s="56"/>
      <c r="AL843" s="50"/>
      <c r="AM843" s="50"/>
      <c r="AN843" s="50"/>
      <c r="AO843" s="50"/>
      <c r="AP843" s="50"/>
      <c r="AQ843" s="50"/>
    </row>
    <row r="844" spans="1:43"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57"/>
      <c r="AF844" s="56"/>
      <c r="AG844" s="56"/>
      <c r="AH844" s="56"/>
      <c r="AI844" s="56"/>
      <c r="AJ844" s="56"/>
      <c r="AK844" s="56"/>
      <c r="AL844" s="50"/>
      <c r="AM844" s="50"/>
      <c r="AN844" s="50"/>
      <c r="AO844" s="50"/>
      <c r="AP844" s="50"/>
      <c r="AQ844" s="50"/>
    </row>
    <row r="845" spans="1:43"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57"/>
      <c r="AF845" s="56"/>
      <c r="AG845" s="56"/>
      <c r="AH845" s="56"/>
      <c r="AI845" s="56"/>
      <c r="AJ845" s="56"/>
      <c r="AK845" s="56"/>
      <c r="AL845" s="50"/>
      <c r="AM845" s="50"/>
      <c r="AN845" s="50"/>
      <c r="AO845" s="50"/>
      <c r="AP845" s="50"/>
      <c r="AQ845" s="50"/>
    </row>
    <row r="846" spans="1:43"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57"/>
      <c r="AF846" s="56"/>
      <c r="AG846" s="56"/>
      <c r="AH846" s="56"/>
      <c r="AI846" s="56"/>
      <c r="AJ846" s="56"/>
      <c r="AK846" s="56"/>
      <c r="AL846" s="50"/>
      <c r="AM846" s="50"/>
      <c r="AN846" s="50"/>
      <c r="AO846" s="50"/>
      <c r="AP846" s="50"/>
      <c r="AQ846" s="50"/>
    </row>
    <row r="847" spans="1:43"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57"/>
      <c r="AF847" s="56"/>
      <c r="AG847" s="56"/>
      <c r="AH847" s="56"/>
      <c r="AI847" s="56"/>
      <c r="AJ847" s="56"/>
      <c r="AK847" s="56"/>
      <c r="AL847" s="50"/>
      <c r="AM847" s="50"/>
      <c r="AN847" s="50"/>
      <c r="AO847" s="50"/>
      <c r="AP847" s="50"/>
      <c r="AQ847" s="50"/>
    </row>
    <row r="848" spans="1:43"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57"/>
      <c r="AF848" s="56"/>
      <c r="AG848" s="56"/>
      <c r="AH848" s="56"/>
      <c r="AI848" s="56"/>
      <c r="AJ848" s="56"/>
      <c r="AK848" s="56"/>
      <c r="AL848" s="50"/>
      <c r="AM848" s="50"/>
      <c r="AN848" s="50"/>
      <c r="AO848" s="50"/>
      <c r="AP848" s="50"/>
      <c r="AQ848" s="50"/>
    </row>
    <row r="849" spans="1:43"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57"/>
      <c r="AF849" s="56"/>
      <c r="AG849" s="56"/>
      <c r="AH849" s="56"/>
      <c r="AI849" s="56"/>
      <c r="AJ849" s="56"/>
      <c r="AK849" s="56"/>
      <c r="AL849" s="50"/>
      <c r="AM849" s="50"/>
      <c r="AN849" s="50"/>
      <c r="AO849" s="50"/>
      <c r="AP849" s="50"/>
      <c r="AQ849" s="50"/>
    </row>
    <row r="850" spans="1:43"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57"/>
      <c r="AF850" s="56"/>
      <c r="AG850" s="56"/>
      <c r="AH850" s="56"/>
      <c r="AI850" s="56"/>
      <c r="AJ850" s="56"/>
      <c r="AK850" s="56"/>
      <c r="AL850" s="50"/>
      <c r="AM850" s="50"/>
      <c r="AN850" s="50"/>
      <c r="AO850" s="50"/>
      <c r="AP850" s="50"/>
      <c r="AQ850" s="50"/>
    </row>
    <row r="851" spans="1:43"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57"/>
      <c r="AF851" s="56"/>
      <c r="AG851" s="56"/>
      <c r="AH851" s="56"/>
      <c r="AI851" s="56"/>
      <c r="AJ851" s="56"/>
      <c r="AK851" s="56"/>
      <c r="AL851" s="50"/>
      <c r="AM851" s="50"/>
      <c r="AN851" s="50"/>
      <c r="AO851" s="50"/>
      <c r="AP851" s="50"/>
      <c r="AQ851" s="50"/>
    </row>
    <row r="852" spans="1:43"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57"/>
      <c r="AF852" s="56"/>
      <c r="AG852" s="56"/>
      <c r="AH852" s="56"/>
      <c r="AI852" s="56"/>
      <c r="AJ852" s="56"/>
      <c r="AK852" s="56"/>
      <c r="AL852" s="50"/>
      <c r="AM852" s="50"/>
      <c r="AN852" s="50"/>
      <c r="AO852" s="50"/>
      <c r="AP852" s="50"/>
      <c r="AQ852" s="50"/>
    </row>
    <row r="853" spans="1:43"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57"/>
      <c r="AF853" s="56"/>
      <c r="AG853" s="56"/>
      <c r="AH853" s="56"/>
      <c r="AI853" s="56"/>
      <c r="AJ853" s="56"/>
      <c r="AK853" s="56"/>
      <c r="AL853" s="50"/>
      <c r="AM853" s="50"/>
      <c r="AN853" s="50"/>
      <c r="AO853" s="50"/>
      <c r="AP853" s="50"/>
      <c r="AQ853" s="50"/>
    </row>
    <row r="854" spans="1:43"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57"/>
      <c r="AF854" s="56"/>
      <c r="AG854" s="56"/>
      <c r="AH854" s="56"/>
      <c r="AI854" s="56"/>
      <c r="AJ854" s="56"/>
      <c r="AK854" s="56"/>
      <c r="AL854" s="50"/>
      <c r="AM854" s="50"/>
      <c r="AN854" s="50"/>
      <c r="AO854" s="50"/>
      <c r="AP854" s="50"/>
      <c r="AQ854" s="50"/>
    </row>
    <row r="855" spans="1:43"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57"/>
      <c r="AF855" s="56"/>
      <c r="AG855" s="56"/>
      <c r="AH855" s="56"/>
      <c r="AI855" s="56"/>
      <c r="AJ855" s="56"/>
      <c r="AK855" s="56"/>
      <c r="AL855" s="50"/>
      <c r="AM855" s="50"/>
      <c r="AN855" s="50"/>
      <c r="AO855" s="50"/>
      <c r="AP855" s="50"/>
      <c r="AQ855" s="50"/>
    </row>
    <row r="856" spans="1:43"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57"/>
      <c r="AF856" s="56"/>
      <c r="AG856" s="56"/>
      <c r="AH856" s="56"/>
      <c r="AI856" s="56"/>
      <c r="AJ856" s="56"/>
      <c r="AK856" s="56"/>
      <c r="AL856" s="50"/>
      <c r="AM856" s="50"/>
      <c r="AN856" s="50"/>
      <c r="AO856" s="50"/>
      <c r="AP856" s="50"/>
      <c r="AQ856" s="50"/>
    </row>
    <row r="857" spans="1:43"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57"/>
      <c r="AF857" s="56"/>
      <c r="AG857" s="56"/>
      <c r="AH857" s="56"/>
      <c r="AI857" s="56"/>
      <c r="AJ857" s="56"/>
      <c r="AK857" s="56"/>
      <c r="AL857" s="50"/>
      <c r="AM857" s="50"/>
      <c r="AN857" s="50"/>
      <c r="AO857" s="50"/>
      <c r="AP857" s="50"/>
      <c r="AQ857" s="50"/>
    </row>
    <row r="858" spans="1:43"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57"/>
      <c r="AF858" s="56"/>
      <c r="AG858" s="56"/>
      <c r="AH858" s="56"/>
      <c r="AI858" s="56"/>
      <c r="AJ858" s="56"/>
      <c r="AK858" s="56"/>
      <c r="AL858" s="50"/>
      <c r="AM858" s="50"/>
      <c r="AN858" s="50"/>
      <c r="AO858" s="50"/>
      <c r="AP858" s="50"/>
      <c r="AQ858" s="50"/>
    </row>
    <row r="859" spans="1:43"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57"/>
      <c r="AF859" s="56"/>
      <c r="AG859" s="56"/>
      <c r="AH859" s="56"/>
      <c r="AI859" s="56"/>
      <c r="AJ859" s="56"/>
      <c r="AK859" s="56"/>
      <c r="AL859" s="50"/>
      <c r="AM859" s="50"/>
      <c r="AN859" s="50"/>
      <c r="AO859" s="50"/>
      <c r="AP859" s="50"/>
      <c r="AQ859" s="50"/>
    </row>
    <row r="860" spans="1:43"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57"/>
      <c r="AF860" s="56"/>
      <c r="AG860" s="56"/>
      <c r="AH860" s="56"/>
      <c r="AI860" s="56"/>
      <c r="AJ860" s="56"/>
      <c r="AK860" s="56"/>
      <c r="AL860" s="50"/>
      <c r="AM860" s="50"/>
      <c r="AN860" s="50"/>
      <c r="AO860" s="50"/>
      <c r="AP860" s="50"/>
      <c r="AQ860" s="50"/>
    </row>
    <row r="861" spans="1:43"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57"/>
      <c r="AF861" s="56"/>
      <c r="AG861" s="56"/>
      <c r="AH861" s="56"/>
      <c r="AI861" s="56"/>
      <c r="AJ861" s="56"/>
      <c r="AK861" s="56"/>
      <c r="AL861" s="50"/>
      <c r="AM861" s="50"/>
      <c r="AN861" s="50"/>
      <c r="AO861" s="50"/>
      <c r="AP861" s="50"/>
      <c r="AQ861" s="50"/>
    </row>
    <row r="862" spans="1:43"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57"/>
      <c r="AF862" s="56"/>
      <c r="AG862" s="56"/>
      <c r="AH862" s="56"/>
      <c r="AI862" s="56"/>
      <c r="AJ862" s="56"/>
      <c r="AK862" s="56"/>
      <c r="AL862" s="50"/>
      <c r="AM862" s="50"/>
      <c r="AN862" s="50"/>
      <c r="AO862" s="50"/>
      <c r="AP862" s="50"/>
      <c r="AQ862" s="50"/>
    </row>
    <row r="863" spans="1:43"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57"/>
      <c r="AF863" s="56"/>
      <c r="AG863" s="56"/>
      <c r="AH863" s="56"/>
      <c r="AI863" s="56"/>
      <c r="AJ863" s="56"/>
      <c r="AK863" s="56"/>
      <c r="AL863" s="50"/>
      <c r="AM863" s="50"/>
      <c r="AN863" s="50"/>
      <c r="AO863" s="50"/>
      <c r="AP863" s="50"/>
      <c r="AQ863" s="50"/>
    </row>
    <row r="864" spans="1:43"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57"/>
      <c r="AF864" s="56"/>
      <c r="AG864" s="56"/>
      <c r="AH864" s="56"/>
      <c r="AI864" s="56"/>
      <c r="AJ864" s="56"/>
      <c r="AK864" s="56"/>
      <c r="AL864" s="50"/>
      <c r="AM864" s="50"/>
      <c r="AN864" s="50"/>
      <c r="AO864" s="50"/>
      <c r="AP864" s="50"/>
      <c r="AQ864" s="50"/>
    </row>
    <row r="865" spans="1:43"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57"/>
      <c r="AF865" s="56"/>
      <c r="AG865" s="56"/>
      <c r="AH865" s="56"/>
      <c r="AI865" s="56"/>
      <c r="AJ865" s="56"/>
      <c r="AK865" s="56"/>
      <c r="AL865" s="50"/>
      <c r="AM865" s="50"/>
      <c r="AN865" s="50"/>
      <c r="AO865" s="50"/>
      <c r="AP865" s="50"/>
      <c r="AQ865" s="50"/>
    </row>
    <row r="866" spans="1:43"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57"/>
      <c r="AF866" s="56"/>
      <c r="AG866" s="56"/>
      <c r="AH866" s="56"/>
      <c r="AI866" s="56"/>
      <c r="AJ866" s="56"/>
      <c r="AK866" s="56"/>
      <c r="AL866" s="50"/>
      <c r="AM866" s="50"/>
      <c r="AN866" s="50"/>
      <c r="AO866" s="50"/>
      <c r="AP866" s="50"/>
      <c r="AQ866" s="50"/>
    </row>
    <row r="867" spans="1:43"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57"/>
      <c r="AF867" s="56"/>
      <c r="AG867" s="56"/>
      <c r="AH867" s="56"/>
      <c r="AI867" s="56"/>
      <c r="AJ867" s="56"/>
      <c r="AK867" s="56"/>
      <c r="AL867" s="50"/>
      <c r="AM867" s="50"/>
      <c r="AN867" s="50"/>
      <c r="AO867" s="50"/>
      <c r="AP867" s="50"/>
      <c r="AQ867" s="50"/>
    </row>
    <row r="868" spans="1:43"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57"/>
      <c r="AF868" s="56"/>
      <c r="AG868" s="56"/>
      <c r="AH868" s="56"/>
      <c r="AI868" s="56"/>
      <c r="AJ868" s="56"/>
      <c r="AK868" s="56"/>
      <c r="AL868" s="50"/>
      <c r="AM868" s="50"/>
      <c r="AN868" s="50"/>
      <c r="AO868" s="50"/>
      <c r="AP868" s="50"/>
      <c r="AQ868" s="50"/>
    </row>
    <row r="869" spans="1:43"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57"/>
      <c r="AF869" s="56"/>
      <c r="AG869" s="56"/>
      <c r="AH869" s="56"/>
      <c r="AI869" s="56"/>
      <c r="AJ869" s="56"/>
      <c r="AK869" s="56"/>
      <c r="AL869" s="50"/>
      <c r="AM869" s="50"/>
      <c r="AN869" s="50"/>
      <c r="AO869" s="50"/>
      <c r="AP869" s="50"/>
      <c r="AQ869" s="50"/>
    </row>
    <row r="870" spans="1:43"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57"/>
      <c r="AF870" s="56"/>
      <c r="AG870" s="56"/>
      <c r="AH870" s="56"/>
      <c r="AI870" s="56"/>
      <c r="AJ870" s="56"/>
      <c r="AK870" s="56"/>
      <c r="AL870" s="50"/>
      <c r="AM870" s="50"/>
      <c r="AN870" s="50"/>
      <c r="AO870" s="50"/>
      <c r="AP870" s="50"/>
      <c r="AQ870" s="50"/>
    </row>
    <row r="871" spans="1:43"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57"/>
      <c r="AF871" s="56"/>
      <c r="AG871" s="56"/>
      <c r="AH871" s="56"/>
      <c r="AI871" s="56"/>
      <c r="AJ871" s="56"/>
      <c r="AK871" s="56"/>
      <c r="AL871" s="50"/>
      <c r="AM871" s="50"/>
      <c r="AN871" s="50"/>
      <c r="AO871" s="50"/>
      <c r="AP871" s="50"/>
      <c r="AQ871" s="50"/>
    </row>
    <row r="872" spans="1:43"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57"/>
      <c r="AF872" s="56"/>
      <c r="AG872" s="56"/>
      <c r="AH872" s="56"/>
      <c r="AI872" s="56"/>
      <c r="AJ872" s="56"/>
      <c r="AK872" s="56"/>
      <c r="AL872" s="50"/>
      <c r="AM872" s="50"/>
      <c r="AN872" s="50"/>
      <c r="AO872" s="50"/>
      <c r="AP872" s="50"/>
      <c r="AQ872" s="50"/>
    </row>
    <row r="873" spans="1:43"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57"/>
      <c r="AF873" s="56"/>
      <c r="AG873" s="56"/>
      <c r="AH873" s="56"/>
      <c r="AI873" s="56"/>
      <c r="AJ873" s="56"/>
      <c r="AK873" s="56"/>
      <c r="AL873" s="50"/>
      <c r="AM873" s="50"/>
      <c r="AN873" s="50"/>
      <c r="AO873" s="50"/>
      <c r="AP873" s="50"/>
      <c r="AQ873" s="50"/>
    </row>
    <row r="874" spans="1:43"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57"/>
      <c r="AF874" s="56"/>
      <c r="AG874" s="56"/>
      <c r="AH874" s="56"/>
      <c r="AI874" s="56"/>
      <c r="AJ874" s="56"/>
      <c r="AK874" s="56"/>
      <c r="AL874" s="50"/>
      <c r="AM874" s="50"/>
      <c r="AN874" s="50"/>
      <c r="AO874" s="50"/>
      <c r="AP874" s="50"/>
      <c r="AQ874" s="50"/>
    </row>
    <row r="875" spans="1:43"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57"/>
      <c r="AF875" s="56"/>
      <c r="AG875" s="56"/>
      <c r="AH875" s="56"/>
      <c r="AI875" s="56"/>
      <c r="AJ875" s="56"/>
      <c r="AK875" s="56"/>
      <c r="AL875" s="50"/>
      <c r="AM875" s="50"/>
      <c r="AN875" s="50"/>
      <c r="AO875" s="50"/>
      <c r="AP875" s="50"/>
      <c r="AQ875" s="50"/>
    </row>
    <row r="876" spans="1:43"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57"/>
      <c r="AF876" s="56"/>
      <c r="AG876" s="56"/>
      <c r="AH876" s="56"/>
      <c r="AI876" s="56"/>
      <c r="AJ876" s="56"/>
      <c r="AK876" s="56"/>
      <c r="AL876" s="50"/>
      <c r="AM876" s="50"/>
      <c r="AN876" s="50"/>
      <c r="AO876" s="50"/>
      <c r="AP876" s="50"/>
      <c r="AQ876" s="50"/>
    </row>
    <row r="877" spans="1:43"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57"/>
      <c r="AF877" s="56"/>
      <c r="AG877" s="56"/>
      <c r="AH877" s="56"/>
      <c r="AI877" s="56"/>
      <c r="AJ877" s="56"/>
      <c r="AK877" s="56"/>
      <c r="AL877" s="50"/>
      <c r="AM877" s="50"/>
      <c r="AN877" s="50"/>
      <c r="AO877" s="50"/>
      <c r="AP877" s="50"/>
      <c r="AQ877" s="50"/>
    </row>
    <row r="878" spans="1:43"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57"/>
      <c r="AF878" s="56"/>
      <c r="AG878" s="56"/>
      <c r="AH878" s="56"/>
      <c r="AI878" s="56"/>
      <c r="AJ878" s="56"/>
      <c r="AK878" s="56"/>
      <c r="AL878" s="50"/>
      <c r="AM878" s="50"/>
      <c r="AN878" s="50"/>
      <c r="AO878" s="50"/>
      <c r="AP878" s="50"/>
      <c r="AQ878" s="50"/>
    </row>
    <row r="879" spans="1:43"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57"/>
      <c r="AF879" s="56"/>
      <c r="AG879" s="56"/>
      <c r="AH879" s="56"/>
      <c r="AI879" s="56"/>
      <c r="AJ879" s="56"/>
      <c r="AK879" s="56"/>
      <c r="AL879" s="50"/>
      <c r="AM879" s="50"/>
      <c r="AN879" s="50"/>
      <c r="AO879" s="50"/>
      <c r="AP879" s="50"/>
      <c r="AQ879" s="50"/>
    </row>
    <row r="880" spans="1:43"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57"/>
      <c r="AF880" s="56"/>
      <c r="AG880" s="56"/>
      <c r="AH880" s="56"/>
      <c r="AI880" s="56"/>
      <c r="AJ880" s="56"/>
      <c r="AK880" s="56"/>
      <c r="AL880" s="50"/>
      <c r="AM880" s="50"/>
      <c r="AN880" s="50"/>
      <c r="AO880" s="50"/>
      <c r="AP880" s="50"/>
      <c r="AQ880" s="50"/>
    </row>
    <row r="881" spans="1:43"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57"/>
      <c r="AF881" s="56"/>
      <c r="AG881" s="56"/>
      <c r="AH881" s="56"/>
      <c r="AI881" s="56"/>
      <c r="AJ881" s="56"/>
      <c r="AK881" s="56"/>
      <c r="AL881" s="50"/>
      <c r="AM881" s="50"/>
      <c r="AN881" s="50"/>
      <c r="AO881" s="50"/>
      <c r="AP881" s="50"/>
      <c r="AQ881" s="50"/>
    </row>
    <row r="882" spans="1:43"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57"/>
      <c r="AF882" s="56"/>
      <c r="AG882" s="56"/>
      <c r="AH882" s="56"/>
      <c r="AI882" s="56"/>
      <c r="AJ882" s="56"/>
      <c r="AK882" s="56"/>
      <c r="AL882" s="50"/>
      <c r="AM882" s="50"/>
      <c r="AN882" s="50"/>
      <c r="AO882" s="50"/>
      <c r="AP882" s="50"/>
      <c r="AQ882" s="50"/>
    </row>
    <row r="883" spans="1:43"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57"/>
      <c r="AF883" s="56"/>
      <c r="AG883" s="56"/>
      <c r="AH883" s="56"/>
      <c r="AI883" s="56"/>
      <c r="AJ883" s="56"/>
      <c r="AK883" s="56"/>
      <c r="AL883" s="50"/>
      <c r="AM883" s="50"/>
      <c r="AN883" s="50"/>
      <c r="AO883" s="50"/>
      <c r="AP883" s="50"/>
      <c r="AQ883" s="50"/>
    </row>
    <row r="884" spans="1:43"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57"/>
      <c r="AF884" s="56"/>
      <c r="AG884" s="56"/>
      <c r="AH884" s="56"/>
      <c r="AI884" s="56"/>
      <c r="AJ884" s="56"/>
      <c r="AK884" s="56"/>
      <c r="AL884" s="50"/>
      <c r="AM884" s="50"/>
      <c r="AN884" s="50"/>
      <c r="AO884" s="50"/>
      <c r="AP884" s="50"/>
      <c r="AQ884" s="50"/>
    </row>
    <row r="885" spans="1:43"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57"/>
      <c r="AF885" s="56"/>
      <c r="AG885" s="56"/>
      <c r="AH885" s="56"/>
      <c r="AI885" s="56"/>
      <c r="AJ885" s="56"/>
      <c r="AK885" s="56"/>
      <c r="AL885" s="50"/>
      <c r="AM885" s="50"/>
      <c r="AN885" s="50"/>
      <c r="AO885" s="50"/>
      <c r="AP885" s="50"/>
      <c r="AQ885" s="50"/>
    </row>
    <row r="886" spans="1:43"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57"/>
      <c r="AF886" s="56"/>
      <c r="AG886" s="56"/>
      <c r="AH886" s="56"/>
      <c r="AI886" s="56"/>
      <c r="AJ886" s="56"/>
      <c r="AK886" s="56"/>
      <c r="AL886" s="50"/>
      <c r="AM886" s="50"/>
      <c r="AN886" s="50"/>
      <c r="AO886" s="50"/>
      <c r="AP886" s="50"/>
      <c r="AQ886" s="50"/>
    </row>
    <row r="887" spans="1:43"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57"/>
      <c r="AF887" s="56"/>
      <c r="AG887" s="56"/>
      <c r="AH887" s="56"/>
      <c r="AI887" s="56"/>
      <c r="AJ887" s="56"/>
      <c r="AK887" s="56"/>
      <c r="AL887" s="50"/>
      <c r="AM887" s="50"/>
      <c r="AN887" s="50"/>
      <c r="AO887" s="50"/>
      <c r="AP887" s="50"/>
      <c r="AQ887" s="50"/>
    </row>
    <row r="888" spans="1:43"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57"/>
      <c r="AF888" s="56"/>
      <c r="AG888" s="56"/>
      <c r="AH888" s="56"/>
      <c r="AI888" s="56"/>
      <c r="AJ888" s="56"/>
      <c r="AK888" s="56"/>
      <c r="AL888" s="50"/>
      <c r="AM888" s="50"/>
      <c r="AN888" s="50"/>
      <c r="AO888" s="50"/>
      <c r="AP888" s="50"/>
      <c r="AQ888" s="50"/>
    </row>
    <row r="889" spans="1:43"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57"/>
      <c r="AF889" s="56"/>
      <c r="AG889" s="56"/>
      <c r="AH889" s="56"/>
      <c r="AI889" s="56"/>
      <c r="AJ889" s="56"/>
      <c r="AK889" s="56"/>
      <c r="AL889" s="50"/>
      <c r="AM889" s="50"/>
      <c r="AN889" s="50"/>
      <c r="AO889" s="50"/>
      <c r="AP889" s="50"/>
      <c r="AQ889" s="50"/>
    </row>
    <row r="890" spans="1:43"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57"/>
      <c r="AF890" s="56"/>
      <c r="AG890" s="56"/>
      <c r="AH890" s="56"/>
      <c r="AI890" s="56"/>
      <c r="AJ890" s="56"/>
      <c r="AK890" s="56"/>
      <c r="AL890" s="50"/>
      <c r="AM890" s="50"/>
      <c r="AN890" s="50"/>
      <c r="AO890" s="50"/>
      <c r="AP890" s="50"/>
      <c r="AQ890" s="50"/>
    </row>
    <row r="891" spans="1:43"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57"/>
      <c r="AF891" s="56"/>
      <c r="AG891" s="56"/>
      <c r="AH891" s="56"/>
      <c r="AI891" s="56"/>
      <c r="AJ891" s="56"/>
      <c r="AK891" s="56"/>
      <c r="AL891" s="50"/>
      <c r="AM891" s="50"/>
      <c r="AN891" s="50"/>
      <c r="AO891" s="50"/>
      <c r="AP891" s="50"/>
      <c r="AQ891" s="50"/>
    </row>
    <row r="892" spans="1:43"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57"/>
      <c r="AF892" s="56"/>
      <c r="AG892" s="56"/>
      <c r="AH892" s="56"/>
      <c r="AI892" s="56"/>
      <c r="AJ892" s="56"/>
      <c r="AK892" s="56"/>
      <c r="AL892" s="50"/>
      <c r="AM892" s="50"/>
      <c r="AN892" s="50"/>
      <c r="AO892" s="50"/>
      <c r="AP892" s="50"/>
      <c r="AQ892" s="50"/>
    </row>
    <row r="893" spans="1:43"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57"/>
      <c r="AF893" s="56"/>
      <c r="AG893" s="56"/>
      <c r="AH893" s="56"/>
      <c r="AI893" s="56"/>
      <c r="AJ893" s="56"/>
      <c r="AK893" s="56"/>
      <c r="AL893" s="50"/>
      <c r="AM893" s="50"/>
      <c r="AN893" s="50"/>
      <c r="AO893" s="50"/>
      <c r="AP893" s="50"/>
      <c r="AQ893" s="50"/>
    </row>
    <row r="894" spans="1:43"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57"/>
      <c r="AF894" s="56"/>
      <c r="AG894" s="56"/>
      <c r="AH894" s="56"/>
      <c r="AI894" s="56"/>
      <c r="AJ894" s="56"/>
      <c r="AK894" s="56"/>
      <c r="AL894" s="50"/>
      <c r="AM894" s="50"/>
      <c r="AN894" s="50"/>
      <c r="AO894" s="50"/>
      <c r="AP894" s="50"/>
      <c r="AQ894" s="50"/>
    </row>
    <row r="895" spans="1:43"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57"/>
      <c r="AF895" s="56"/>
      <c r="AG895" s="56"/>
      <c r="AH895" s="56"/>
      <c r="AI895" s="56"/>
      <c r="AJ895" s="56"/>
      <c r="AK895" s="56"/>
      <c r="AL895" s="50"/>
      <c r="AM895" s="50"/>
      <c r="AN895" s="50"/>
      <c r="AO895" s="50"/>
      <c r="AP895" s="50"/>
      <c r="AQ895" s="50"/>
    </row>
    <row r="896" spans="1:43"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57"/>
      <c r="AF896" s="56"/>
      <c r="AG896" s="56"/>
      <c r="AH896" s="56"/>
      <c r="AI896" s="56"/>
      <c r="AJ896" s="56"/>
      <c r="AK896" s="56"/>
      <c r="AL896" s="50"/>
      <c r="AM896" s="50"/>
      <c r="AN896" s="50"/>
      <c r="AO896" s="50"/>
      <c r="AP896" s="50"/>
      <c r="AQ896" s="50"/>
    </row>
    <row r="897" spans="1:43"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57"/>
      <c r="AF897" s="56"/>
      <c r="AG897" s="56"/>
      <c r="AH897" s="56"/>
      <c r="AI897" s="56"/>
      <c r="AJ897" s="56"/>
      <c r="AK897" s="56"/>
      <c r="AL897" s="50"/>
      <c r="AM897" s="50"/>
      <c r="AN897" s="50"/>
      <c r="AO897" s="50"/>
      <c r="AP897" s="50"/>
      <c r="AQ897" s="50"/>
    </row>
    <row r="898" spans="1:43"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57"/>
      <c r="AF898" s="56"/>
      <c r="AG898" s="56"/>
      <c r="AH898" s="56"/>
      <c r="AI898" s="56"/>
      <c r="AJ898" s="56"/>
      <c r="AK898" s="56"/>
      <c r="AL898" s="50"/>
      <c r="AM898" s="50"/>
      <c r="AN898" s="50"/>
      <c r="AO898" s="50"/>
      <c r="AP898" s="50"/>
      <c r="AQ898" s="50"/>
    </row>
    <row r="899" spans="1:43"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57"/>
      <c r="AF899" s="56"/>
      <c r="AG899" s="56"/>
      <c r="AH899" s="56"/>
      <c r="AI899" s="56"/>
      <c r="AJ899" s="56"/>
      <c r="AK899" s="56"/>
      <c r="AL899" s="50"/>
      <c r="AM899" s="50"/>
      <c r="AN899" s="50"/>
      <c r="AO899" s="50"/>
      <c r="AP899" s="50"/>
      <c r="AQ899" s="50"/>
    </row>
    <row r="900" spans="1:43"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57"/>
      <c r="AF900" s="56"/>
      <c r="AG900" s="56"/>
      <c r="AH900" s="56"/>
      <c r="AI900" s="56"/>
      <c r="AJ900" s="56"/>
      <c r="AK900" s="56"/>
      <c r="AL900" s="50"/>
      <c r="AM900" s="50"/>
      <c r="AN900" s="50"/>
      <c r="AO900" s="50"/>
      <c r="AP900" s="50"/>
      <c r="AQ900" s="50"/>
    </row>
    <row r="901" spans="1:43"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57"/>
      <c r="AF901" s="56"/>
      <c r="AG901" s="56"/>
      <c r="AH901" s="56"/>
      <c r="AI901" s="56"/>
      <c r="AJ901" s="56"/>
      <c r="AK901" s="56"/>
      <c r="AL901" s="50"/>
      <c r="AM901" s="50"/>
      <c r="AN901" s="50"/>
      <c r="AO901" s="50"/>
      <c r="AP901" s="50"/>
      <c r="AQ901" s="50"/>
    </row>
    <row r="902" spans="1:43"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57"/>
      <c r="AF902" s="56"/>
      <c r="AG902" s="56"/>
      <c r="AH902" s="56"/>
      <c r="AI902" s="56"/>
      <c r="AJ902" s="56"/>
      <c r="AK902" s="56"/>
      <c r="AL902" s="50"/>
      <c r="AM902" s="50"/>
      <c r="AN902" s="50"/>
      <c r="AO902" s="50"/>
      <c r="AP902" s="50"/>
      <c r="AQ902" s="50"/>
    </row>
    <row r="903" spans="1:43"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57"/>
      <c r="AF903" s="56"/>
      <c r="AG903" s="56"/>
      <c r="AH903" s="56"/>
      <c r="AI903" s="56"/>
      <c r="AJ903" s="56"/>
      <c r="AK903" s="56"/>
      <c r="AL903" s="50"/>
      <c r="AM903" s="50"/>
      <c r="AN903" s="50"/>
      <c r="AO903" s="50"/>
      <c r="AP903" s="50"/>
      <c r="AQ903" s="50"/>
    </row>
    <row r="904" spans="1:43"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57"/>
      <c r="AF904" s="56"/>
      <c r="AG904" s="56"/>
      <c r="AH904" s="56"/>
      <c r="AI904" s="56"/>
      <c r="AJ904" s="56"/>
      <c r="AK904" s="56"/>
      <c r="AL904" s="50"/>
      <c r="AM904" s="50"/>
      <c r="AN904" s="50"/>
      <c r="AO904" s="50"/>
      <c r="AP904" s="50"/>
      <c r="AQ904" s="50"/>
    </row>
    <row r="905" spans="1:43"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57"/>
      <c r="AF905" s="56"/>
      <c r="AG905" s="56"/>
      <c r="AH905" s="56"/>
      <c r="AI905" s="56"/>
      <c r="AJ905" s="56"/>
      <c r="AK905" s="56"/>
      <c r="AL905" s="50"/>
      <c r="AM905" s="50"/>
      <c r="AN905" s="50"/>
      <c r="AO905" s="50"/>
      <c r="AP905" s="50"/>
      <c r="AQ905" s="50"/>
    </row>
    <row r="906" spans="1:43"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57"/>
      <c r="AF906" s="56"/>
      <c r="AG906" s="56"/>
      <c r="AH906" s="56"/>
      <c r="AI906" s="56"/>
      <c r="AJ906" s="56"/>
      <c r="AK906" s="56"/>
      <c r="AL906" s="50"/>
      <c r="AM906" s="50"/>
      <c r="AN906" s="50"/>
      <c r="AO906" s="50"/>
      <c r="AP906" s="50"/>
      <c r="AQ906" s="50"/>
    </row>
    <row r="907" spans="1:43"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57"/>
      <c r="AF907" s="56"/>
      <c r="AG907" s="56"/>
      <c r="AH907" s="56"/>
      <c r="AI907" s="56"/>
      <c r="AJ907" s="56"/>
      <c r="AK907" s="56"/>
      <c r="AL907" s="50"/>
      <c r="AM907" s="50"/>
      <c r="AN907" s="50"/>
      <c r="AO907" s="50"/>
      <c r="AP907" s="50"/>
      <c r="AQ907" s="50"/>
    </row>
    <row r="908" spans="1:43"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57"/>
      <c r="AF908" s="56"/>
      <c r="AG908" s="56"/>
      <c r="AH908" s="56"/>
      <c r="AI908" s="56"/>
      <c r="AJ908" s="56"/>
      <c r="AK908" s="56"/>
      <c r="AL908" s="50"/>
      <c r="AM908" s="50"/>
      <c r="AN908" s="50"/>
      <c r="AO908" s="50"/>
      <c r="AP908" s="50"/>
      <c r="AQ908" s="50"/>
    </row>
    <row r="909" spans="1:43"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57"/>
      <c r="AF909" s="56"/>
      <c r="AG909" s="56"/>
      <c r="AH909" s="56"/>
      <c r="AI909" s="56"/>
      <c r="AJ909" s="56"/>
      <c r="AK909" s="56"/>
      <c r="AL909" s="50"/>
      <c r="AM909" s="50"/>
      <c r="AN909" s="50"/>
      <c r="AO909" s="50"/>
      <c r="AP909" s="50"/>
      <c r="AQ909" s="50"/>
    </row>
    <row r="910" spans="1:43"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57"/>
      <c r="AF910" s="56"/>
      <c r="AG910" s="56"/>
      <c r="AH910" s="56"/>
      <c r="AI910" s="56"/>
      <c r="AJ910" s="56"/>
      <c r="AK910" s="56"/>
      <c r="AL910" s="50"/>
      <c r="AM910" s="50"/>
      <c r="AN910" s="50"/>
      <c r="AO910" s="50"/>
      <c r="AP910" s="50"/>
      <c r="AQ910" s="50"/>
    </row>
    <row r="911" spans="1:43"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57"/>
      <c r="AF911" s="56"/>
      <c r="AG911" s="56"/>
      <c r="AH911" s="56"/>
      <c r="AI911" s="56"/>
      <c r="AJ911" s="56"/>
      <c r="AK911" s="56"/>
      <c r="AL911" s="50"/>
      <c r="AM911" s="50"/>
      <c r="AN911" s="50"/>
      <c r="AO911" s="50"/>
      <c r="AP911" s="50"/>
      <c r="AQ911" s="50"/>
    </row>
    <row r="912" spans="1:43"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57"/>
      <c r="AF912" s="56"/>
      <c r="AG912" s="56"/>
      <c r="AH912" s="56"/>
      <c r="AI912" s="56"/>
      <c r="AJ912" s="56"/>
      <c r="AK912" s="56"/>
      <c r="AL912" s="50"/>
      <c r="AM912" s="50"/>
      <c r="AN912" s="50"/>
      <c r="AO912" s="50"/>
      <c r="AP912" s="50"/>
      <c r="AQ912" s="50"/>
    </row>
    <row r="913" spans="1:43"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57"/>
      <c r="AF913" s="56"/>
      <c r="AG913" s="56"/>
      <c r="AH913" s="56"/>
      <c r="AI913" s="56"/>
      <c r="AJ913" s="56"/>
      <c r="AK913" s="56"/>
      <c r="AL913" s="50"/>
      <c r="AM913" s="50"/>
      <c r="AN913" s="50"/>
      <c r="AO913" s="50"/>
      <c r="AP913" s="50"/>
      <c r="AQ913" s="50"/>
    </row>
    <row r="914" spans="1:43"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57"/>
      <c r="AF914" s="56"/>
      <c r="AG914" s="56"/>
      <c r="AH914" s="56"/>
      <c r="AI914" s="56"/>
      <c r="AJ914" s="56"/>
      <c r="AK914" s="56"/>
      <c r="AL914" s="50"/>
      <c r="AM914" s="50"/>
      <c r="AN914" s="50"/>
      <c r="AO914" s="50"/>
      <c r="AP914" s="50"/>
      <c r="AQ914" s="50"/>
    </row>
    <row r="915" spans="1:43"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57"/>
      <c r="AF915" s="56"/>
      <c r="AG915" s="56"/>
      <c r="AH915" s="56"/>
      <c r="AI915" s="56"/>
      <c r="AJ915" s="56"/>
      <c r="AK915" s="56"/>
      <c r="AL915" s="50"/>
      <c r="AM915" s="50"/>
      <c r="AN915" s="50"/>
      <c r="AO915" s="50"/>
      <c r="AP915" s="50"/>
      <c r="AQ915" s="50"/>
    </row>
    <row r="916" spans="1:43"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57"/>
      <c r="AF916" s="56"/>
      <c r="AG916" s="56"/>
      <c r="AH916" s="56"/>
      <c r="AI916" s="56"/>
      <c r="AJ916" s="56"/>
      <c r="AK916" s="56"/>
      <c r="AL916" s="50"/>
      <c r="AM916" s="50"/>
      <c r="AN916" s="50"/>
      <c r="AO916" s="50"/>
      <c r="AP916" s="50"/>
      <c r="AQ916" s="50"/>
    </row>
    <row r="917" spans="1:43"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57"/>
      <c r="AF917" s="56"/>
      <c r="AG917" s="56"/>
      <c r="AH917" s="56"/>
      <c r="AI917" s="56"/>
      <c r="AJ917" s="56"/>
      <c r="AK917" s="56"/>
      <c r="AL917" s="50"/>
      <c r="AM917" s="50"/>
      <c r="AN917" s="50"/>
      <c r="AO917" s="50"/>
      <c r="AP917" s="50"/>
      <c r="AQ917" s="50"/>
    </row>
    <row r="918" spans="1:43"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57"/>
      <c r="AF918" s="56"/>
      <c r="AG918" s="56"/>
      <c r="AH918" s="56"/>
      <c r="AI918" s="56"/>
      <c r="AJ918" s="56"/>
      <c r="AK918" s="56"/>
      <c r="AL918" s="50"/>
      <c r="AM918" s="50"/>
      <c r="AN918" s="50"/>
      <c r="AO918" s="50"/>
      <c r="AP918" s="50"/>
      <c r="AQ918" s="50"/>
    </row>
    <row r="919" spans="1:43"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57"/>
      <c r="AF919" s="56"/>
      <c r="AG919" s="56"/>
      <c r="AH919" s="56"/>
      <c r="AI919" s="56"/>
      <c r="AJ919" s="56"/>
      <c r="AK919" s="56"/>
      <c r="AL919" s="50"/>
      <c r="AM919" s="50"/>
      <c r="AN919" s="50"/>
      <c r="AO919" s="50"/>
      <c r="AP919" s="50"/>
      <c r="AQ919" s="50"/>
    </row>
    <row r="920" spans="1:43"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57"/>
      <c r="AF920" s="56"/>
      <c r="AG920" s="56"/>
      <c r="AH920" s="56"/>
      <c r="AI920" s="56"/>
      <c r="AJ920" s="56"/>
      <c r="AK920" s="56"/>
      <c r="AL920" s="50"/>
      <c r="AM920" s="50"/>
      <c r="AN920" s="50"/>
      <c r="AO920" s="50"/>
      <c r="AP920" s="50"/>
      <c r="AQ920" s="50"/>
    </row>
    <row r="921" spans="1:43"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57"/>
      <c r="AF921" s="56"/>
      <c r="AG921" s="56"/>
      <c r="AH921" s="56"/>
      <c r="AI921" s="56"/>
      <c r="AJ921" s="56"/>
      <c r="AK921" s="56"/>
      <c r="AL921" s="50"/>
      <c r="AM921" s="50"/>
      <c r="AN921" s="50"/>
      <c r="AO921" s="50"/>
      <c r="AP921" s="50"/>
      <c r="AQ921" s="50"/>
    </row>
    <row r="922" spans="1:43"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57"/>
      <c r="AF922" s="56"/>
      <c r="AG922" s="56"/>
      <c r="AH922" s="56"/>
      <c r="AI922" s="56"/>
      <c r="AJ922" s="56"/>
      <c r="AK922" s="56"/>
      <c r="AL922" s="50"/>
      <c r="AM922" s="50"/>
      <c r="AN922" s="50"/>
      <c r="AO922" s="50"/>
      <c r="AP922" s="50"/>
      <c r="AQ922" s="50"/>
    </row>
    <row r="923" spans="1:43"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57"/>
      <c r="AF923" s="56"/>
      <c r="AG923" s="56"/>
      <c r="AH923" s="56"/>
      <c r="AI923" s="56"/>
      <c r="AJ923" s="56"/>
      <c r="AK923" s="56"/>
      <c r="AL923" s="50"/>
      <c r="AM923" s="50"/>
      <c r="AN923" s="50"/>
      <c r="AO923" s="50"/>
      <c r="AP923" s="50"/>
      <c r="AQ923" s="50"/>
    </row>
    <row r="924" spans="1:43"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57"/>
      <c r="AF924" s="56"/>
      <c r="AG924" s="56"/>
      <c r="AH924" s="56"/>
      <c r="AI924" s="56"/>
      <c r="AJ924" s="56"/>
      <c r="AK924" s="56"/>
      <c r="AL924" s="50"/>
      <c r="AM924" s="50"/>
      <c r="AN924" s="50"/>
      <c r="AO924" s="50"/>
      <c r="AP924" s="50"/>
      <c r="AQ924" s="50"/>
    </row>
    <row r="925" spans="1:43"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57"/>
      <c r="AF925" s="56"/>
      <c r="AG925" s="56"/>
      <c r="AH925" s="56"/>
      <c r="AI925" s="56"/>
      <c r="AJ925" s="56"/>
      <c r="AK925" s="56"/>
      <c r="AL925" s="50"/>
      <c r="AM925" s="50"/>
      <c r="AN925" s="50"/>
      <c r="AO925" s="50"/>
      <c r="AP925" s="50"/>
      <c r="AQ925" s="50"/>
    </row>
    <row r="926" spans="1:43"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57"/>
      <c r="AF926" s="56"/>
      <c r="AG926" s="56"/>
      <c r="AH926" s="56"/>
      <c r="AI926" s="56"/>
      <c r="AJ926" s="56"/>
      <c r="AK926" s="56"/>
      <c r="AL926" s="50"/>
      <c r="AM926" s="50"/>
      <c r="AN926" s="50"/>
      <c r="AO926" s="50"/>
      <c r="AP926" s="50"/>
      <c r="AQ926" s="50"/>
    </row>
    <row r="927" spans="1:43"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57"/>
      <c r="AF927" s="56"/>
      <c r="AG927" s="56"/>
      <c r="AH927" s="56"/>
      <c r="AI927" s="56"/>
      <c r="AJ927" s="56"/>
      <c r="AK927" s="56"/>
      <c r="AL927" s="50"/>
      <c r="AM927" s="50"/>
      <c r="AN927" s="50"/>
      <c r="AO927" s="50"/>
      <c r="AP927" s="50"/>
      <c r="AQ927" s="50"/>
    </row>
    <row r="928" spans="1:43"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57"/>
      <c r="AF928" s="56"/>
      <c r="AG928" s="56"/>
      <c r="AH928" s="56"/>
      <c r="AI928" s="56"/>
      <c r="AJ928" s="56"/>
      <c r="AK928" s="56"/>
      <c r="AL928" s="50"/>
      <c r="AM928" s="50"/>
      <c r="AN928" s="50"/>
      <c r="AO928" s="50"/>
      <c r="AP928" s="50"/>
      <c r="AQ928" s="50"/>
    </row>
    <row r="929" spans="1:43"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57"/>
      <c r="AF929" s="56"/>
      <c r="AG929" s="56"/>
      <c r="AH929" s="56"/>
      <c r="AI929" s="56"/>
      <c r="AJ929" s="56"/>
      <c r="AK929" s="56"/>
      <c r="AL929" s="50"/>
      <c r="AM929" s="50"/>
      <c r="AN929" s="50"/>
      <c r="AO929" s="50"/>
      <c r="AP929" s="50"/>
      <c r="AQ929" s="50"/>
    </row>
    <row r="930" spans="1:43"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57"/>
      <c r="AF930" s="56"/>
      <c r="AG930" s="56"/>
      <c r="AH930" s="56"/>
      <c r="AI930" s="56"/>
      <c r="AJ930" s="56"/>
      <c r="AK930" s="56"/>
      <c r="AL930" s="50"/>
      <c r="AM930" s="50"/>
      <c r="AN930" s="50"/>
      <c r="AO930" s="50"/>
      <c r="AP930" s="50"/>
      <c r="AQ930" s="50"/>
    </row>
    <row r="931" spans="1:43"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57"/>
      <c r="AF931" s="56"/>
      <c r="AG931" s="56"/>
      <c r="AH931" s="56"/>
      <c r="AI931" s="56"/>
      <c r="AJ931" s="56"/>
      <c r="AK931" s="56"/>
      <c r="AL931" s="50"/>
      <c r="AM931" s="50"/>
      <c r="AN931" s="50"/>
      <c r="AO931" s="50"/>
      <c r="AP931" s="50"/>
      <c r="AQ931" s="50"/>
    </row>
    <row r="932" spans="1:43"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57"/>
      <c r="AF932" s="56"/>
      <c r="AG932" s="56"/>
      <c r="AH932" s="56"/>
      <c r="AI932" s="56"/>
      <c r="AJ932" s="56"/>
      <c r="AK932" s="56"/>
      <c r="AL932" s="50"/>
      <c r="AM932" s="50"/>
      <c r="AN932" s="50"/>
      <c r="AO932" s="50"/>
      <c r="AP932" s="50"/>
      <c r="AQ932" s="50"/>
    </row>
    <row r="933" spans="1:43"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57"/>
      <c r="AF933" s="56"/>
      <c r="AG933" s="56"/>
      <c r="AH933" s="56"/>
      <c r="AI933" s="56"/>
      <c r="AJ933" s="56"/>
      <c r="AK933" s="56"/>
      <c r="AL933" s="50"/>
      <c r="AM933" s="50"/>
      <c r="AN933" s="50"/>
      <c r="AO933" s="50"/>
      <c r="AP933" s="50"/>
      <c r="AQ933" s="50"/>
    </row>
    <row r="934" spans="1:43"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57"/>
      <c r="AF934" s="56"/>
      <c r="AG934" s="56"/>
      <c r="AH934" s="56"/>
      <c r="AI934" s="56"/>
      <c r="AJ934" s="56"/>
      <c r="AK934" s="56"/>
      <c r="AL934" s="50"/>
      <c r="AM934" s="50"/>
      <c r="AN934" s="50"/>
      <c r="AO934" s="50"/>
      <c r="AP934" s="50"/>
      <c r="AQ934" s="50"/>
    </row>
    <row r="935" spans="1:43"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57"/>
      <c r="AF935" s="56"/>
      <c r="AG935" s="56"/>
      <c r="AH935" s="56"/>
      <c r="AI935" s="56"/>
      <c r="AJ935" s="56"/>
      <c r="AK935" s="56"/>
      <c r="AL935" s="50"/>
      <c r="AM935" s="50"/>
      <c r="AN935" s="50"/>
      <c r="AO935" s="50"/>
      <c r="AP935" s="50"/>
      <c r="AQ935" s="50"/>
    </row>
    <row r="936" spans="1:43"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57"/>
      <c r="AF936" s="56"/>
      <c r="AG936" s="56"/>
      <c r="AH936" s="56"/>
      <c r="AI936" s="56"/>
      <c r="AJ936" s="56"/>
      <c r="AK936" s="56"/>
      <c r="AL936" s="50"/>
      <c r="AM936" s="50"/>
      <c r="AN936" s="50"/>
      <c r="AO936" s="50"/>
      <c r="AP936" s="50"/>
      <c r="AQ936" s="50"/>
    </row>
    <row r="937" spans="1:43"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57"/>
      <c r="AF937" s="56"/>
      <c r="AG937" s="56"/>
      <c r="AH937" s="56"/>
      <c r="AI937" s="56"/>
      <c r="AJ937" s="56"/>
      <c r="AK937" s="56"/>
      <c r="AL937" s="50"/>
      <c r="AM937" s="50"/>
      <c r="AN937" s="50"/>
      <c r="AO937" s="50"/>
      <c r="AP937" s="50"/>
      <c r="AQ937" s="50"/>
    </row>
    <row r="938" spans="1:43"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57"/>
      <c r="AF938" s="56"/>
      <c r="AG938" s="56"/>
      <c r="AH938" s="56"/>
      <c r="AI938" s="56"/>
      <c r="AJ938" s="56"/>
      <c r="AK938" s="56"/>
      <c r="AL938" s="50"/>
      <c r="AM938" s="50"/>
      <c r="AN938" s="50"/>
      <c r="AO938" s="50"/>
      <c r="AP938" s="50"/>
      <c r="AQ938" s="50"/>
    </row>
    <row r="939" spans="1:43"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57"/>
      <c r="AF939" s="56"/>
      <c r="AG939" s="56"/>
      <c r="AH939" s="56"/>
      <c r="AI939" s="56"/>
      <c r="AJ939" s="56"/>
      <c r="AK939" s="56"/>
      <c r="AL939" s="50"/>
      <c r="AM939" s="50"/>
      <c r="AN939" s="50"/>
      <c r="AO939" s="50"/>
      <c r="AP939" s="50"/>
      <c r="AQ939" s="50"/>
    </row>
    <row r="940" spans="1:43"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57"/>
      <c r="AF940" s="56"/>
      <c r="AG940" s="56"/>
      <c r="AH940" s="56"/>
      <c r="AI940" s="56"/>
      <c r="AJ940" s="56"/>
      <c r="AK940" s="56"/>
      <c r="AL940" s="50"/>
      <c r="AM940" s="50"/>
      <c r="AN940" s="50"/>
      <c r="AO940" s="50"/>
      <c r="AP940" s="50"/>
      <c r="AQ940" s="50"/>
    </row>
    <row r="941" spans="1:43"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57"/>
      <c r="AF941" s="56"/>
      <c r="AG941" s="56"/>
      <c r="AH941" s="56"/>
      <c r="AI941" s="56"/>
      <c r="AJ941" s="56"/>
      <c r="AK941" s="56"/>
      <c r="AL941" s="50"/>
      <c r="AM941" s="50"/>
      <c r="AN941" s="50"/>
      <c r="AO941" s="50"/>
      <c r="AP941" s="50"/>
      <c r="AQ941" s="50"/>
    </row>
    <row r="942" spans="1:43"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57"/>
      <c r="AF942" s="56"/>
      <c r="AG942" s="56"/>
      <c r="AH942" s="56"/>
      <c r="AI942" s="56"/>
      <c r="AJ942" s="56"/>
      <c r="AK942" s="56"/>
      <c r="AL942" s="50"/>
      <c r="AM942" s="50"/>
      <c r="AN942" s="50"/>
      <c r="AO942" s="50"/>
      <c r="AP942" s="50"/>
      <c r="AQ942" s="50"/>
    </row>
    <row r="943" spans="1:43"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57"/>
      <c r="AF943" s="56"/>
      <c r="AG943" s="56"/>
      <c r="AH943" s="56"/>
      <c r="AI943" s="56"/>
      <c r="AJ943" s="56"/>
      <c r="AK943" s="56"/>
      <c r="AL943" s="50"/>
      <c r="AM943" s="50"/>
      <c r="AN943" s="50"/>
      <c r="AO943" s="50"/>
      <c r="AP943" s="50"/>
      <c r="AQ943" s="50"/>
    </row>
    <row r="944" spans="1:43"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57"/>
      <c r="AF944" s="56"/>
      <c r="AG944" s="56"/>
      <c r="AH944" s="56"/>
      <c r="AI944" s="56"/>
      <c r="AJ944" s="56"/>
      <c r="AK944" s="56"/>
      <c r="AL944" s="50"/>
      <c r="AM944" s="50"/>
      <c r="AN944" s="50"/>
      <c r="AO944" s="50"/>
      <c r="AP944" s="50"/>
      <c r="AQ944" s="50"/>
    </row>
    <row r="945" spans="1:43"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57"/>
      <c r="AF945" s="56"/>
      <c r="AG945" s="56"/>
      <c r="AH945" s="56"/>
      <c r="AI945" s="56"/>
      <c r="AJ945" s="56"/>
      <c r="AK945" s="56"/>
      <c r="AL945" s="50"/>
      <c r="AM945" s="50"/>
      <c r="AN945" s="50"/>
      <c r="AO945" s="50"/>
      <c r="AP945" s="50"/>
      <c r="AQ945" s="50"/>
    </row>
    <row r="946" spans="1:43"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57"/>
      <c r="AF946" s="56"/>
      <c r="AG946" s="56"/>
      <c r="AH946" s="56"/>
      <c r="AI946" s="56"/>
      <c r="AJ946" s="56"/>
      <c r="AK946" s="56"/>
      <c r="AL946" s="50"/>
      <c r="AM946" s="50"/>
      <c r="AN946" s="50"/>
      <c r="AO946" s="50"/>
      <c r="AP946" s="50"/>
      <c r="AQ946" s="50"/>
    </row>
    <row r="947" spans="1:43"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57"/>
      <c r="AF947" s="56"/>
      <c r="AG947" s="56"/>
      <c r="AH947" s="56"/>
      <c r="AI947" s="56"/>
      <c r="AJ947" s="56"/>
      <c r="AK947" s="56"/>
      <c r="AL947" s="50"/>
      <c r="AM947" s="50"/>
      <c r="AN947" s="50"/>
      <c r="AO947" s="50"/>
      <c r="AP947" s="50"/>
      <c r="AQ947" s="50"/>
    </row>
    <row r="948" spans="1:43"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57"/>
      <c r="AF948" s="56"/>
      <c r="AG948" s="56"/>
      <c r="AH948" s="56"/>
      <c r="AI948" s="56"/>
      <c r="AJ948" s="56"/>
      <c r="AK948" s="56"/>
      <c r="AL948" s="50"/>
      <c r="AM948" s="50"/>
      <c r="AN948" s="50"/>
      <c r="AO948" s="50"/>
      <c r="AP948" s="50"/>
      <c r="AQ948" s="50"/>
    </row>
    <row r="949" spans="1:43"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57"/>
      <c r="AF949" s="56"/>
      <c r="AG949" s="56"/>
      <c r="AH949" s="56"/>
      <c r="AI949" s="56"/>
      <c r="AJ949" s="56"/>
      <c r="AK949" s="56"/>
      <c r="AL949" s="50"/>
      <c r="AM949" s="50"/>
      <c r="AN949" s="50"/>
      <c r="AO949" s="50"/>
      <c r="AP949" s="50"/>
      <c r="AQ949" s="50"/>
    </row>
    <row r="950" spans="1:43"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57"/>
      <c r="AF950" s="56"/>
      <c r="AG950" s="56"/>
      <c r="AH950" s="56"/>
      <c r="AI950" s="56"/>
      <c r="AJ950" s="56"/>
      <c r="AK950" s="56"/>
      <c r="AL950" s="50"/>
      <c r="AM950" s="50"/>
      <c r="AN950" s="50"/>
      <c r="AO950" s="50"/>
      <c r="AP950" s="50"/>
      <c r="AQ950" s="50"/>
    </row>
    <row r="951" spans="1:43"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57"/>
      <c r="AF951" s="56"/>
      <c r="AG951" s="56"/>
      <c r="AH951" s="56"/>
      <c r="AI951" s="56"/>
      <c r="AJ951" s="56"/>
      <c r="AK951" s="56"/>
      <c r="AL951" s="50"/>
      <c r="AM951" s="50"/>
      <c r="AN951" s="50"/>
      <c r="AO951" s="50"/>
      <c r="AP951" s="50"/>
      <c r="AQ951" s="50"/>
    </row>
    <row r="952" spans="1:43"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57"/>
      <c r="AF952" s="56"/>
      <c r="AG952" s="56"/>
      <c r="AH952" s="56"/>
      <c r="AI952" s="56"/>
      <c r="AJ952" s="56"/>
      <c r="AK952" s="56"/>
      <c r="AL952" s="50"/>
      <c r="AM952" s="50"/>
      <c r="AN952" s="50"/>
      <c r="AO952" s="50"/>
      <c r="AP952" s="50"/>
      <c r="AQ952" s="50"/>
    </row>
    <row r="953" spans="1:43"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57"/>
      <c r="AF953" s="56"/>
      <c r="AG953" s="56"/>
      <c r="AH953" s="56"/>
      <c r="AI953" s="56"/>
      <c r="AJ953" s="56"/>
      <c r="AK953" s="56"/>
      <c r="AL953" s="50"/>
      <c r="AM953" s="50"/>
      <c r="AN953" s="50"/>
      <c r="AO953" s="50"/>
      <c r="AP953" s="50"/>
      <c r="AQ953" s="50"/>
    </row>
    <row r="954" spans="1:43"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57"/>
      <c r="AF954" s="56"/>
      <c r="AG954" s="56"/>
      <c r="AH954" s="56"/>
      <c r="AI954" s="56"/>
      <c r="AJ954" s="56"/>
      <c r="AK954" s="56"/>
      <c r="AL954" s="50"/>
      <c r="AM954" s="50"/>
      <c r="AN954" s="50"/>
      <c r="AO954" s="50"/>
      <c r="AP954" s="50"/>
      <c r="AQ954" s="50"/>
    </row>
    <row r="955" spans="1:43"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57"/>
      <c r="AF955" s="56"/>
      <c r="AG955" s="56"/>
      <c r="AH955" s="56"/>
      <c r="AI955" s="56"/>
      <c r="AJ955" s="56"/>
      <c r="AK955" s="56"/>
      <c r="AL955" s="50"/>
      <c r="AM955" s="50"/>
      <c r="AN955" s="50"/>
      <c r="AO955" s="50"/>
      <c r="AP955" s="50"/>
      <c r="AQ955" s="50"/>
    </row>
    <row r="956" spans="1:43"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57"/>
      <c r="AF956" s="56"/>
      <c r="AG956" s="56"/>
      <c r="AH956" s="56"/>
      <c r="AI956" s="56"/>
      <c r="AJ956" s="56"/>
      <c r="AK956" s="56"/>
      <c r="AL956" s="50"/>
      <c r="AM956" s="50"/>
      <c r="AN956" s="50"/>
      <c r="AO956" s="50"/>
      <c r="AP956" s="50"/>
      <c r="AQ956" s="50"/>
    </row>
    <row r="957" spans="1:43"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57"/>
      <c r="AF957" s="56"/>
      <c r="AG957" s="56"/>
      <c r="AH957" s="56"/>
      <c r="AI957" s="56"/>
      <c r="AJ957" s="56"/>
      <c r="AK957" s="56"/>
      <c r="AL957" s="50"/>
      <c r="AM957" s="50"/>
      <c r="AN957" s="50"/>
      <c r="AO957" s="50"/>
      <c r="AP957" s="50"/>
      <c r="AQ957" s="50"/>
    </row>
    <row r="958" spans="1:43"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57"/>
      <c r="AF958" s="56"/>
      <c r="AG958" s="56"/>
      <c r="AH958" s="56"/>
      <c r="AI958" s="56"/>
      <c r="AJ958" s="56"/>
      <c r="AK958" s="56"/>
      <c r="AL958" s="50"/>
      <c r="AM958" s="50"/>
      <c r="AN958" s="50"/>
      <c r="AO958" s="50"/>
      <c r="AP958" s="50"/>
      <c r="AQ958" s="50"/>
    </row>
    <row r="959" spans="1:43"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57"/>
      <c r="AF959" s="56"/>
      <c r="AG959" s="56"/>
      <c r="AH959" s="56"/>
      <c r="AI959" s="56"/>
      <c r="AJ959" s="56"/>
      <c r="AK959" s="56"/>
      <c r="AL959" s="50"/>
      <c r="AM959" s="50"/>
      <c r="AN959" s="50"/>
      <c r="AO959" s="50"/>
      <c r="AP959" s="50"/>
      <c r="AQ959" s="50"/>
    </row>
    <row r="960" spans="1:43"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57"/>
      <c r="AF960" s="56"/>
      <c r="AG960" s="56"/>
      <c r="AH960" s="56"/>
      <c r="AI960" s="56"/>
      <c r="AJ960" s="56"/>
      <c r="AK960" s="56"/>
      <c r="AL960" s="50"/>
      <c r="AM960" s="50"/>
      <c r="AN960" s="50"/>
      <c r="AO960" s="50"/>
      <c r="AP960" s="50"/>
      <c r="AQ960" s="50"/>
    </row>
    <row r="961" spans="1:43"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57"/>
      <c r="AF961" s="56"/>
      <c r="AG961" s="56"/>
      <c r="AH961" s="56"/>
      <c r="AI961" s="56"/>
      <c r="AJ961" s="56"/>
      <c r="AK961" s="56"/>
      <c r="AL961" s="50"/>
      <c r="AM961" s="50"/>
      <c r="AN961" s="50"/>
      <c r="AO961" s="50"/>
      <c r="AP961" s="50"/>
      <c r="AQ961" s="50"/>
    </row>
    <row r="962" spans="1:43"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57"/>
      <c r="AF962" s="56"/>
      <c r="AG962" s="56"/>
      <c r="AH962" s="56"/>
      <c r="AI962" s="56"/>
      <c r="AJ962" s="56"/>
      <c r="AK962" s="56"/>
      <c r="AL962" s="50"/>
      <c r="AM962" s="50"/>
      <c r="AN962" s="50"/>
      <c r="AO962" s="50"/>
      <c r="AP962" s="50"/>
      <c r="AQ962" s="50"/>
    </row>
    <row r="963" spans="1:43"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57"/>
      <c r="AF963" s="56"/>
      <c r="AG963" s="56"/>
      <c r="AH963" s="56"/>
      <c r="AI963" s="56"/>
      <c r="AJ963" s="56"/>
      <c r="AK963" s="56"/>
      <c r="AL963" s="50"/>
      <c r="AM963" s="50"/>
      <c r="AN963" s="50"/>
      <c r="AO963" s="50"/>
      <c r="AP963" s="50"/>
      <c r="AQ963" s="50"/>
    </row>
    <row r="964" spans="1:43"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57"/>
      <c r="AF964" s="56"/>
      <c r="AG964" s="56"/>
      <c r="AH964" s="56"/>
      <c r="AI964" s="56"/>
      <c r="AJ964" s="56"/>
      <c r="AK964" s="56"/>
      <c r="AL964" s="50"/>
      <c r="AM964" s="50"/>
      <c r="AN964" s="50"/>
      <c r="AO964" s="50"/>
      <c r="AP964" s="50"/>
      <c r="AQ964" s="50"/>
    </row>
    <row r="965" spans="1:43"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57"/>
      <c r="AF965" s="56"/>
      <c r="AG965" s="56"/>
      <c r="AH965" s="56"/>
      <c r="AI965" s="56"/>
      <c r="AJ965" s="56"/>
      <c r="AK965" s="56"/>
      <c r="AL965" s="50"/>
      <c r="AM965" s="50"/>
      <c r="AN965" s="50"/>
      <c r="AO965" s="50"/>
      <c r="AP965" s="50"/>
      <c r="AQ965" s="50"/>
    </row>
    <row r="966" spans="1:43"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57"/>
      <c r="AF966" s="56"/>
      <c r="AG966" s="56"/>
      <c r="AH966" s="56"/>
      <c r="AI966" s="56"/>
      <c r="AJ966" s="56"/>
      <c r="AK966" s="56"/>
      <c r="AL966" s="50"/>
      <c r="AM966" s="50"/>
      <c r="AN966" s="50"/>
      <c r="AO966" s="50"/>
      <c r="AP966" s="50"/>
      <c r="AQ966" s="50"/>
    </row>
    <row r="967" spans="1:43"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57"/>
      <c r="AF967" s="56"/>
      <c r="AG967" s="56"/>
      <c r="AH967" s="56"/>
      <c r="AI967" s="56"/>
      <c r="AJ967" s="56"/>
      <c r="AK967" s="56"/>
      <c r="AL967" s="50"/>
      <c r="AM967" s="50"/>
      <c r="AN967" s="50"/>
      <c r="AO967" s="50"/>
      <c r="AP967" s="50"/>
      <c r="AQ967" s="50"/>
    </row>
    <row r="968" spans="1:43"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57"/>
      <c r="AF968" s="56"/>
      <c r="AG968" s="56"/>
      <c r="AH968" s="56"/>
      <c r="AI968" s="56"/>
      <c r="AJ968" s="56"/>
      <c r="AK968" s="56"/>
      <c r="AL968" s="50"/>
      <c r="AM968" s="50"/>
      <c r="AN968" s="50"/>
      <c r="AO968" s="50"/>
      <c r="AP968" s="50"/>
      <c r="AQ968" s="50"/>
    </row>
    <row r="969" spans="1:43"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57"/>
      <c r="AF969" s="56"/>
      <c r="AG969" s="56"/>
      <c r="AH969" s="56"/>
      <c r="AI969" s="56"/>
      <c r="AJ969" s="56"/>
      <c r="AK969" s="56"/>
      <c r="AL969" s="50"/>
      <c r="AM969" s="50"/>
      <c r="AN969" s="50"/>
      <c r="AO969" s="50"/>
      <c r="AP969" s="50"/>
      <c r="AQ969" s="50"/>
    </row>
    <row r="970" spans="1:43"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57"/>
      <c r="AF970" s="56"/>
      <c r="AG970" s="56"/>
      <c r="AH970" s="56"/>
      <c r="AI970" s="56"/>
      <c r="AJ970" s="56"/>
      <c r="AK970" s="56"/>
      <c r="AL970" s="50"/>
      <c r="AM970" s="50"/>
      <c r="AN970" s="50"/>
      <c r="AO970" s="50"/>
      <c r="AP970" s="50"/>
      <c r="AQ970" s="50"/>
    </row>
    <row r="971" spans="1:43"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57"/>
      <c r="AF971" s="56"/>
      <c r="AG971" s="56"/>
      <c r="AH971" s="56"/>
      <c r="AI971" s="56"/>
      <c r="AJ971" s="56"/>
      <c r="AK971" s="56"/>
      <c r="AL971" s="50"/>
      <c r="AM971" s="50"/>
      <c r="AN971" s="50"/>
      <c r="AO971" s="50"/>
      <c r="AP971" s="50"/>
      <c r="AQ971" s="50"/>
    </row>
    <row r="972" spans="1:43"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57"/>
      <c r="AF972" s="56"/>
      <c r="AG972" s="56"/>
      <c r="AH972" s="56"/>
      <c r="AI972" s="56"/>
      <c r="AJ972" s="56"/>
      <c r="AK972" s="56"/>
      <c r="AL972" s="50"/>
      <c r="AM972" s="50"/>
      <c r="AN972" s="50"/>
      <c r="AO972" s="50"/>
      <c r="AP972" s="50"/>
      <c r="AQ972" s="50"/>
    </row>
    <row r="973" spans="1:43"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57"/>
      <c r="AF973" s="56"/>
      <c r="AG973" s="56"/>
      <c r="AH973" s="56"/>
      <c r="AI973" s="56"/>
      <c r="AJ973" s="56"/>
      <c r="AK973" s="56"/>
      <c r="AL973" s="50"/>
      <c r="AM973" s="50"/>
      <c r="AN973" s="50"/>
      <c r="AO973" s="50"/>
      <c r="AP973" s="50"/>
      <c r="AQ973" s="50"/>
    </row>
    <row r="974" spans="1:43"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57"/>
      <c r="AF974" s="56"/>
      <c r="AG974" s="56"/>
      <c r="AH974" s="56"/>
      <c r="AI974" s="56"/>
      <c r="AJ974" s="56"/>
      <c r="AK974" s="56"/>
      <c r="AL974" s="50"/>
      <c r="AM974" s="50"/>
      <c r="AN974" s="50"/>
      <c r="AO974" s="50"/>
      <c r="AP974" s="50"/>
      <c r="AQ974" s="50"/>
    </row>
    <row r="975" spans="1:43"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57"/>
      <c r="AF975" s="56"/>
      <c r="AG975" s="56"/>
      <c r="AH975" s="56"/>
      <c r="AI975" s="56"/>
      <c r="AJ975" s="56"/>
      <c r="AK975" s="56"/>
      <c r="AL975" s="50"/>
      <c r="AM975" s="50"/>
      <c r="AN975" s="50"/>
      <c r="AO975" s="50"/>
      <c r="AP975" s="50"/>
      <c r="AQ975" s="50"/>
    </row>
    <row r="976" spans="1:43"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57"/>
      <c r="AF976" s="56"/>
      <c r="AG976" s="56"/>
      <c r="AH976" s="56"/>
      <c r="AI976" s="56"/>
      <c r="AJ976" s="56"/>
      <c r="AK976" s="56"/>
      <c r="AL976" s="50"/>
      <c r="AM976" s="50"/>
      <c r="AN976" s="50"/>
      <c r="AO976" s="50"/>
      <c r="AP976" s="50"/>
      <c r="AQ976" s="50"/>
    </row>
    <row r="977" spans="1:43"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57"/>
      <c r="AF977" s="56"/>
      <c r="AG977" s="56"/>
      <c r="AH977" s="56"/>
      <c r="AI977" s="56"/>
      <c r="AJ977" s="56"/>
      <c r="AK977" s="56"/>
      <c r="AL977" s="50"/>
      <c r="AM977" s="50"/>
      <c r="AN977" s="50"/>
      <c r="AO977" s="50"/>
      <c r="AP977" s="50"/>
      <c r="AQ977" s="50"/>
    </row>
    <row r="978" spans="1:43"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57"/>
      <c r="AF978" s="56"/>
      <c r="AG978" s="56"/>
      <c r="AH978" s="56"/>
      <c r="AI978" s="56"/>
      <c r="AJ978" s="56"/>
      <c r="AK978" s="56"/>
      <c r="AL978" s="50"/>
      <c r="AM978" s="50"/>
      <c r="AN978" s="50"/>
      <c r="AO978" s="50"/>
      <c r="AP978" s="50"/>
      <c r="AQ978" s="50"/>
    </row>
    <row r="979" spans="1:43"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57"/>
      <c r="AF979" s="56"/>
      <c r="AG979" s="56"/>
      <c r="AH979" s="56"/>
      <c r="AI979" s="56"/>
      <c r="AJ979" s="56"/>
      <c r="AK979" s="56"/>
      <c r="AL979" s="50"/>
      <c r="AM979" s="50"/>
      <c r="AN979" s="50"/>
      <c r="AO979" s="50"/>
      <c r="AP979" s="50"/>
      <c r="AQ979" s="50"/>
    </row>
    <row r="980" spans="1:43"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57"/>
      <c r="AF980" s="56"/>
      <c r="AG980" s="56"/>
      <c r="AH980" s="56"/>
      <c r="AI980" s="56"/>
      <c r="AJ980" s="56"/>
      <c r="AK980" s="56"/>
      <c r="AL980" s="50"/>
      <c r="AM980" s="50"/>
      <c r="AN980" s="50"/>
      <c r="AO980" s="50"/>
      <c r="AP980" s="50"/>
      <c r="AQ980" s="50"/>
    </row>
    <row r="981" spans="1:43"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57"/>
      <c r="AF981" s="56"/>
      <c r="AG981" s="56"/>
      <c r="AH981" s="56"/>
      <c r="AI981" s="56"/>
      <c r="AJ981" s="56"/>
      <c r="AK981" s="56"/>
      <c r="AL981" s="50"/>
      <c r="AM981" s="50"/>
      <c r="AN981" s="50"/>
      <c r="AO981" s="50"/>
      <c r="AP981" s="50"/>
      <c r="AQ981" s="50"/>
    </row>
    <row r="982" spans="1:43"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57"/>
      <c r="AF982" s="56"/>
      <c r="AG982" s="56"/>
      <c r="AH982" s="56"/>
      <c r="AI982" s="56"/>
      <c r="AJ982" s="56"/>
      <c r="AK982" s="56"/>
      <c r="AL982" s="50"/>
      <c r="AM982" s="50"/>
      <c r="AN982" s="50"/>
      <c r="AO982" s="50"/>
      <c r="AP982" s="50"/>
      <c r="AQ982" s="50"/>
    </row>
    <row r="983" spans="1:43"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57"/>
      <c r="AF983" s="56"/>
      <c r="AG983" s="56"/>
      <c r="AH983" s="56"/>
      <c r="AI983" s="56"/>
      <c r="AJ983" s="56"/>
      <c r="AK983" s="56"/>
      <c r="AL983" s="50"/>
      <c r="AM983" s="50"/>
      <c r="AN983" s="50"/>
      <c r="AO983" s="50"/>
      <c r="AP983" s="50"/>
      <c r="AQ983" s="50"/>
    </row>
    <row r="984" spans="1:43"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57"/>
      <c r="AF984" s="56"/>
      <c r="AG984" s="56"/>
      <c r="AH984" s="56"/>
      <c r="AI984" s="56"/>
      <c r="AJ984" s="56"/>
      <c r="AK984" s="56"/>
      <c r="AL984" s="50"/>
      <c r="AM984" s="50"/>
      <c r="AN984" s="50"/>
      <c r="AO984" s="50"/>
      <c r="AP984" s="50"/>
      <c r="AQ984" s="50"/>
    </row>
    <row r="985" spans="1:43"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57"/>
      <c r="AF985" s="56"/>
      <c r="AG985" s="56"/>
      <c r="AH985" s="56"/>
      <c r="AI985" s="56"/>
      <c r="AJ985" s="56"/>
      <c r="AK985" s="56"/>
      <c r="AL985" s="50"/>
      <c r="AM985" s="50"/>
      <c r="AN985" s="50"/>
      <c r="AO985" s="50"/>
      <c r="AP985" s="50"/>
      <c r="AQ985" s="50"/>
    </row>
    <row r="986" spans="1:43"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57"/>
      <c r="AF986" s="56"/>
      <c r="AG986" s="56"/>
      <c r="AH986" s="56"/>
      <c r="AI986" s="56"/>
      <c r="AJ986" s="56"/>
      <c r="AK986" s="56"/>
      <c r="AL986" s="50"/>
      <c r="AM986" s="50"/>
      <c r="AN986" s="50"/>
      <c r="AO986" s="50"/>
      <c r="AP986" s="50"/>
      <c r="AQ986" s="50"/>
    </row>
    <row r="987" spans="1:43"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57"/>
      <c r="AF987" s="56"/>
      <c r="AG987" s="56"/>
      <c r="AH987" s="56"/>
      <c r="AI987" s="56"/>
      <c r="AJ987" s="56"/>
      <c r="AK987" s="56"/>
      <c r="AL987" s="50"/>
      <c r="AM987" s="50"/>
      <c r="AN987" s="50"/>
      <c r="AO987" s="50"/>
      <c r="AP987" s="50"/>
      <c r="AQ987" s="50"/>
    </row>
    <row r="988" spans="1:43"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57"/>
      <c r="AF988" s="56"/>
      <c r="AG988" s="56"/>
      <c r="AH988" s="56"/>
      <c r="AI988" s="56"/>
      <c r="AJ988" s="56"/>
      <c r="AK988" s="56"/>
      <c r="AL988" s="50"/>
      <c r="AM988" s="50"/>
      <c r="AN988" s="50"/>
      <c r="AO988" s="50"/>
      <c r="AP988" s="50"/>
      <c r="AQ988" s="50"/>
    </row>
    <row r="989" spans="1:43"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57"/>
      <c r="AF989" s="56"/>
      <c r="AG989" s="56"/>
      <c r="AH989" s="56"/>
      <c r="AI989" s="56"/>
      <c r="AJ989" s="56"/>
      <c r="AK989" s="56"/>
      <c r="AL989" s="50"/>
      <c r="AM989" s="50"/>
      <c r="AN989" s="50"/>
      <c r="AO989" s="50"/>
      <c r="AP989" s="50"/>
      <c r="AQ989" s="50"/>
    </row>
    <row r="990" spans="1:43"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57"/>
      <c r="AF990" s="56"/>
      <c r="AG990" s="56"/>
      <c r="AH990" s="56"/>
      <c r="AI990" s="56"/>
      <c r="AJ990" s="56"/>
      <c r="AK990" s="56"/>
      <c r="AL990" s="50"/>
      <c r="AM990" s="50"/>
      <c r="AN990" s="50"/>
      <c r="AO990" s="50"/>
      <c r="AP990" s="50"/>
      <c r="AQ990" s="50"/>
    </row>
    <row r="991" spans="1:43"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57"/>
      <c r="AF991" s="56"/>
      <c r="AG991" s="56"/>
      <c r="AH991" s="56"/>
      <c r="AI991" s="56"/>
      <c r="AJ991" s="56"/>
      <c r="AK991" s="56"/>
      <c r="AL991" s="50"/>
      <c r="AM991" s="50"/>
      <c r="AN991" s="50"/>
      <c r="AO991" s="50"/>
      <c r="AP991" s="50"/>
      <c r="AQ991" s="50"/>
    </row>
    <row r="992" spans="1:43"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57"/>
      <c r="AF992" s="56"/>
      <c r="AG992" s="56"/>
      <c r="AH992" s="56"/>
      <c r="AI992" s="56"/>
      <c r="AJ992" s="56"/>
      <c r="AK992" s="56"/>
      <c r="AL992" s="50"/>
      <c r="AM992" s="50"/>
      <c r="AN992" s="50"/>
      <c r="AO992" s="50"/>
      <c r="AP992" s="50"/>
      <c r="AQ992" s="50"/>
    </row>
    <row r="993" spans="1:43"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57"/>
      <c r="AF993" s="56"/>
      <c r="AG993" s="56"/>
      <c r="AH993" s="56"/>
      <c r="AI993" s="56"/>
      <c r="AJ993" s="56"/>
      <c r="AK993" s="56"/>
      <c r="AL993" s="50"/>
      <c r="AM993" s="50"/>
      <c r="AN993" s="50"/>
      <c r="AO993" s="50"/>
      <c r="AP993" s="50"/>
      <c r="AQ993" s="50"/>
    </row>
    <row r="994" spans="1:43"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57"/>
      <c r="AF994" s="56"/>
      <c r="AG994" s="56"/>
      <c r="AH994" s="56"/>
      <c r="AI994" s="56"/>
      <c r="AJ994" s="56"/>
      <c r="AK994" s="56"/>
      <c r="AL994" s="50"/>
      <c r="AM994" s="50"/>
      <c r="AN994" s="50"/>
      <c r="AO994" s="50"/>
      <c r="AP994" s="50"/>
      <c r="AQ994" s="50"/>
    </row>
    <row r="995" spans="1:43"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57"/>
      <c r="AF995" s="56"/>
      <c r="AG995" s="56"/>
      <c r="AH995" s="56"/>
      <c r="AI995" s="56"/>
      <c r="AJ995" s="56"/>
      <c r="AK995" s="56"/>
      <c r="AL995" s="50"/>
      <c r="AM995" s="50"/>
      <c r="AN995" s="50"/>
      <c r="AO995" s="50"/>
      <c r="AP995" s="50"/>
      <c r="AQ995" s="50"/>
    </row>
    <row r="996" spans="1:43"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57"/>
      <c r="AF996" s="56"/>
      <c r="AG996" s="56"/>
      <c r="AH996" s="56"/>
      <c r="AI996" s="56"/>
      <c r="AJ996" s="56"/>
      <c r="AK996" s="56"/>
      <c r="AL996" s="50"/>
      <c r="AM996" s="50"/>
      <c r="AN996" s="50"/>
      <c r="AO996" s="50"/>
      <c r="AP996" s="50"/>
      <c r="AQ996" s="50"/>
    </row>
    <row r="997" spans="1:43"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57"/>
      <c r="AF997" s="56"/>
      <c r="AG997" s="56"/>
      <c r="AH997" s="56"/>
      <c r="AI997" s="56"/>
      <c r="AJ997" s="56"/>
      <c r="AK997" s="56"/>
      <c r="AL997" s="50"/>
      <c r="AM997" s="50"/>
      <c r="AN997" s="50"/>
      <c r="AO997" s="50"/>
      <c r="AP997" s="50"/>
      <c r="AQ997" s="50"/>
    </row>
    <row r="998" spans="1:43"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57"/>
      <c r="AF998" s="56"/>
      <c r="AG998" s="56"/>
      <c r="AH998" s="56"/>
      <c r="AI998" s="56"/>
      <c r="AJ998" s="56"/>
      <c r="AK998" s="56"/>
      <c r="AL998" s="50"/>
      <c r="AM998" s="50"/>
      <c r="AN998" s="50"/>
      <c r="AO998" s="50"/>
      <c r="AP998" s="50"/>
      <c r="AQ998" s="50"/>
    </row>
    <row r="999" spans="1:43"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57"/>
      <c r="AF999" s="56"/>
      <c r="AG999" s="56"/>
      <c r="AH999" s="56"/>
      <c r="AI999" s="56"/>
      <c r="AJ999" s="56"/>
      <c r="AK999" s="56"/>
      <c r="AL999" s="50"/>
      <c r="AM999" s="50"/>
      <c r="AN999" s="50"/>
      <c r="AO999" s="50"/>
      <c r="AP999" s="50"/>
      <c r="AQ999" s="50"/>
    </row>
    <row r="1000" spans="1:43"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57"/>
      <c r="AF1000" s="56"/>
      <c r="AG1000" s="56"/>
      <c r="AH1000" s="56"/>
      <c r="AI1000" s="56"/>
      <c r="AJ1000" s="56"/>
      <c r="AK1000" s="56"/>
      <c r="AL1000" s="50"/>
      <c r="AM1000" s="50"/>
      <c r="AN1000" s="50"/>
      <c r="AO1000" s="50"/>
      <c r="AP1000" s="50"/>
      <c r="AQ1000" s="50"/>
    </row>
  </sheetData>
  <sheetProtection password="B7B8" sheet="1" objects="1" scenarios="1" formatCells="0" formatColumns="0" selectLockedCells="1"/>
  <mergeCells count="177">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Z22:AA22"/>
    <mergeCell ref="AB22:AD22"/>
    <mergeCell ref="H20:Y20"/>
    <mergeCell ref="Z20:AA20"/>
    <mergeCell ref="AB20:AD20"/>
    <mergeCell ref="H21:Y21"/>
    <mergeCell ref="Z21:AA21"/>
    <mergeCell ref="AB21:AD21"/>
    <mergeCell ref="H22:Y22"/>
  </mergeCells>
  <conditionalFormatting sqref="A17:A23 A26 A29 A32 A36 A39 A42 A45 A48 A51 A54 A58 A61 A64 H17:AA23">
    <cfRule type="containsBlanks" dxfId="105" priority="1">
      <formula>LEN(TRIM(A17))=0</formula>
    </cfRule>
  </conditionalFormatting>
  <conditionalFormatting sqref="AD5">
    <cfRule type="containsBlanks" dxfId="104" priority="2">
      <formula>LEN(TRIM(AD5))=0</formula>
    </cfRule>
  </conditionalFormatting>
  <conditionalFormatting sqref="P72:AD79 AC80:AD80">
    <cfRule type="containsBlanks" dxfId="103" priority="3">
      <formula>LEN(TRIM(P72))=0</formula>
    </cfRule>
  </conditionalFormatting>
  <conditionalFormatting sqref="A13:O14">
    <cfRule type="containsBlanks" dxfId="102" priority="4">
      <formula>LEN(TRIM(A13))=0</formula>
    </cfRule>
  </conditionalFormatting>
  <conditionalFormatting sqref="Q13:AD14">
    <cfRule type="containsBlanks" dxfId="101" priority="5">
      <formula>LEN(TRIM(Q13))=0</formula>
    </cfRule>
  </conditionalFormatting>
  <conditionalFormatting sqref="S26:S34">
    <cfRule type="containsBlanks" dxfId="100" priority="6">
      <formula>LEN(TRIM(S26))=0</formula>
    </cfRule>
  </conditionalFormatting>
  <conditionalFormatting sqref="B26">
    <cfRule type="containsBlanks" dxfId="99" priority="7">
      <formula>LEN(TRIM(B26))=0</formula>
    </cfRule>
  </conditionalFormatting>
  <conditionalFormatting sqref="B29">
    <cfRule type="containsBlanks" dxfId="98" priority="8">
      <formula>LEN(TRIM(B29))=0</formula>
    </cfRule>
  </conditionalFormatting>
  <conditionalFormatting sqref="B32">
    <cfRule type="containsBlanks" dxfId="97" priority="9">
      <formula>LEN(TRIM(B32))=0</formula>
    </cfRule>
  </conditionalFormatting>
  <conditionalFormatting sqref="B36 B39 B42 B45 B48 B51 B54 S36:S56">
    <cfRule type="containsBlanks" dxfId="96" priority="10">
      <formula>LEN(TRIM(B36))=0</formula>
    </cfRule>
  </conditionalFormatting>
  <conditionalFormatting sqref="B58 B61 B64 S58:S66">
    <cfRule type="containsBlanks" dxfId="95" priority="11">
      <formula>LEN(TRIM(B58))=0</formula>
    </cfRule>
  </conditionalFormatting>
  <conditionalFormatting sqref="T58">
    <cfRule type="containsBlanks" dxfId="94" priority="12">
      <formula>LEN(TRIM(T58))=0</formula>
    </cfRule>
  </conditionalFormatting>
  <conditionalFormatting sqref="T36:T56">
    <cfRule type="containsBlanks" dxfId="93" priority="13">
      <formula>LEN(TRIM(T36))=0</formula>
    </cfRule>
  </conditionalFormatting>
  <conditionalFormatting sqref="T59:T66">
    <cfRule type="containsBlanks" dxfId="92" priority="14">
      <formula>LEN(TRIM(T59))=0</formula>
    </cfRule>
  </conditionalFormatting>
  <conditionalFormatting sqref="T26">
    <cfRule type="containsBlanks" dxfId="91" priority="15">
      <formula>LEN(TRIM(T26))=0</formula>
    </cfRule>
  </conditionalFormatting>
  <conditionalFormatting sqref="T27:T34">
    <cfRule type="containsBlanks" dxfId="90" priority="16">
      <formula>LEN(TRIM(T27))=0</formula>
    </cfRule>
  </conditionalFormatting>
  <dataValidations count="4">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T26:T34 T36:T56">
      <formula1>"Práctica,Tarea,Reporte,Checklist,Actividad,Ensayo,Proyecto,Investigación,Exposición,Lista de Cotejo,Mapa Mental,Examen Escrito"</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0"/>
  <sheetViews>
    <sheetView view="pageBreakPreview" zoomScale="120" zoomScaleNormal="100" zoomScaleSheetLayoutView="120" workbookViewId="0">
      <selection activeCell="A13" sqref="A13:O13"/>
    </sheetView>
  </sheetViews>
  <sheetFormatPr baseColWidth="10" defaultColWidth="0" defaultRowHeight="15" customHeight="1" zeroHeight="1"/>
  <cols>
    <col min="1" max="30" width="4.28515625" customWidth="1"/>
    <col min="31" max="31" width="5.42578125" style="51" customWidth="1"/>
    <col min="32" max="37" width="4.28515625" style="51" hidden="1" customWidth="1"/>
    <col min="38" max="41" width="11.42578125" style="51" hidden="1" customWidth="1"/>
    <col min="42" max="42" width="4.28515625" style="51" hidden="1" customWidth="1"/>
    <col min="43" max="43" width="11.42578125" style="51" hidden="1" customWidth="1"/>
    <col min="44" max="45" width="0" style="51" hidden="1" customWidth="1"/>
    <col min="46" max="16384" width="14.42578125" style="52" hidden="1"/>
  </cols>
  <sheetData>
    <row r="1" spans="1:43"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50"/>
      <c r="AF1" s="50"/>
      <c r="AG1" s="50"/>
      <c r="AH1" s="50"/>
      <c r="AI1" s="50"/>
      <c r="AJ1" s="50"/>
      <c r="AK1" s="50"/>
      <c r="AL1" s="50"/>
      <c r="AM1" s="50" t="s">
        <v>1</v>
      </c>
      <c r="AN1" s="50"/>
      <c r="AO1" s="50"/>
      <c r="AP1" s="50"/>
      <c r="AQ1" s="50"/>
    </row>
    <row r="2" spans="1:43" ht="21" customHeight="1">
      <c r="A2" s="72" t="str">
        <f>+'UT 1'!A2:AD2</f>
        <v>PLANEACIÓN ACADÉMICA REV. 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50"/>
      <c r="AF2" s="50"/>
      <c r="AG2" s="50"/>
      <c r="AH2" s="50"/>
      <c r="AI2" s="50"/>
      <c r="AJ2" s="50"/>
      <c r="AK2" s="50"/>
      <c r="AL2" s="50"/>
      <c r="AM2" s="53" t="s">
        <v>3</v>
      </c>
      <c r="AN2" s="50"/>
      <c r="AO2" s="50"/>
      <c r="AP2" s="50"/>
      <c r="AQ2" s="50"/>
    </row>
    <row r="3" spans="1:43"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50"/>
      <c r="AF3" s="50"/>
      <c r="AG3" s="50"/>
      <c r="AH3" s="50"/>
      <c r="AI3" s="50"/>
      <c r="AJ3" s="50"/>
      <c r="AK3" s="50"/>
      <c r="AL3" s="50"/>
      <c r="AM3" s="53" t="s">
        <v>4</v>
      </c>
      <c r="AN3" s="50"/>
      <c r="AO3" s="50"/>
      <c r="AP3" s="50"/>
      <c r="AQ3" s="50"/>
    </row>
    <row r="4" spans="1:43" ht="15" customHeight="1">
      <c r="A4" s="3"/>
      <c r="B4" s="3"/>
      <c r="C4" s="3"/>
      <c r="D4" s="3"/>
      <c r="E4" s="3"/>
      <c r="F4" s="3"/>
      <c r="G4" s="3"/>
      <c r="H4" s="3"/>
      <c r="I4" s="3"/>
      <c r="J4" s="3"/>
      <c r="K4" s="3"/>
      <c r="L4" s="3"/>
      <c r="M4" s="3"/>
      <c r="N4" s="3"/>
      <c r="O4" s="3"/>
      <c r="P4" s="3"/>
      <c r="Q4" s="3"/>
      <c r="R4" s="3"/>
      <c r="S4" s="3"/>
      <c r="T4" s="3"/>
      <c r="U4" s="3"/>
      <c r="V4" s="3"/>
      <c r="W4" s="3"/>
      <c r="X4" s="3"/>
      <c r="Y4" s="3"/>
      <c r="Z4" s="3"/>
      <c r="AA4" s="4"/>
      <c r="AB4" s="3"/>
      <c r="AC4" s="3"/>
      <c r="AD4" s="3"/>
      <c r="AE4" s="50"/>
      <c r="AF4" s="50"/>
      <c r="AG4" s="50"/>
      <c r="AH4" s="50"/>
      <c r="AI4" s="50"/>
      <c r="AJ4" s="50"/>
      <c r="AK4" s="50"/>
      <c r="AL4" s="50"/>
      <c r="AM4" s="53" t="s">
        <v>5</v>
      </c>
      <c r="AN4" s="50"/>
      <c r="AO4" s="50"/>
      <c r="AP4" s="50"/>
      <c r="AQ4" s="50"/>
    </row>
    <row r="5" spans="1:43">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123</v>
      </c>
      <c r="AE5" s="50"/>
      <c r="AF5" s="50"/>
      <c r="AG5" s="50"/>
      <c r="AH5" s="50"/>
      <c r="AI5" s="50"/>
      <c r="AJ5" s="50"/>
      <c r="AK5" s="50"/>
      <c r="AL5" s="50"/>
      <c r="AM5" s="53" t="s">
        <v>9</v>
      </c>
      <c r="AN5" s="50"/>
      <c r="AO5" s="50"/>
      <c r="AP5" s="50"/>
      <c r="AQ5" s="50"/>
    </row>
    <row r="6" spans="1:43" ht="15.75" customHeight="1">
      <c r="A6" s="77" t="s">
        <v>10</v>
      </c>
      <c r="B6" s="78"/>
      <c r="C6" s="78"/>
      <c r="D6" s="78"/>
      <c r="E6" s="79"/>
      <c r="F6" s="138" t="str">
        <f>+'UT 1'!F6:AD6</f>
        <v>ADMINISTRACIÓN DE NEGOCIOS</v>
      </c>
      <c r="G6" s="90"/>
      <c r="H6" s="90"/>
      <c r="I6" s="90"/>
      <c r="J6" s="90"/>
      <c r="K6" s="90"/>
      <c r="L6" s="90"/>
      <c r="M6" s="90"/>
      <c r="N6" s="90"/>
      <c r="O6" s="90"/>
      <c r="P6" s="90"/>
      <c r="Q6" s="90"/>
      <c r="R6" s="90"/>
      <c r="S6" s="90"/>
      <c r="T6" s="90"/>
      <c r="U6" s="90"/>
      <c r="V6" s="90"/>
      <c r="W6" s="90"/>
      <c r="X6" s="90"/>
      <c r="Y6" s="90"/>
      <c r="Z6" s="90"/>
      <c r="AA6" s="90"/>
      <c r="AB6" s="90"/>
      <c r="AC6" s="90"/>
      <c r="AD6" s="91"/>
      <c r="AE6" s="50"/>
      <c r="AF6" s="50"/>
      <c r="AG6" s="50"/>
      <c r="AH6" s="50"/>
      <c r="AI6" s="50"/>
      <c r="AJ6" s="50"/>
      <c r="AK6" s="50"/>
      <c r="AL6" s="50"/>
      <c r="AM6" s="53" t="s">
        <v>11</v>
      </c>
      <c r="AN6" s="50"/>
      <c r="AO6" s="50"/>
      <c r="AP6" s="50"/>
      <c r="AQ6" s="50"/>
    </row>
    <row r="7" spans="1:43" ht="15.75">
      <c r="A7" s="83" t="s">
        <v>12</v>
      </c>
      <c r="B7" s="75"/>
      <c r="C7" s="75"/>
      <c r="D7" s="75"/>
      <c r="E7" s="76"/>
      <c r="F7" s="139" t="str">
        <f>+VLOOKUP(F6,BD!B:VI,2,0)</f>
        <v>Ingeniería en Energías Renovables</v>
      </c>
      <c r="G7" s="140"/>
      <c r="H7" s="140"/>
      <c r="I7" s="140"/>
      <c r="J7" s="140"/>
      <c r="K7" s="140"/>
      <c r="L7" s="140"/>
      <c r="M7" s="140"/>
      <c r="N7" s="140"/>
      <c r="O7" s="140"/>
      <c r="P7" s="140"/>
      <c r="Q7" s="140"/>
      <c r="R7" s="140"/>
      <c r="S7" s="140"/>
      <c r="T7" s="140"/>
      <c r="U7" s="140"/>
      <c r="V7" s="140"/>
      <c r="W7" s="140"/>
      <c r="X7" s="140"/>
      <c r="Y7" s="140"/>
      <c r="Z7" s="140"/>
      <c r="AA7" s="140"/>
      <c r="AB7" s="140"/>
      <c r="AC7" s="140"/>
      <c r="AD7" s="141"/>
      <c r="AE7" s="50"/>
      <c r="AF7" s="50"/>
      <c r="AG7" s="50"/>
      <c r="AH7" s="50"/>
      <c r="AI7" s="50"/>
      <c r="AJ7" s="50"/>
      <c r="AK7" s="50"/>
      <c r="AL7" s="50"/>
      <c r="AM7" s="53" t="s">
        <v>13</v>
      </c>
      <c r="AN7" s="50"/>
      <c r="AO7" s="50"/>
      <c r="AP7" s="50"/>
      <c r="AQ7" s="50"/>
    </row>
    <row r="8" spans="1:43">
      <c r="A8" s="83" t="s">
        <v>14</v>
      </c>
      <c r="B8" s="75"/>
      <c r="C8" s="75"/>
      <c r="D8" s="75"/>
      <c r="E8" s="88"/>
      <c r="F8" s="87" t="str">
        <f>+VLOOKUP(F6,BD!B:VI,107,0)</f>
        <v>Mezcla de mercadotecnia</v>
      </c>
      <c r="G8" s="75"/>
      <c r="H8" s="75"/>
      <c r="I8" s="75"/>
      <c r="J8" s="75"/>
      <c r="K8" s="75"/>
      <c r="L8" s="75"/>
      <c r="M8" s="75"/>
      <c r="N8" s="75"/>
      <c r="O8" s="75"/>
      <c r="P8" s="75"/>
      <c r="Q8" s="75"/>
      <c r="R8" s="75"/>
      <c r="S8" s="75"/>
      <c r="T8" s="75"/>
      <c r="U8" s="75"/>
      <c r="V8" s="75"/>
      <c r="W8" s="75"/>
      <c r="X8" s="75"/>
      <c r="Y8" s="75"/>
      <c r="Z8" s="75"/>
      <c r="AA8" s="75"/>
      <c r="AB8" s="75"/>
      <c r="AC8" s="75"/>
      <c r="AD8" s="76"/>
      <c r="AE8" s="50"/>
      <c r="AF8" s="50"/>
      <c r="AG8" s="50"/>
      <c r="AH8" s="50"/>
      <c r="AI8" s="50"/>
      <c r="AJ8" s="50"/>
      <c r="AK8" s="50"/>
      <c r="AL8" s="50"/>
      <c r="AM8" s="53" t="s">
        <v>15</v>
      </c>
      <c r="AN8" s="50"/>
      <c r="AO8" s="50"/>
      <c r="AP8" s="50"/>
      <c r="AQ8" s="50"/>
    </row>
    <row r="9" spans="1:43" ht="15.75" customHeight="1">
      <c r="A9" s="77" t="s">
        <v>16</v>
      </c>
      <c r="B9" s="78"/>
      <c r="C9" s="78"/>
      <c r="D9" s="78"/>
      <c r="E9" s="79"/>
      <c r="F9" s="89" t="str">
        <f>+VLOOKUP(F6,BD!B:VI,4,0)</f>
        <v>Séptimo</v>
      </c>
      <c r="G9" s="90"/>
      <c r="H9" s="91"/>
      <c r="I9" s="7" t="s">
        <v>17</v>
      </c>
      <c r="J9" s="8"/>
      <c r="K9" s="8"/>
      <c r="L9" s="9">
        <f>+VLOOKUP(F6,BD!B:VI,108,0)</f>
        <v>10</v>
      </c>
      <c r="M9" s="92" t="s">
        <v>18</v>
      </c>
      <c r="N9" s="78"/>
      <c r="O9" s="79"/>
      <c r="P9" s="10">
        <f>+VLOOKUP(F6,BD!B:VI,109,0)</f>
        <v>15</v>
      </c>
      <c r="Q9" s="92" t="s">
        <v>19</v>
      </c>
      <c r="R9" s="78"/>
      <c r="S9" s="78"/>
      <c r="T9" s="79"/>
      <c r="U9" s="11">
        <f>+VLOOKUP(F6,BD!B:VI,8,0)</f>
        <v>4</v>
      </c>
      <c r="V9" s="92" t="s">
        <v>20</v>
      </c>
      <c r="W9" s="78"/>
      <c r="X9" s="78"/>
      <c r="Y9" s="79"/>
      <c r="Z9" s="87" t="str">
        <f>+VLOOKUP(F6,BD!B:VI,157,0)</f>
        <v>Aula</v>
      </c>
      <c r="AA9" s="75"/>
      <c r="AB9" s="75"/>
      <c r="AC9" s="75"/>
      <c r="AD9" s="76"/>
      <c r="AE9" s="50"/>
      <c r="AF9" s="50"/>
      <c r="AG9" s="50"/>
      <c r="AH9" s="50"/>
      <c r="AI9" s="50"/>
      <c r="AJ9" s="50"/>
      <c r="AK9" s="50"/>
      <c r="AL9" s="50"/>
      <c r="AM9" s="53" t="s">
        <v>21</v>
      </c>
      <c r="AN9" s="50"/>
      <c r="AO9" s="50"/>
      <c r="AP9" s="50"/>
      <c r="AQ9" s="50"/>
    </row>
    <row r="10" spans="1:43">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50"/>
      <c r="AF10" s="50"/>
      <c r="AG10" s="50"/>
      <c r="AH10" s="50"/>
      <c r="AI10" s="50"/>
      <c r="AJ10" s="50"/>
      <c r="AK10" s="50"/>
      <c r="AL10" s="50"/>
      <c r="AM10" s="53" t="s">
        <v>23</v>
      </c>
      <c r="AN10" s="50"/>
      <c r="AO10" s="50"/>
      <c r="AP10" s="50"/>
      <c r="AQ10" s="50"/>
    </row>
    <row r="11" spans="1:43" ht="34.5" customHeight="1">
      <c r="A11" s="93" t="str">
        <f>+VLOOKUP(F6,BD!B:VI,111,0)</f>
        <v>El alumno presentará una propuesta de mezcla de mercadotecnia empleando un Modelo de Negocios para el cumplimiento de los objetivos comerciales de una empresa de Energías Renovables</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50"/>
      <c r="AF11" s="50"/>
      <c r="AG11" s="50"/>
      <c r="AH11" s="50"/>
      <c r="AI11" s="50"/>
      <c r="AJ11" s="50"/>
      <c r="AK11" s="50"/>
      <c r="AL11" s="50"/>
      <c r="AM11" s="53" t="s">
        <v>24</v>
      </c>
      <c r="AN11" s="50"/>
      <c r="AO11" s="50"/>
      <c r="AP11" s="50"/>
      <c r="AQ11" s="50"/>
    </row>
    <row r="12" spans="1:43">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50"/>
      <c r="AF12" s="50"/>
      <c r="AG12" s="50"/>
      <c r="AH12" s="50"/>
      <c r="AI12" s="50"/>
      <c r="AJ12" s="50"/>
      <c r="AK12" s="50"/>
      <c r="AL12" s="50" t="s">
        <v>75</v>
      </c>
      <c r="AM12" s="53" t="s">
        <v>26</v>
      </c>
      <c r="AN12" s="50"/>
      <c r="AO12" s="50"/>
      <c r="AP12" s="50"/>
      <c r="AQ12" s="50"/>
    </row>
    <row r="13" spans="1:43"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50" t="s">
        <v>27</v>
      </c>
      <c r="AF13" s="50"/>
      <c r="AG13" s="50"/>
      <c r="AH13" s="50"/>
      <c r="AI13" s="50"/>
      <c r="AJ13" s="50"/>
      <c r="AK13" s="50"/>
      <c r="AL13" s="50" t="s">
        <v>76</v>
      </c>
      <c r="AM13" s="53" t="s">
        <v>28</v>
      </c>
      <c r="AN13" s="50"/>
      <c r="AO13" s="50"/>
      <c r="AP13" s="50"/>
      <c r="AQ13" s="50"/>
    </row>
    <row r="14" spans="1:43"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50" t="s">
        <v>27</v>
      </c>
      <c r="AF14" s="50"/>
      <c r="AG14" s="50"/>
      <c r="AH14" s="50"/>
      <c r="AI14" s="50"/>
      <c r="AJ14" s="50"/>
      <c r="AK14" s="50"/>
      <c r="AL14" s="50" t="s">
        <v>77</v>
      </c>
      <c r="AM14" s="53" t="s">
        <v>29</v>
      </c>
      <c r="AN14" s="50"/>
      <c r="AO14" s="50"/>
      <c r="AP14" s="50"/>
      <c r="AQ14" s="50"/>
    </row>
    <row r="15" spans="1:43">
      <c r="A15" s="95" t="s">
        <v>124</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50"/>
      <c r="AF15" s="50"/>
      <c r="AG15" s="50"/>
      <c r="AH15" s="50"/>
      <c r="AI15" s="50"/>
      <c r="AJ15" s="50"/>
      <c r="AK15" s="50"/>
      <c r="AL15" s="50"/>
      <c r="AM15" s="53" t="s">
        <v>31</v>
      </c>
      <c r="AN15" s="50"/>
      <c r="AO15" s="50"/>
      <c r="AP15" s="50"/>
      <c r="AQ15" s="50"/>
    </row>
    <row r="16" spans="1:43">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50"/>
      <c r="AF16" s="50"/>
      <c r="AG16" s="50"/>
      <c r="AH16" s="50"/>
      <c r="AI16" s="50"/>
      <c r="AJ16" s="50"/>
      <c r="AK16" s="50"/>
      <c r="AL16" s="50"/>
      <c r="AM16" s="53" t="s">
        <v>36</v>
      </c>
      <c r="AN16" s="50"/>
      <c r="AO16" s="50"/>
      <c r="AP16" s="50"/>
      <c r="AQ16" s="50"/>
    </row>
    <row r="17" spans="1:43" ht="39" customHeight="1">
      <c r="A17" s="100" t="str">
        <f>IF(VLOOKUP(F6,BD!B:VI,112,0)=0,"----------------------------------------------------",(VLOOKUP(F6,BD!B:VI,112,0)))</f>
        <v>Mezcla de Mercadotecnia</v>
      </c>
      <c r="B17" s="75"/>
      <c r="C17" s="75"/>
      <c r="D17" s="75"/>
      <c r="E17" s="75"/>
      <c r="F17" s="75"/>
      <c r="G17" s="76"/>
      <c r="H17" s="137"/>
      <c r="I17" s="68"/>
      <c r="J17" s="68"/>
      <c r="K17" s="68"/>
      <c r="L17" s="68"/>
      <c r="M17" s="68"/>
      <c r="N17" s="68"/>
      <c r="O17" s="68"/>
      <c r="P17" s="68"/>
      <c r="Q17" s="68"/>
      <c r="R17" s="68"/>
      <c r="S17" s="68"/>
      <c r="T17" s="68"/>
      <c r="U17" s="68"/>
      <c r="V17" s="68"/>
      <c r="W17" s="68"/>
      <c r="X17" s="68"/>
      <c r="Y17" s="66"/>
      <c r="Z17" s="65"/>
      <c r="AA17" s="66"/>
      <c r="AB17" s="67" t="str">
        <f t="shared" ref="AB17:AB23" si="0">+IF(Z17="","","Firma de conclusión del tema")</f>
        <v/>
      </c>
      <c r="AC17" s="68"/>
      <c r="AD17" s="66"/>
      <c r="AE17" s="54"/>
      <c r="AF17" s="54"/>
      <c r="AG17" s="54"/>
      <c r="AH17" s="54"/>
      <c r="AI17" s="54"/>
      <c r="AJ17" s="54"/>
      <c r="AK17" s="54"/>
      <c r="AL17" s="54"/>
      <c r="AM17" s="53" t="s">
        <v>37</v>
      </c>
      <c r="AN17" s="54"/>
      <c r="AO17" s="54"/>
      <c r="AP17" s="54"/>
      <c r="AQ17" s="54"/>
    </row>
    <row r="18" spans="1:43" ht="39" customHeight="1">
      <c r="A18" s="100" t="str">
        <f>IF(VLOOKUP(F6,BD!B:VI,116,0)=0,"----------------------------------------------------",(VLOOKUP(F6,BD!B:VI,116,0)))</f>
        <v>Producto</v>
      </c>
      <c r="B18" s="75"/>
      <c r="C18" s="75"/>
      <c r="D18" s="75"/>
      <c r="E18" s="75"/>
      <c r="F18" s="75"/>
      <c r="G18" s="76"/>
      <c r="H18" s="137"/>
      <c r="I18" s="68"/>
      <c r="J18" s="68"/>
      <c r="K18" s="68"/>
      <c r="L18" s="68"/>
      <c r="M18" s="68"/>
      <c r="N18" s="68"/>
      <c r="O18" s="68"/>
      <c r="P18" s="68"/>
      <c r="Q18" s="68"/>
      <c r="R18" s="68"/>
      <c r="S18" s="68"/>
      <c r="T18" s="68"/>
      <c r="U18" s="68"/>
      <c r="V18" s="68"/>
      <c r="W18" s="68"/>
      <c r="X18" s="68"/>
      <c r="Y18" s="66"/>
      <c r="Z18" s="65"/>
      <c r="AA18" s="66"/>
      <c r="AB18" s="67" t="str">
        <f t="shared" si="0"/>
        <v/>
      </c>
      <c r="AC18" s="68"/>
      <c r="AD18" s="66"/>
      <c r="AE18" s="54"/>
      <c r="AF18" s="54"/>
      <c r="AG18" s="54"/>
      <c r="AH18" s="54"/>
      <c r="AI18" s="54"/>
      <c r="AJ18" s="54"/>
      <c r="AK18" s="54"/>
      <c r="AL18" s="54"/>
      <c r="AM18" s="53" t="s">
        <v>38</v>
      </c>
      <c r="AN18" s="54"/>
      <c r="AO18" s="54"/>
      <c r="AP18" s="54"/>
      <c r="AQ18" s="54"/>
    </row>
    <row r="19" spans="1:43" ht="39" customHeight="1">
      <c r="A19" s="100" t="str">
        <f>IF(VLOOKUP(F6,BD!B:VI,120,0)=0,"----------------------------------------------------",(VLOOKUP(F6,BD!B:VI,120,0)))</f>
        <v>Precio</v>
      </c>
      <c r="B19" s="75"/>
      <c r="C19" s="75"/>
      <c r="D19" s="75"/>
      <c r="E19" s="75"/>
      <c r="F19" s="75"/>
      <c r="G19" s="76"/>
      <c r="H19" s="137"/>
      <c r="I19" s="68"/>
      <c r="J19" s="68"/>
      <c r="K19" s="68"/>
      <c r="L19" s="68"/>
      <c r="M19" s="68"/>
      <c r="N19" s="68"/>
      <c r="O19" s="68"/>
      <c r="P19" s="68"/>
      <c r="Q19" s="68"/>
      <c r="R19" s="68"/>
      <c r="S19" s="68"/>
      <c r="T19" s="68"/>
      <c r="U19" s="68"/>
      <c r="V19" s="68"/>
      <c r="W19" s="68"/>
      <c r="X19" s="68"/>
      <c r="Y19" s="66"/>
      <c r="Z19" s="65"/>
      <c r="AA19" s="66"/>
      <c r="AB19" s="67" t="str">
        <f t="shared" si="0"/>
        <v/>
      </c>
      <c r="AC19" s="68"/>
      <c r="AD19" s="66"/>
      <c r="AE19" s="54"/>
      <c r="AF19" s="54"/>
      <c r="AG19" s="54"/>
      <c r="AH19" s="54"/>
      <c r="AI19" s="54"/>
      <c r="AJ19" s="54"/>
      <c r="AK19" s="54"/>
      <c r="AL19" s="54"/>
      <c r="AM19" s="53" t="s">
        <v>39</v>
      </c>
      <c r="AN19" s="54"/>
      <c r="AO19" s="54"/>
      <c r="AP19" s="54"/>
      <c r="AQ19" s="54"/>
    </row>
    <row r="20" spans="1:43" ht="39" customHeight="1">
      <c r="A20" s="100" t="str">
        <f>IF(VLOOKUP(F6,BD!B:VI,124,0)=0,"----------------------------------------------------",(VLOOKUP(F6,BD!B:VI,124,0)))</f>
        <v>Plaza</v>
      </c>
      <c r="B20" s="75"/>
      <c r="C20" s="75"/>
      <c r="D20" s="75"/>
      <c r="E20" s="75"/>
      <c r="F20" s="75"/>
      <c r="G20" s="76"/>
      <c r="H20" s="137"/>
      <c r="I20" s="68"/>
      <c r="J20" s="68"/>
      <c r="K20" s="68"/>
      <c r="L20" s="68"/>
      <c r="M20" s="68"/>
      <c r="N20" s="68"/>
      <c r="O20" s="68"/>
      <c r="P20" s="68"/>
      <c r="Q20" s="68"/>
      <c r="R20" s="68"/>
      <c r="S20" s="68"/>
      <c r="T20" s="68"/>
      <c r="U20" s="68"/>
      <c r="V20" s="68"/>
      <c r="W20" s="68"/>
      <c r="X20" s="68"/>
      <c r="Y20" s="66"/>
      <c r="Z20" s="65"/>
      <c r="AA20" s="66"/>
      <c r="AB20" s="67" t="str">
        <f t="shared" si="0"/>
        <v/>
      </c>
      <c r="AC20" s="68"/>
      <c r="AD20" s="66"/>
      <c r="AE20" s="54"/>
      <c r="AF20" s="54"/>
      <c r="AG20" s="54"/>
      <c r="AH20" s="54"/>
      <c r="AI20" s="54"/>
      <c r="AJ20" s="54"/>
      <c r="AK20" s="54"/>
      <c r="AL20" s="54"/>
      <c r="AM20" s="53" t="s">
        <v>40</v>
      </c>
      <c r="AN20" s="54"/>
      <c r="AO20" s="54"/>
      <c r="AP20" s="54"/>
      <c r="AQ20" s="54"/>
    </row>
    <row r="21" spans="1:43" ht="39" customHeight="1">
      <c r="A21" s="100" t="str">
        <f>IF(VLOOKUP(F6,BD!B:VI,128,0)=0,"----------------------------------------------------",(VLOOKUP(F6,BD!B:VI,128,0)))</f>
        <v>Promoción</v>
      </c>
      <c r="B21" s="75"/>
      <c r="C21" s="75"/>
      <c r="D21" s="75"/>
      <c r="E21" s="75"/>
      <c r="F21" s="75"/>
      <c r="G21" s="76"/>
      <c r="H21" s="137"/>
      <c r="I21" s="68"/>
      <c r="J21" s="68"/>
      <c r="K21" s="68"/>
      <c r="L21" s="68"/>
      <c r="M21" s="68"/>
      <c r="N21" s="68"/>
      <c r="O21" s="68"/>
      <c r="P21" s="68"/>
      <c r="Q21" s="68"/>
      <c r="R21" s="68"/>
      <c r="S21" s="68"/>
      <c r="T21" s="68"/>
      <c r="U21" s="68"/>
      <c r="V21" s="68"/>
      <c r="W21" s="68"/>
      <c r="X21" s="68"/>
      <c r="Y21" s="66"/>
      <c r="Z21" s="65"/>
      <c r="AA21" s="66"/>
      <c r="AB21" s="67" t="str">
        <f t="shared" si="0"/>
        <v/>
      </c>
      <c r="AC21" s="68"/>
      <c r="AD21" s="66"/>
      <c r="AE21" s="54"/>
      <c r="AF21" s="54"/>
      <c r="AG21" s="54"/>
      <c r="AH21" s="54"/>
      <c r="AI21" s="54"/>
      <c r="AJ21" s="54"/>
      <c r="AK21" s="54"/>
      <c r="AL21" s="54"/>
      <c r="AM21" s="53" t="s">
        <v>41</v>
      </c>
      <c r="AN21" s="54"/>
      <c r="AO21" s="54"/>
      <c r="AP21" s="54"/>
      <c r="AQ21" s="54"/>
    </row>
    <row r="22" spans="1:43" ht="39" customHeight="1">
      <c r="A22" s="100" t="str">
        <f>IF(VLOOKUP(F6,BD!B:VI,132,0)=0,"----------------------------------------------------",(VLOOKUP(F6,BD!B:VI,132,0)))</f>
        <v>Lienzo de Modelo de Negocios (Modelo Canvas)</v>
      </c>
      <c r="B22" s="75"/>
      <c r="C22" s="75"/>
      <c r="D22" s="75"/>
      <c r="E22" s="75"/>
      <c r="F22" s="75"/>
      <c r="G22" s="76"/>
      <c r="H22" s="137"/>
      <c r="I22" s="68"/>
      <c r="J22" s="68"/>
      <c r="K22" s="68"/>
      <c r="L22" s="68"/>
      <c r="M22" s="68"/>
      <c r="N22" s="68"/>
      <c r="O22" s="68"/>
      <c r="P22" s="68"/>
      <c r="Q22" s="68"/>
      <c r="R22" s="68"/>
      <c r="S22" s="68"/>
      <c r="T22" s="68"/>
      <c r="U22" s="68"/>
      <c r="V22" s="68"/>
      <c r="W22" s="68"/>
      <c r="X22" s="68"/>
      <c r="Y22" s="66"/>
      <c r="Z22" s="65"/>
      <c r="AA22" s="66"/>
      <c r="AB22" s="67" t="str">
        <f t="shared" si="0"/>
        <v/>
      </c>
      <c r="AC22" s="68"/>
      <c r="AD22" s="66"/>
      <c r="AE22" s="54"/>
      <c r="AF22" s="54"/>
      <c r="AG22" s="54"/>
      <c r="AH22" s="54"/>
      <c r="AI22" s="54"/>
      <c r="AJ22" s="54"/>
      <c r="AK22" s="54"/>
      <c r="AL22" s="54"/>
      <c r="AM22" s="53" t="s">
        <v>42</v>
      </c>
      <c r="AN22" s="54"/>
      <c r="AO22" s="54"/>
      <c r="AP22" s="54"/>
      <c r="AQ22" s="54"/>
    </row>
    <row r="23" spans="1:43" ht="39" customHeight="1">
      <c r="A23" s="100" t="str">
        <f>IF(VLOOKUP(F6,BD!B:VI,136,0)=0,"----------------------------------------------------",(VLOOKUP(F6,BD!B:VI,136,0)))</f>
        <v>----------------------------------------------------</v>
      </c>
      <c r="B23" s="75"/>
      <c r="C23" s="75"/>
      <c r="D23" s="75"/>
      <c r="E23" s="75"/>
      <c r="F23" s="75"/>
      <c r="G23" s="76"/>
      <c r="H23" s="137"/>
      <c r="I23" s="68"/>
      <c r="J23" s="68"/>
      <c r="K23" s="68"/>
      <c r="L23" s="68"/>
      <c r="M23" s="68"/>
      <c r="N23" s="68"/>
      <c r="O23" s="68"/>
      <c r="P23" s="68"/>
      <c r="Q23" s="68"/>
      <c r="R23" s="68"/>
      <c r="S23" s="68"/>
      <c r="T23" s="68"/>
      <c r="U23" s="68"/>
      <c r="V23" s="68"/>
      <c r="W23" s="68"/>
      <c r="X23" s="68"/>
      <c r="Y23" s="66"/>
      <c r="Z23" s="65"/>
      <c r="AA23" s="66"/>
      <c r="AB23" s="67" t="str">
        <f t="shared" si="0"/>
        <v/>
      </c>
      <c r="AC23" s="68"/>
      <c r="AD23" s="66"/>
      <c r="AE23" s="54"/>
      <c r="AF23" s="54"/>
      <c r="AG23" s="54"/>
      <c r="AH23" s="54"/>
      <c r="AI23" s="54"/>
      <c r="AJ23" s="54"/>
      <c r="AK23" s="54"/>
      <c r="AL23" s="54"/>
      <c r="AM23" s="53" t="s">
        <v>43</v>
      </c>
      <c r="AN23" s="54"/>
      <c r="AO23" s="54"/>
      <c r="AP23" s="54"/>
      <c r="AQ23" s="54"/>
    </row>
    <row r="24" spans="1:43" ht="18" customHeight="1">
      <c r="A24" s="115" t="s">
        <v>125</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50"/>
      <c r="AF24" s="50"/>
      <c r="AG24" s="50"/>
      <c r="AH24" s="50"/>
      <c r="AI24" s="50"/>
      <c r="AJ24" s="50"/>
      <c r="AK24" s="50"/>
      <c r="AL24" s="50" t="s">
        <v>89</v>
      </c>
      <c r="AM24" s="53" t="s">
        <v>45</v>
      </c>
      <c r="AN24" s="50"/>
      <c r="AO24" s="50"/>
      <c r="AP24" s="50"/>
      <c r="AQ24" s="50"/>
    </row>
    <row r="25" spans="1:43" ht="15.75" customHeight="1">
      <c r="A25" s="13" t="s">
        <v>46</v>
      </c>
      <c r="B25" s="97" t="s">
        <v>47</v>
      </c>
      <c r="C25" s="75"/>
      <c r="D25" s="75"/>
      <c r="E25" s="75"/>
      <c r="F25" s="75"/>
      <c r="G25" s="75"/>
      <c r="H25" s="75"/>
      <c r="I25" s="75"/>
      <c r="J25" s="75"/>
      <c r="K25" s="75"/>
      <c r="L25" s="75"/>
      <c r="M25" s="75"/>
      <c r="N25" s="75"/>
      <c r="O25" s="75"/>
      <c r="P25" s="75"/>
      <c r="Q25" s="75"/>
      <c r="R25" s="76"/>
      <c r="S25" s="14" t="s">
        <v>48</v>
      </c>
      <c r="T25" s="96" t="s">
        <v>1</v>
      </c>
      <c r="U25" s="75"/>
      <c r="V25" s="75"/>
      <c r="W25" s="88"/>
      <c r="X25" s="15"/>
      <c r="Y25" s="16" t="s">
        <v>49</v>
      </c>
      <c r="Z25" s="128" t="s">
        <v>50</v>
      </c>
      <c r="AA25" s="75"/>
      <c r="AB25" s="75"/>
      <c r="AC25" s="75"/>
      <c r="AD25" s="76"/>
      <c r="AE25" s="50"/>
      <c r="AF25" s="50"/>
      <c r="AG25" s="50"/>
      <c r="AH25" s="50"/>
      <c r="AI25" s="50"/>
      <c r="AJ25" s="50"/>
      <c r="AK25" s="50"/>
      <c r="AL25" s="50"/>
      <c r="AM25" s="53" t="s">
        <v>51</v>
      </c>
      <c r="AN25" s="50"/>
      <c r="AO25" s="50"/>
      <c r="AP25" s="50"/>
      <c r="AQ25" s="50"/>
    </row>
    <row r="26" spans="1:43"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50"/>
      <c r="AF26" s="50"/>
      <c r="AG26" s="50"/>
      <c r="AH26" s="50"/>
      <c r="AI26" s="50"/>
      <c r="AJ26" s="50"/>
      <c r="AK26" s="50"/>
      <c r="AL26" s="50"/>
      <c r="AM26" s="50"/>
      <c r="AN26" s="50"/>
      <c r="AO26" s="50"/>
      <c r="AP26" s="50"/>
      <c r="AQ26" s="50"/>
    </row>
    <row r="27" spans="1:43"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50"/>
      <c r="AF27" s="50"/>
      <c r="AG27" s="50"/>
      <c r="AH27" s="50"/>
      <c r="AI27" s="50"/>
      <c r="AJ27" s="50"/>
      <c r="AK27" s="50"/>
      <c r="AL27" s="50"/>
      <c r="AM27" s="50"/>
      <c r="AN27" s="50"/>
      <c r="AO27" s="50"/>
      <c r="AP27" s="50"/>
      <c r="AQ27" s="50"/>
    </row>
    <row r="28" spans="1:43"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50"/>
      <c r="AF28" s="50"/>
      <c r="AG28" s="50"/>
      <c r="AH28" s="50"/>
      <c r="AI28" s="50"/>
      <c r="AJ28" s="50"/>
      <c r="AK28" s="50"/>
      <c r="AL28" s="50"/>
      <c r="AM28" s="50"/>
      <c r="AN28" s="50"/>
      <c r="AO28" s="50"/>
      <c r="AP28" s="50"/>
      <c r="AQ28" s="50"/>
    </row>
    <row r="29" spans="1:43"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50"/>
      <c r="AF29" s="50"/>
      <c r="AG29" s="50"/>
      <c r="AH29" s="50"/>
      <c r="AI29" s="50"/>
      <c r="AJ29" s="50"/>
      <c r="AK29" s="50"/>
      <c r="AL29" s="50"/>
      <c r="AM29" s="50"/>
      <c r="AN29" s="50"/>
      <c r="AO29" s="50"/>
      <c r="AP29" s="50"/>
      <c r="AQ29" s="50"/>
    </row>
    <row r="30" spans="1:43"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50"/>
      <c r="AF30" s="50"/>
      <c r="AG30" s="50"/>
      <c r="AH30" s="50"/>
      <c r="AI30" s="50"/>
      <c r="AJ30" s="50"/>
      <c r="AK30" s="50"/>
      <c r="AL30" s="50"/>
      <c r="AM30" s="50"/>
      <c r="AN30" s="50"/>
      <c r="AO30" s="50"/>
      <c r="AP30" s="50"/>
      <c r="AQ30" s="50"/>
    </row>
    <row r="31" spans="1:43"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50"/>
      <c r="AF31" s="50"/>
      <c r="AG31" s="50"/>
      <c r="AH31" s="50"/>
      <c r="AI31" s="50"/>
      <c r="AJ31" s="50"/>
      <c r="AK31" s="50"/>
      <c r="AL31" s="50"/>
      <c r="AM31" s="50"/>
      <c r="AN31" s="50"/>
      <c r="AO31" s="50"/>
      <c r="AP31" s="50"/>
      <c r="AQ31" s="50"/>
    </row>
    <row r="32" spans="1:43"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50"/>
      <c r="AF32" s="50"/>
      <c r="AG32" s="50"/>
      <c r="AH32" s="50"/>
      <c r="AI32" s="50"/>
      <c r="AJ32" s="50"/>
      <c r="AK32" s="50"/>
      <c r="AL32" s="50"/>
      <c r="AM32" s="50"/>
      <c r="AN32" s="50"/>
      <c r="AO32" s="50"/>
      <c r="AP32" s="50"/>
      <c r="AQ32" s="50"/>
    </row>
    <row r="33" spans="1:43"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50"/>
      <c r="AF33" s="50"/>
      <c r="AG33" s="50"/>
      <c r="AH33" s="50"/>
      <c r="AI33" s="50"/>
      <c r="AJ33" s="50"/>
      <c r="AK33" s="50"/>
      <c r="AL33" s="50"/>
      <c r="AM33" s="50"/>
      <c r="AN33" s="50"/>
      <c r="AO33" s="50"/>
      <c r="AP33" s="50"/>
      <c r="AQ33" s="50"/>
    </row>
    <row r="34" spans="1:43"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50"/>
      <c r="AF34" s="50"/>
      <c r="AG34" s="50"/>
      <c r="AH34" s="50"/>
      <c r="AI34" s="50"/>
      <c r="AJ34" s="50"/>
      <c r="AK34" s="50"/>
      <c r="AL34" s="50"/>
      <c r="AM34" s="50"/>
      <c r="AN34" s="50"/>
      <c r="AO34" s="50"/>
      <c r="AP34" s="50"/>
      <c r="AQ34" s="50"/>
    </row>
    <row r="35" spans="1:43"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50"/>
      <c r="AF35" s="50"/>
      <c r="AG35" s="50"/>
      <c r="AH35" s="50"/>
      <c r="AI35" s="50"/>
      <c r="AJ35" s="50"/>
      <c r="AK35" s="50"/>
      <c r="AL35" s="50"/>
      <c r="AM35" s="50"/>
      <c r="AN35" s="50"/>
      <c r="AO35" s="50"/>
      <c r="AP35" s="50"/>
      <c r="AQ35" s="50"/>
    </row>
    <row r="36" spans="1:43"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50"/>
      <c r="AF36" s="50"/>
      <c r="AG36" s="50"/>
      <c r="AH36" s="50"/>
      <c r="AI36" s="50"/>
      <c r="AJ36" s="50"/>
      <c r="AK36" s="50"/>
      <c r="AL36" s="50"/>
      <c r="AM36" s="50"/>
      <c r="AN36" s="50"/>
      <c r="AO36" s="50"/>
      <c r="AP36" s="50"/>
      <c r="AQ36" s="50"/>
    </row>
    <row r="37" spans="1:43"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50"/>
      <c r="AF37" s="50"/>
      <c r="AG37" s="50"/>
      <c r="AH37" s="50"/>
      <c r="AI37" s="50"/>
      <c r="AJ37" s="50"/>
      <c r="AK37" s="50"/>
      <c r="AL37" s="50"/>
      <c r="AM37" s="50"/>
      <c r="AN37" s="50"/>
      <c r="AO37" s="50"/>
      <c r="AP37" s="50"/>
      <c r="AQ37" s="50"/>
    </row>
    <row r="38" spans="1:43"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50"/>
      <c r="AF38" s="50"/>
      <c r="AG38" s="50"/>
      <c r="AH38" s="50"/>
      <c r="AI38" s="50"/>
      <c r="AJ38" s="50"/>
      <c r="AK38" s="50"/>
      <c r="AL38" s="50"/>
      <c r="AM38" s="50"/>
      <c r="AN38" s="50"/>
      <c r="AO38" s="50"/>
      <c r="AP38" s="50"/>
      <c r="AQ38" s="50"/>
    </row>
    <row r="39" spans="1:43"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50"/>
      <c r="AF39" s="50"/>
      <c r="AG39" s="50"/>
      <c r="AH39" s="50"/>
      <c r="AI39" s="50"/>
      <c r="AJ39" s="50"/>
      <c r="AK39" s="50"/>
      <c r="AL39" s="50"/>
      <c r="AM39" s="50"/>
      <c r="AN39" s="50"/>
      <c r="AO39" s="50"/>
      <c r="AP39" s="50"/>
      <c r="AQ39" s="50"/>
    </row>
    <row r="40" spans="1:43"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50"/>
      <c r="AF40" s="50"/>
      <c r="AG40" s="50"/>
      <c r="AH40" s="50"/>
      <c r="AI40" s="50"/>
      <c r="AJ40" s="50"/>
      <c r="AK40" s="50"/>
      <c r="AL40" s="50"/>
      <c r="AM40" s="50"/>
      <c r="AN40" s="50"/>
      <c r="AO40" s="50"/>
      <c r="AP40" s="50"/>
      <c r="AQ40" s="50"/>
    </row>
    <row r="41" spans="1:43"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50"/>
      <c r="AF41" s="50"/>
      <c r="AG41" s="50"/>
      <c r="AH41" s="50"/>
      <c r="AI41" s="50"/>
      <c r="AJ41" s="50"/>
      <c r="AK41" s="50"/>
      <c r="AL41" s="50"/>
      <c r="AM41" s="50"/>
      <c r="AN41" s="50"/>
      <c r="AO41" s="50"/>
      <c r="AP41" s="50"/>
      <c r="AQ41" s="50"/>
    </row>
    <row r="42" spans="1:43"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50"/>
      <c r="AF42" s="50"/>
      <c r="AG42" s="50"/>
      <c r="AH42" s="50"/>
      <c r="AI42" s="50"/>
      <c r="AJ42" s="50"/>
      <c r="AK42" s="50"/>
      <c r="AL42" s="50"/>
      <c r="AM42" s="50"/>
      <c r="AN42" s="50"/>
      <c r="AO42" s="50"/>
      <c r="AP42" s="50"/>
      <c r="AQ42" s="50"/>
    </row>
    <row r="43" spans="1:43"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50"/>
      <c r="AF43" s="50"/>
      <c r="AG43" s="50"/>
      <c r="AH43" s="50"/>
      <c r="AI43" s="50"/>
      <c r="AJ43" s="50"/>
      <c r="AK43" s="50"/>
      <c r="AL43" s="50"/>
      <c r="AM43" s="50"/>
      <c r="AN43" s="50"/>
      <c r="AO43" s="50"/>
      <c r="AP43" s="50"/>
      <c r="AQ43" s="50"/>
    </row>
    <row r="44" spans="1:43"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50"/>
      <c r="AF44" s="50"/>
      <c r="AG44" s="50"/>
      <c r="AH44" s="50"/>
      <c r="AI44" s="50"/>
      <c r="AJ44" s="50"/>
      <c r="AK44" s="50"/>
      <c r="AL44" s="50"/>
      <c r="AM44" s="50"/>
      <c r="AN44" s="50"/>
      <c r="AO44" s="50"/>
      <c r="AP44" s="50"/>
      <c r="AQ44" s="50"/>
    </row>
    <row r="45" spans="1:43"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50"/>
      <c r="AF45" s="50"/>
      <c r="AG45" s="50"/>
      <c r="AH45" s="50"/>
      <c r="AI45" s="50"/>
      <c r="AJ45" s="50"/>
      <c r="AK45" s="50"/>
      <c r="AL45" s="50"/>
      <c r="AM45" s="50"/>
      <c r="AN45" s="50"/>
      <c r="AO45" s="50"/>
      <c r="AP45" s="50"/>
      <c r="AQ45" s="50"/>
    </row>
    <row r="46" spans="1:43"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50"/>
      <c r="AF46" s="50"/>
      <c r="AG46" s="50"/>
      <c r="AH46" s="50"/>
      <c r="AI46" s="50"/>
      <c r="AJ46" s="50"/>
      <c r="AK46" s="50"/>
      <c r="AL46" s="50"/>
      <c r="AM46" s="50"/>
      <c r="AN46" s="50"/>
      <c r="AO46" s="50"/>
      <c r="AP46" s="50"/>
      <c r="AQ46" s="50"/>
    </row>
    <row r="47" spans="1:43"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50"/>
      <c r="AF47" s="50"/>
      <c r="AG47" s="50"/>
      <c r="AH47" s="50"/>
      <c r="AI47" s="50"/>
      <c r="AJ47" s="50"/>
      <c r="AK47" s="50"/>
      <c r="AL47" s="50"/>
      <c r="AM47" s="50"/>
      <c r="AN47" s="50"/>
      <c r="AO47" s="50"/>
      <c r="AP47" s="50"/>
      <c r="AQ47" s="50"/>
    </row>
    <row r="48" spans="1:43"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50"/>
      <c r="AF48" s="50"/>
      <c r="AG48" s="50"/>
      <c r="AH48" s="50"/>
      <c r="AI48" s="50"/>
      <c r="AJ48" s="50"/>
      <c r="AK48" s="50"/>
      <c r="AL48" s="50"/>
      <c r="AM48" s="50"/>
      <c r="AN48" s="50"/>
      <c r="AO48" s="50"/>
      <c r="AP48" s="50"/>
      <c r="AQ48" s="50"/>
    </row>
    <row r="49" spans="1:43"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50"/>
      <c r="AF49" s="50"/>
      <c r="AG49" s="50"/>
      <c r="AH49" s="50"/>
      <c r="AI49" s="50"/>
      <c r="AJ49" s="50"/>
      <c r="AK49" s="50"/>
      <c r="AL49" s="50"/>
      <c r="AM49" s="50"/>
      <c r="AN49" s="50"/>
      <c r="AO49" s="50"/>
      <c r="AP49" s="50"/>
      <c r="AQ49" s="50"/>
    </row>
    <row r="50" spans="1:43"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50"/>
      <c r="AF50" s="50"/>
      <c r="AG50" s="50"/>
      <c r="AH50" s="50"/>
      <c r="AI50" s="50"/>
      <c r="AJ50" s="50"/>
      <c r="AK50" s="50"/>
      <c r="AL50" s="50"/>
      <c r="AM50" s="50"/>
      <c r="AN50" s="50"/>
      <c r="AO50" s="50"/>
      <c r="AP50" s="50"/>
      <c r="AQ50" s="50"/>
    </row>
    <row r="51" spans="1:43"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50"/>
      <c r="AF51" s="50"/>
      <c r="AG51" s="50"/>
      <c r="AH51" s="50"/>
      <c r="AI51" s="50"/>
      <c r="AJ51" s="50"/>
      <c r="AK51" s="50"/>
      <c r="AL51" s="50"/>
      <c r="AM51" s="50"/>
      <c r="AN51" s="50"/>
      <c r="AO51" s="50"/>
      <c r="AP51" s="50"/>
      <c r="AQ51" s="50"/>
    </row>
    <row r="52" spans="1:43"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50"/>
      <c r="AF52" s="50"/>
      <c r="AG52" s="50"/>
      <c r="AH52" s="50"/>
      <c r="AI52" s="50"/>
      <c r="AJ52" s="50"/>
      <c r="AK52" s="50"/>
      <c r="AL52" s="50"/>
      <c r="AM52" s="50"/>
      <c r="AN52" s="50"/>
      <c r="AO52" s="50"/>
      <c r="AP52" s="50"/>
      <c r="AQ52" s="50"/>
    </row>
    <row r="53" spans="1:43"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50"/>
      <c r="AF53" s="50"/>
      <c r="AG53" s="50"/>
      <c r="AH53" s="50"/>
      <c r="AI53" s="50"/>
      <c r="AJ53" s="50"/>
      <c r="AK53" s="50"/>
      <c r="AL53" s="50"/>
      <c r="AM53" s="50"/>
      <c r="AN53" s="50"/>
      <c r="AO53" s="50"/>
      <c r="AP53" s="50"/>
      <c r="AQ53" s="50"/>
    </row>
    <row r="54" spans="1:43"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50"/>
      <c r="AF54" s="50"/>
      <c r="AG54" s="50"/>
      <c r="AH54" s="50"/>
      <c r="AI54" s="50"/>
      <c r="AJ54" s="50"/>
      <c r="AK54" s="50"/>
      <c r="AL54" s="50"/>
      <c r="AM54" s="50"/>
      <c r="AN54" s="50"/>
      <c r="AO54" s="50"/>
      <c r="AP54" s="50"/>
      <c r="AQ54" s="50"/>
    </row>
    <row r="55" spans="1:43"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50"/>
      <c r="AF55" s="50"/>
      <c r="AG55" s="50"/>
      <c r="AH55" s="50"/>
      <c r="AI55" s="50"/>
      <c r="AJ55" s="50"/>
      <c r="AK55" s="50"/>
      <c r="AL55" s="50"/>
      <c r="AM55" s="50"/>
      <c r="AN55" s="50"/>
      <c r="AO55" s="50"/>
      <c r="AP55" s="50"/>
      <c r="AQ55" s="50"/>
    </row>
    <row r="56" spans="1:43"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50"/>
      <c r="AF56" s="50"/>
      <c r="AG56" s="50"/>
      <c r="AH56" s="50"/>
      <c r="AI56" s="50"/>
      <c r="AJ56" s="50"/>
      <c r="AK56" s="50"/>
      <c r="AL56" s="50"/>
      <c r="AM56" s="50"/>
      <c r="AN56" s="50"/>
      <c r="AO56" s="50"/>
      <c r="AP56" s="50"/>
      <c r="AQ56" s="50"/>
    </row>
    <row r="57" spans="1:43"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50"/>
      <c r="AF57" s="50"/>
      <c r="AG57" s="50"/>
      <c r="AH57" s="50"/>
      <c r="AI57" s="50"/>
      <c r="AJ57" s="50"/>
      <c r="AK57" s="50"/>
      <c r="AL57" s="50"/>
      <c r="AM57" s="50"/>
      <c r="AN57" s="50"/>
      <c r="AO57" s="50"/>
      <c r="AP57" s="50"/>
      <c r="AQ57" s="50"/>
    </row>
    <row r="58" spans="1:43"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50"/>
      <c r="AF58" s="50"/>
      <c r="AG58" s="50"/>
      <c r="AH58" s="50"/>
      <c r="AI58" s="50"/>
      <c r="AJ58" s="50"/>
      <c r="AK58" s="50"/>
      <c r="AL58" s="50"/>
      <c r="AM58" s="50"/>
      <c r="AN58" s="50"/>
      <c r="AO58" s="50"/>
      <c r="AP58" s="50"/>
      <c r="AQ58" s="50"/>
    </row>
    <row r="59" spans="1:43"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50"/>
      <c r="AF59" s="50"/>
      <c r="AG59" s="50"/>
      <c r="AH59" s="50"/>
      <c r="AI59" s="50"/>
      <c r="AJ59" s="50"/>
      <c r="AK59" s="50"/>
      <c r="AL59" s="50"/>
      <c r="AM59" s="50"/>
      <c r="AN59" s="50"/>
      <c r="AO59" s="50"/>
      <c r="AP59" s="50"/>
      <c r="AQ59" s="50"/>
    </row>
    <row r="60" spans="1:43"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50"/>
      <c r="AF60" s="50"/>
      <c r="AG60" s="50"/>
      <c r="AH60" s="50"/>
      <c r="AI60" s="50"/>
      <c r="AJ60" s="50"/>
      <c r="AK60" s="50"/>
      <c r="AL60" s="50"/>
      <c r="AM60" s="50"/>
      <c r="AN60" s="50"/>
      <c r="AO60" s="50"/>
      <c r="AP60" s="50"/>
      <c r="AQ60" s="50"/>
    </row>
    <row r="61" spans="1:43"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50"/>
      <c r="AF61" s="50"/>
      <c r="AG61" s="50"/>
      <c r="AH61" s="50"/>
      <c r="AI61" s="50"/>
      <c r="AJ61" s="50"/>
      <c r="AK61" s="50"/>
      <c r="AL61" s="50"/>
      <c r="AM61" s="50"/>
      <c r="AN61" s="50"/>
      <c r="AO61" s="50"/>
      <c r="AP61" s="50"/>
      <c r="AQ61" s="50"/>
    </row>
    <row r="62" spans="1:43"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50"/>
      <c r="AF62" s="50"/>
      <c r="AG62" s="50"/>
      <c r="AH62" s="50"/>
      <c r="AI62" s="50"/>
      <c r="AJ62" s="50"/>
      <c r="AK62" s="50"/>
      <c r="AL62" s="50"/>
      <c r="AM62" s="50"/>
      <c r="AN62" s="50"/>
      <c r="AO62" s="50"/>
      <c r="AP62" s="50"/>
      <c r="AQ62" s="50"/>
    </row>
    <row r="63" spans="1:43"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50"/>
      <c r="AF63" s="50"/>
      <c r="AG63" s="50"/>
      <c r="AH63" s="50"/>
      <c r="AI63" s="50"/>
      <c r="AJ63" s="50"/>
      <c r="AK63" s="50"/>
      <c r="AL63" s="50"/>
      <c r="AM63" s="50"/>
      <c r="AN63" s="50"/>
      <c r="AO63" s="50"/>
      <c r="AP63" s="50"/>
      <c r="AQ63" s="50"/>
    </row>
    <row r="64" spans="1:43"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50"/>
      <c r="AF64" s="50"/>
      <c r="AG64" s="50"/>
      <c r="AH64" s="50"/>
      <c r="AI64" s="50"/>
      <c r="AJ64" s="50"/>
      <c r="AK64" s="50"/>
      <c r="AL64" s="50"/>
      <c r="AM64" s="50"/>
      <c r="AN64" s="50"/>
      <c r="AO64" s="50"/>
      <c r="AP64" s="50"/>
      <c r="AQ64" s="50"/>
    </row>
    <row r="65" spans="1:43"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50"/>
      <c r="AF65" s="50"/>
      <c r="AG65" s="50"/>
      <c r="AH65" s="50"/>
      <c r="AI65" s="50"/>
      <c r="AJ65" s="50"/>
      <c r="AK65" s="50"/>
      <c r="AL65" s="50"/>
      <c r="AM65" s="50"/>
      <c r="AN65" s="50"/>
      <c r="AO65" s="50"/>
      <c r="AP65" s="50"/>
      <c r="AQ65" s="50"/>
    </row>
    <row r="66" spans="1:43"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50"/>
      <c r="AF66" s="50"/>
      <c r="AG66" s="50"/>
      <c r="AH66" s="50"/>
      <c r="AI66" s="50"/>
      <c r="AJ66" s="50"/>
      <c r="AK66" s="50"/>
      <c r="AL66" s="50"/>
      <c r="AM66" s="50"/>
      <c r="AN66" s="50"/>
      <c r="AO66" s="50"/>
      <c r="AP66" s="50"/>
      <c r="AQ66" s="50"/>
    </row>
    <row r="67" spans="1:43"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55"/>
      <c r="AF67" s="55"/>
      <c r="AG67" s="55"/>
      <c r="AH67" s="55"/>
      <c r="AI67" s="55"/>
      <c r="AJ67" s="55"/>
      <c r="AK67" s="55"/>
      <c r="AL67" s="55"/>
      <c r="AM67" s="55"/>
      <c r="AN67" s="55"/>
      <c r="AO67" s="55"/>
      <c r="AP67" s="55"/>
      <c r="AQ67" s="55"/>
    </row>
    <row r="68" spans="1:43" ht="15.75" customHeight="1">
      <c r="A68" s="134" t="str">
        <f>+VLOOKUP(F6,BD!B:VI,152,0)</f>
        <v>Elaborará a partir de un caso práctico, un reporte que incluya:
- Clasificación del producto
- Nivel del producto
- Elementos del producto
- Ciclo de vida
- Precio del mercado
- Canal de distribución
- Mezcla promocional
- Lienzo de Modelo de Negocios.</v>
      </c>
      <c r="B68" s="85"/>
      <c r="C68" s="85"/>
      <c r="D68" s="85"/>
      <c r="E68" s="85"/>
      <c r="F68" s="85"/>
      <c r="G68" s="85"/>
      <c r="H68" s="85"/>
      <c r="I68" s="85"/>
      <c r="J68" s="85"/>
      <c r="K68" s="85"/>
      <c r="L68" s="85"/>
      <c r="M68" s="85"/>
      <c r="N68" s="85"/>
      <c r="O68" s="85"/>
      <c r="P68" s="85"/>
      <c r="Q68" s="85"/>
      <c r="R68" s="85"/>
      <c r="S68" s="85"/>
      <c r="T68" s="86"/>
      <c r="U68" s="131" t="str">
        <f>+VLOOKUP(F6,BD!B:VI,153,0)</f>
        <v>1. Comprender los conceptos de la mezcla de mercadotecnia.
2. Distinguir los elementos, tipos, niveles y ciclo de vida de un producto.
3. Identificar los factores que intervienen en la fijación de precios.
4. Identificar los tipos de canales de distribución.
5. Distinguir los elementos de la mezcla promocional.
6. Identificar el concepto de Lienzo de Modelo de Negocios  y su importancia</v>
      </c>
      <c r="V68" s="85"/>
      <c r="W68" s="85"/>
      <c r="X68" s="85"/>
      <c r="Y68" s="85"/>
      <c r="Z68" s="85"/>
      <c r="AA68" s="85"/>
      <c r="AB68" s="85"/>
      <c r="AC68" s="85"/>
      <c r="AD68" s="86"/>
      <c r="AE68" s="50"/>
      <c r="AF68" s="50"/>
      <c r="AG68" s="50"/>
      <c r="AH68" s="50"/>
      <c r="AI68" s="50"/>
      <c r="AJ68" s="50"/>
      <c r="AK68" s="50"/>
      <c r="AL68" s="50"/>
      <c r="AM68" s="50"/>
      <c r="AN68" s="50"/>
      <c r="AO68" s="50"/>
      <c r="AP68" s="50"/>
      <c r="AQ68" s="50"/>
    </row>
    <row r="69" spans="1:43"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55"/>
      <c r="AF69" s="55"/>
      <c r="AG69" s="55"/>
      <c r="AH69" s="55"/>
      <c r="AI69" s="55"/>
      <c r="AJ69" s="55"/>
      <c r="AK69" s="55"/>
      <c r="AL69" s="55"/>
      <c r="AM69" s="55"/>
      <c r="AN69" s="55"/>
      <c r="AO69" s="55"/>
      <c r="AP69" s="55"/>
      <c r="AQ69" s="55"/>
    </row>
    <row r="70" spans="1:43"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55"/>
      <c r="AF70" s="55"/>
      <c r="AG70" s="55"/>
      <c r="AH70" s="55"/>
      <c r="AI70" s="55"/>
      <c r="AJ70" s="55"/>
      <c r="AK70" s="55"/>
      <c r="AL70" s="55"/>
      <c r="AM70" s="55"/>
      <c r="AN70" s="55"/>
      <c r="AO70" s="55"/>
      <c r="AP70" s="55"/>
      <c r="AQ70" s="55"/>
    </row>
    <row r="71" spans="1:43"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50"/>
      <c r="AF71" s="50"/>
      <c r="AG71" s="50"/>
      <c r="AH71" s="50"/>
      <c r="AI71" s="50"/>
      <c r="AJ71" s="50"/>
      <c r="AK71" s="50"/>
      <c r="AL71" s="50"/>
      <c r="AM71" s="50"/>
      <c r="AN71" s="50"/>
      <c r="AO71" s="50"/>
      <c r="AP71" s="50"/>
      <c r="AQ71" s="50"/>
    </row>
    <row r="72" spans="1:43"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50"/>
      <c r="AF72" s="50"/>
      <c r="AG72" s="50"/>
      <c r="AH72" s="50"/>
      <c r="AI72" s="50"/>
      <c r="AJ72" s="50"/>
      <c r="AK72" s="50"/>
      <c r="AL72" s="50"/>
      <c r="AM72" s="50"/>
      <c r="AN72" s="50"/>
      <c r="AO72" s="50"/>
      <c r="AP72" s="50"/>
      <c r="AQ72" s="50"/>
    </row>
    <row r="73" spans="1:43"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50"/>
      <c r="AF73" s="50"/>
      <c r="AG73" s="50"/>
      <c r="AH73" s="50"/>
      <c r="AI73" s="50"/>
      <c r="AJ73" s="50"/>
      <c r="AK73" s="50"/>
      <c r="AL73" s="50"/>
      <c r="AM73" s="50"/>
      <c r="AN73" s="50"/>
      <c r="AO73" s="50"/>
      <c r="AP73" s="50"/>
      <c r="AQ73" s="50"/>
    </row>
    <row r="74" spans="1:43" ht="15.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50"/>
      <c r="AF74" s="50"/>
      <c r="AG74" s="50"/>
      <c r="AH74" s="50"/>
      <c r="AI74" s="50"/>
      <c r="AJ74" s="50"/>
      <c r="AK74" s="50"/>
      <c r="AL74" s="50"/>
      <c r="AM74" s="50"/>
      <c r="AN74" s="50"/>
      <c r="AO74" s="50"/>
      <c r="AP74" s="50"/>
      <c r="AQ74" s="50"/>
    </row>
    <row r="75" spans="1:43"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50"/>
      <c r="AF75" s="50"/>
      <c r="AG75" s="50"/>
      <c r="AH75" s="50"/>
      <c r="AI75" s="50"/>
      <c r="AJ75" s="50"/>
      <c r="AK75" s="50"/>
      <c r="AL75" s="50"/>
      <c r="AM75" s="50"/>
      <c r="AN75" s="50"/>
      <c r="AO75" s="50"/>
      <c r="AP75" s="50"/>
      <c r="AQ75" s="50"/>
    </row>
    <row r="76" spans="1:43" ht="15.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50"/>
      <c r="AF76" s="50"/>
      <c r="AG76" s="50"/>
      <c r="AH76" s="50"/>
      <c r="AI76" s="50"/>
      <c r="AJ76" s="50"/>
      <c r="AK76" s="50"/>
      <c r="AL76" s="50"/>
      <c r="AM76" s="50"/>
      <c r="AN76" s="50"/>
      <c r="AO76" s="50"/>
      <c r="AP76" s="50"/>
      <c r="AQ76" s="50"/>
    </row>
    <row r="77" spans="1:43"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50"/>
      <c r="AF77" s="50"/>
      <c r="AG77" s="50"/>
      <c r="AH77" s="50"/>
      <c r="AI77" s="50"/>
      <c r="AJ77" s="50"/>
      <c r="AK77" s="50"/>
      <c r="AL77" s="50"/>
      <c r="AM77" s="50"/>
      <c r="AN77" s="50"/>
      <c r="AO77" s="50"/>
      <c r="AP77" s="50"/>
      <c r="AQ77" s="50"/>
    </row>
    <row r="78" spans="1:43" ht="15.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50"/>
      <c r="AF78" s="50"/>
      <c r="AG78" s="50"/>
      <c r="AH78" s="50"/>
      <c r="AI78" s="50"/>
      <c r="AJ78" s="50"/>
      <c r="AK78" s="50"/>
      <c r="AL78" s="50"/>
      <c r="AM78" s="50"/>
      <c r="AN78" s="50"/>
      <c r="AO78" s="50"/>
      <c r="AP78" s="50"/>
      <c r="AQ78" s="50"/>
    </row>
    <row r="79" spans="1:43"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50"/>
      <c r="AF79" s="50"/>
      <c r="AG79" s="50"/>
      <c r="AH79" s="50"/>
      <c r="AI79" s="50"/>
      <c r="AJ79" s="50"/>
      <c r="AK79" s="50"/>
      <c r="AL79" s="50"/>
      <c r="AM79" s="50"/>
      <c r="AN79" s="50"/>
      <c r="AO79" s="50"/>
      <c r="AP79" s="50"/>
      <c r="AQ79" s="50"/>
    </row>
    <row r="80" spans="1:43" ht="15.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50"/>
      <c r="AF80" s="50"/>
      <c r="AG80" s="50"/>
      <c r="AH80" s="50"/>
      <c r="AI80" s="50"/>
      <c r="AJ80" s="50"/>
      <c r="AK80" s="50"/>
      <c r="AL80" s="50"/>
      <c r="AM80" s="50"/>
      <c r="AN80" s="50"/>
      <c r="AO80" s="50"/>
      <c r="AP80" s="50"/>
      <c r="AQ80" s="50"/>
    </row>
    <row r="81" spans="1:43"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50"/>
      <c r="AF81" s="50"/>
      <c r="AG81" s="50"/>
      <c r="AH81" s="50"/>
      <c r="AI81" s="50"/>
      <c r="AJ81" s="50"/>
      <c r="AK81" s="50"/>
      <c r="AL81" s="50"/>
      <c r="AM81" s="50"/>
      <c r="AN81" s="50"/>
      <c r="AO81" s="50"/>
      <c r="AP81" s="50"/>
      <c r="AQ81" s="50"/>
    </row>
    <row r="82" spans="1:43"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50"/>
      <c r="AF82" s="50"/>
      <c r="AG82" s="50"/>
      <c r="AH82" s="50"/>
      <c r="AI82" s="50"/>
      <c r="AJ82" s="50"/>
      <c r="AK82" s="50"/>
      <c r="AL82" s="50"/>
      <c r="AM82" s="50"/>
      <c r="AN82" s="50"/>
      <c r="AO82" s="50"/>
      <c r="AP82" s="50"/>
      <c r="AQ82" s="50"/>
    </row>
    <row r="83" spans="1:4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50"/>
      <c r="AF83" s="50"/>
      <c r="AG83" s="50"/>
      <c r="AH83" s="50"/>
      <c r="AI83" s="50"/>
      <c r="AJ83" s="50"/>
      <c r="AK83" s="50"/>
      <c r="AL83" s="50"/>
      <c r="AM83" s="50"/>
      <c r="AN83" s="50"/>
      <c r="AO83" s="50"/>
      <c r="AP83" s="50"/>
      <c r="AQ83" s="50"/>
    </row>
    <row r="84" spans="1:43"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50"/>
      <c r="AF84" s="50"/>
      <c r="AG84" s="50"/>
      <c r="AH84" s="50"/>
      <c r="AI84" s="50"/>
      <c r="AJ84" s="50"/>
      <c r="AK84" s="50"/>
      <c r="AL84" s="50"/>
      <c r="AM84" s="50"/>
      <c r="AN84" s="50"/>
      <c r="AO84" s="50"/>
      <c r="AP84" s="50"/>
      <c r="AQ84" s="50"/>
    </row>
    <row r="85" spans="1:43" ht="15.75" customHeight="1">
      <c r="A85" s="17"/>
      <c r="B85" s="121" t="str">
        <f>IF('UT 1'!B85:J85=0,"",'UT 1'!B85:J85)</f>
        <v/>
      </c>
      <c r="C85" s="81"/>
      <c r="D85" s="81"/>
      <c r="E85" s="81"/>
      <c r="F85" s="81"/>
      <c r="G85" s="81"/>
      <c r="H85" s="81"/>
      <c r="I85" s="81"/>
      <c r="J85" s="81"/>
      <c r="K85" s="17"/>
      <c r="L85" s="121" t="str">
        <f>IF('UT 1'!L85:T85=0,"",'UT 1'!L85:T85)</f>
        <v/>
      </c>
      <c r="M85" s="81"/>
      <c r="N85" s="81"/>
      <c r="O85" s="81"/>
      <c r="P85" s="81"/>
      <c r="Q85" s="81"/>
      <c r="R85" s="81"/>
      <c r="S85" s="81"/>
      <c r="T85" s="81"/>
      <c r="U85" s="17"/>
      <c r="V85" s="121" t="str">
        <f>IF('UT 1'!V85:AD85=0,"",'UT 1'!V85:AD85)</f>
        <v/>
      </c>
      <c r="W85" s="81"/>
      <c r="X85" s="81"/>
      <c r="Y85" s="81"/>
      <c r="Z85" s="81"/>
      <c r="AA85" s="81"/>
      <c r="AB85" s="81"/>
      <c r="AC85" s="81"/>
      <c r="AD85" s="81"/>
      <c r="AE85" s="50"/>
      <c r="AF85" s="50"/>
      <c r="AG85" s="50"/>
      <c r="AH85" s="50"/>
      <c r="AI85" s="50"/>
      <c r="AJ85" s="50"/>
      <c r="AK85" s="50"/>
      <c r="AL85" s="50"/>
      <c r="AM85" s="50"/>
      <c r="AN85" s="50"/>
      <c r="AO85" s="50"/>
      <c r="AP85" s="50"/>
      <c r="AQ85" s="50"/>
    </row>
    <row r="86" spans="1:43" ht="15.75" customHeight="1">
      <c r="A86" s="17"/>
      <c r="B86" s="17" t="str">
        <f>+'UT 1'!B86</f>
        <v>Elaboró (Nombre completo y Firma)</v>
      </c>
      <c r="C86" s="17"/>
      <c r="D86" s="17"/>
      <c r="E86" s="17"/>
      <c r="F86" s="17"/>
      <c r="G86" s="17"/>
      <c r="H86" s="17"/>
      <c r="I86" s="17"/>
      <c r="J86" s="17"/>
      <c r="K86" s="17"/>
      <c r="L86" s="17"/>
      <c r="M86" s="17" t="str">
        <f>+'UT 1'!M86</f>
        <v>Revisó (Nombre completo y Firma)</v>
      </c>
      <c r="N86" s="17"/>
      <c r="O86" s="17"/>
      <c r="P86" s="17"/>
      <c r="Q86" s="17"/>
      <c r="R86" s="17"/>
      <c r="S86" s="17"/>
      <c r="T86" s="17"/>
      <c r="U86" s="17"/>
      <c r="V86" s="17" t="str">
        <f>+'UT 1'!V86</f>
        <v>Validó (Nombre completo y Firma)</v>
      </c>
      <c r="W86" s="17"/>
      <c r="X86" s="17"/>
      <c r="Y86" s="17"/>
      <c r="Z86" s="17"/>
      <c r="AA86" s="17"/>
      <c r="AB86" s="17"/>
      <c r="AC86" s="17"/>
      <c r="AD86" s="17"/>
      <c r="AE86" s="50"/>
      <c r="AF86" s="50"/>
      <c r="AG86" s="50"/>
      <c r="AH86" s="50"/>
      <c r="AI86" s="50"/>
      <c r="AJ86" s="50"/>
      <c r="AK86" s="50"/>
      <c r="AL86" s="50"/>
      <c r="AM86" s="50"/>
      <c r="AN86" s="50"/>
      <c r="AO86" s="50"/>
      <c r="AP86" s="50"/>
      <c r="AQ86" s="50"/>
    </row>
    <row r="87" spans="1:43"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50"/>
      <c r="AF87" s="50"/>
      <c r="AG87" s="50"/>
      <c r="AH87" s="50"/>
      <c r="AI87" s="50"/>
      <c r="AJ87" s="50"/>
      <c r="AK87" s="50"/>
      <c r="AL87" s="50"/>
      <c r="AM87" s="50"/>
      <c r="AN87" s="50"/>
      <c r="AO87" s="50"/>
      <c r="AP87" s="50"/>
      <c r="AQ87" s="50"/>
    </row>
    <row r="88" spans="1:43"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50"/>
      <c r="AF88" s="50"/>
      <c r="AG88" s="50"/>
      <c r="AH88" s="50"/>
      <c r="AI88" s="50"/>
      <c r="AJ88" s="50"/>
      <c r="AK88" s="50"/>
      <c r="AL88" s="50"/>
      <c r="AM88" s="50"/>
      <c r="AN88" s="50"/>
      <c r="AO88" s="50"/>
      <c r="AP88" s="50"/>
      <c r="AQ88" s="50"/>
    </row>
    <row r="89" spans="1:43"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50"/>
      <c r="AF89" s="50"/>
      <c r="AG89" s="50"/>
      <c r="AH89" s="50"/>
      <c r="AI89" s="50"/>
      <c r="AJ89" s="50"/>
      <c r="AK89" s="50"/>
      <c r="AL89" s="50"/>
      <c r="AM89" s="50"/>
      <c r="AN89" s="50"/>
      <c r="AO89" s="50"/>
      <c r="AP89" s="50"/>
      <c r="AQ89" s="50"/>
    </row>
    <row r="90" spans="1:43"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50"/>
      <c r="AF90" s="50"/>
      <c r="AG90" s="50"/>
      <c r="AH90" s="50"/>
      <c r="AI90" s="50"/>
      <c r="AJ90" s="50"/>
      <c r="AK90" s="50"/>
      <c r="AL90" s="50"/>
      <c r="AM90" s="50"/>
      <c r="AN90" s="50"/>
      <c r="AO90" s="50"/>
      <c r="AP90" s="50"/>
      <c r="AQ90" s="50"/>
    </row>
    <row r="91" spans="1:43"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50"/>
      <c r="AF91" s="50"/>
      <c r="AG91" s="50"/>
      <c r="AH91" s="50"/>
      <c r="AI91" s="50"/>
      <c r="AJ91" s="50"/>
      <c r="AK91" s="50"/>
      <c r="AL91" s="50"/>
      <c r="AM91" s="50"/>
      <c r="AN91" s="50"/>
      <c r="AO91" s="50"/>
      <c r="AP91" s="50"/>
      <c r="AQ91" s="50"/>
    </row>
    <row r="92" spans="1:43"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50"/>
      <c r="AF92" s="50"/>
      <c r="AG92" s="50"/>
      <c r="AH92" s="50"/>
      <c r="AI92" s="50"/>
      <c r="AJ92" s="50"/>
      <c r="AK92" s="50"/>
      <c r="AL92" s="50"/>
      <c r="AM92" s="50"/>
      <c r="AN92" s="50"/>
      <c r="AO92" s="50"/>
      <c r="AP92" s="50"/>
      <c r="AQ92" s="50"/>
    </row>
    <row r="93" spans="1:43"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50"/>
      <c r="AF93" s="50"/>
      <c r="AG93" s="50"/>
      <c r="AH93" s="50"/>
      <c r="AI93" s="50"/>
      <c r="AJ93" s="50"/>
      <c r="AK93" s="50"/>
      <c r="AL93" s="50"/>
      <c r="AM93" s="50"/>
      <c r="AN93" s="50"/>
      <c r="AO93" s="50"/>
      <c r="AP93" s="50"/>
      <c r="AQ93" s="50"/>
    </row>
    <row r="94" spans="1:43"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50"/>
      <c r="AF94" s="50"/>
      <c r="AG94" s="50"/>
      <c r="AH94" s="50"/>
      <c r="AI94" s="50"/>
      <c r="AJ94" s="50"/>
      <c r="AK94" s="50"/>
      <c r="AL94" s="50"/>
      <c r="AM94" s="50"/>
      <c r="AN94" s="50"/>
      <c r="AO94" s="50"/>
      <c r="AP94" s="50"/>
      <c r="AQ94" s="50"/>
    </row>
    <row r="95" spans="1:43"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50"/>
      <c r="AF95" s="50"/>
      <c r="AG95" s="50"/>
      <c r="AH95" s="50"/>
      <c r="AI95" s="50"/>
      <c r="AJ95" s="50"/>
      <c r="AK95" s="50"/>
      <c r="AL95" s="50"/>
      <c r="AM95" s="50"/>
      <c r="AN95" s="50"/>
      <c r="AO95" s="50"/>
      <c r="AP95" s="50"/>
      <c r="AQ95" s="50"/>
    </row>
    <row r="96" spans="1:43"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50"/>
      <c r="AF96" s="50"/>
      <c r="AG96" s="50"/>
      <c r="AH96" s="50"/>
      <c r="AI96" s="50"/>
      <c r="AJ96" s="50"/>
      <c r="AK96" s="50"/>
      <c r="AL96" s="50"/>
      <c r="AM96" s="50"/>
      <c r="AN96" s="50"/>
      <c r="AO96" s="50"/>
      <c r="AP96" s="50"/>
      <c r="AQ96" s="50"/>
    </row>
    <row r="97" spans="1:43"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50"/>
      <c r="AF97" s="50"/>
      <c r="AG97" s="50"/>
      <c r="AH97" s="50"/>
      <c r="AI97" s="50"/>
      <c r="AJ97" s="50"/>
      <c r="AK97" s="50"/>
      <c r="AL97" s="50"/>
      <c r="AM97" s="50"/>
      <c r="AN97" s="50"/>
      <c r="AO97" s="50"/>
      <c r="AP97" s="50"/>
      <c r="AQ97" s="50"/>
    </row>
    <row r="98" spans="1:43"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50"/>
      <c r="AF98" s="50"/>
      <c r="AG98" s="50"/>
      <c r="AH98" s="50"/>
      <c r="AI98" s="50"/>
      <c r="AJ98" s="50"/>
      <c r="AK98" s="50"/>
      <c r="AL98" s="50"/>
      <c r="AM98" s="50"/>
      <c r="AN98" s="50"/>
      <c r="AO98" s="50"/>
      <c r="AP98" s="50"/>
      <c r="AQ98" s="50"/>
    </row>
    <row r="99" spans="1:43"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50"/>
      <c r="AF99" s="50"/>
      <c r="AG99" s="50"/>
      <c r="AH99" s="50"/>
      <c r="AI99" s="50"/>
      <c r="AJ99" s="50"/>
      <c r="AK99" s="50"/>
      <c r="AL99" s="50"/>
      <c r="AM99" s="50"/>
      <c r="AN99" s="50"/>
      <c r="AO99" s="50"/>
      <c r="AP99" s="50"/>
      <c r="AQ99" s="50"/>
    </row>
    <row r="100" spans="1:43"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50"/>
      <c r="AF100" s="50"/>
      <c r="AG100" s="50"/>
      <c r="AH100" s="50"/>
      <c r="AI100" s="50"/>
      <c r="AJ100" s="50"/>
      <c r="AK100" s="50"/>
      <c r="AL100" s="50"/>
      <c r="AM100" s="50"/>
      <c r="AN100" s="50"/>
      <c r="AO100" s="50"/>
      <c r="AP100" s="50"/>
      <c r="AQ100" s="50"/>
    </row>
    <row r="101" spans="1:43"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50"/>
      <c r="AF101" s="50"/>
      <c r="AG101" s="50"/>
      <c r="AH101" s="50"/>
      <c r="AI101" s="50"/>
      <c r="AJ101" s="50"/>
      <c r="AK101" s="50"/>
      <c r="AL101" s="50"/>
      <c r="AM101" s="50"/>
      <c r="AN101" s="50"/>
      <c r="AO101" s="50"/>
      <c r="AP101" s="50"/>
      <c r="AQ101" s="50"/>
    </row>
    <row r="102" spans="1:43"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50"/>
      <c r="AF102" s="50"/>
      <c r="AG102" s="50"/>
      <c r="AH102" s="50"/>
      <c r="AI102" s="50"/>
      <c r="AJ102" s="50"/>
      <c r="AK102" s="50"/>
      <c r="AL102" s="50"/>
      <c r="AM102" s="50"/>
      <c r="AN102" s="50"/>
      <c r="AO102" s="50"/>
      <c r="AP102" s="50"/>
      <c r="AQ102" s="50"/>
    </row>
    <row r="103" spans="1:43"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50"/>
      <c r="AF103" s="50"/>
      <c r="AG103" s="50"/>
      <c r="AH103" s="50"/>
      <c r="AI103" s="50"/>
      <c r="AJ103" s="50"/>
      <c r="AK103" s="50"/>
      <c r="AL103" s="50"/>
      <c r="AM103" s="50"/>
      <c r="AN103" s="50"/>
      <c r="AO103" s="50"/>
      <c r="AP103" s="50"/>
      <c r="AQ103" s="50"/>
    </row>
    <row r="104" spans="1:43"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50"/>
      <c r="AF104" s="50"/>
      <c r="AG104" s="50"/>
      <c r="AH104" s="50"/>
      <c r="AI104" s="50"/>
      <c r="AJ104" s="50"/>
      <c r="AK104" s="50"/>
      <c r="AL104" s="50"/>
      <c r="AM104" s="50"/>
      <c r="AN104" s="50"/>
      <c r="AO104" s="50"/>
      <c r="AP104" s="50"/>
      <c r="AQ104" s="50"/>
    </row>
    <row r="105" spans="1:43"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50"/>
      <c r="AF105" s="50"/>
      <c r="AG105" s="50"/>
      <c r="AH105" s="50"/>
      <c r="AI105" s="50"/>
      <c r="AJ105" s="50"/>
      <c r="AK105" s="50"/>
      <c r="AL105" s="50"/>
      <c r="AM105" s="50"/>
      <c r="AN105" s="50"/>
      <c r="AO105" s="50"/>
      <c r="AP105" s="50"/>
      <c r="AQ105" s="50"/>
    </row>
    <row r="106" spans="1:43"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50"/>
      <c r="AF106" s="50"/>
      <c r="AG106" s="50"/>
      <c r="AH106" s="50"/>
      <c r="AI106" s="50"/>
      <c r="AJ106" s="50"/>
      <c r="AK106" s="50"/>
      <c r="AL106" s="50"/>
      <c r="AM106" s="50"/>
      <c r="AN106" s="50"/>
      <c r="AO106" s="50"/>
      <c r="AP106" s="50"/>
      <c r="AQ106" s="50"/>
    </row>
    <row r="107" spans="1:43"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50"/>
      <c r="AF107" s="50"/>
      <c r="AG107" s="50"/>
      <c r="AH107" s="50"/>
      <c r="AI107" s="50"/>
      <c r="AJ107" s="50"/>
      <c r="AK107" s="50"/>
      <c r="AL107" s="50"/>
      <c r="AM107" s="50"/>
      <c r="AN107" s="50"/>
      <c r="AO107" s="50"/>
      <c r="AP107" s="50"/>
      <c r="AQ107" s="50"/>
    </row>
    <row r="108" spans="1:43"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50"/>
      <c r="AF108" s="50"/>
      <c r="AG108" s="50"/>
      <c r="AH108" s="50"/>
      <c r="AI108" s="50"/>
      <c r="AJ108" s="50"/>
      <c r="AK108" s="50"/>
      <c r="AL108" s="50"/>
      <c r="AM108" s="50"/>
      <c r="AN108" s="50"/>
      <c r="AO108" s="50"/>
      <c r="AP108" s="50"/>
      <c r="AQ108" s="50"/>
    </row>
    <row r="109" spans="1:43"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50"/>
      <c r="AF109" s="50"/>
      <c r="AG109" s="50"/>
      <c r="AH109" s="50"/>
      <c r="AI109" s="50"/>
      <c r="AJ109" s="50"/>
      <c r="AK109" s="50"/>
      <c r="AL109" s="50"/>
      <c r="AM109" s="50"/>
      <c r="AN109" s="50"/>
      <c r="AO109" s="50"/>
      <c r="AP109" s="50"/>
      <c r="AQ109" s="50"/>
    </row>
    <row r="110" spans="1:43"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50"/>
      <c r="AF110" s="50"/>
      <c r="AG110" s="50"/>
      <c r="AH110" s="50"/>
      <c r="AI110" s="50"/>
      <c r="AJ110" s="50"/>
      <c r="AK110" s="50"/>
      <c r="AL110" s="50"/>
      <c r="AM110" s="50"/>
      <c r="AN110" s="50"/>
      <c r="AO110" s="50"/>
      <c r="AP110" s="50"/>
      <c r="AQ110" s="50"/>
    </row>
    <row r="111" spans="1:43"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50"/>
      <c r="AF111" s="50"/>
      <c r="AG111" s="50"/>
      <c r="AH111" s="50"/>
      <c r="AI111" s="50"/>
      <c r="AJ111" s="50"/>
      <c r="AK111" s="50"/>
      <c r="AL111" s="50"/>
      <c r="AM111" s="50"/>
      <c r="AN111" s="50"/>
      <c r="AO111" s="50"/>
      <c r="AP111" s="50"/>
      <c r="AQ111" s="50"/>
    </row>
    <row r="112" spans="1:43"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50"/>
      <c r="AF112" s="50"/>
      <c r="AG112" s="50"/>
      <c r="AH112" s="50"/>
      <c r="AI112" s="50"/>
      <c r="AJ112" s="50"/>
      <c r="AK112" s="50"/>
      <c r="AL112" s="50"/>
      <c r="AM112" s="50"/>
      <c r="AN112" s="50"/>
      <c r="AO112" s="50"/>
      <c r="AP112" s="50"/>
      <c r="AQ112" s="50"/>
    </row>
    <row r="113" spans="1:43"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50"/>
      <c r="AF113" s="50"/>
      <c r="AG113" s="50"/>
      <c r="AH113" s="50"/>
      <c r="AI113" s="50"/>
      <c r="AJ113" s="50"/>
      <c r="AK113" s="50"/>
      <c r="AL113" s="50"/>
      <c r="AM113" s="50"/>
      <c r="AN113" s="50"/>
      <c r="AO113" s="50"/>
      <c r="AP113" s="50"/>
      <c r="AQ113" s="50"/>
    </row>
    <row r="114" spans="1:43"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50"/>
      <c r="AF114" s="50"/>
      <c r="AG114" s="50"/>
      <c r="AH114" s="50"/>
      <c r="AI114" s="50"/>
      <c r="AJ114" s="50"/>
      <c r="AK114" s="50"/>
      <c r="AL114" s="50"/>
      <c r="AM114" s="50"/>
      <c r="AN114" s="50"/>
      <c r="AO114" s="50"/>
      <c r="AP114" s="50"/>
      <c r="AQ114" s="50"/>
    </row>
    <row r="115" spans="1:43"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50"/>
      <c r="AF115" s="50"/>
      <c r="AG115" s="50"/>
      <c r="AH115" s="50"/>
      <c r="AI115" s="50"/>
      <c r="AJ115" s="50"/>
      <c r="AK115" s="50"/>
      <c r="AL115" s="50"/>
      <c r="AM115" s="50"/>
      <c r="AN115" s="50"/>
      <c r="AO115" s="50"/>
      <c r="AP115" s="50"/>
      <c r="AQ115" s="50"/>
    </row>
    <row r="116" spans="1:43"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50"/>
      <c r="AF116" s="50"/>
      <c r="AG116" s="50"/>
      <c r="AH116" s="50"/>
      <c r="AI116" s="50"/>
      <c r="AJ116" s="50"/>
      <c r="AK116" s="50"/>
      <c r="AL116" s="50"/>
      <c r="AM116" s="50"/>
      <c r="AN116" s="50"/>
      <c r="AO116" s="50"/>
      <c r="AP116" s="50"/>
      <c r="AQ116" s="50"/>
    </row>
    <row r="117" spans="1:43"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50"/>
      <c r="AF117" s="50"/>
      <c r="AG117" s="50"/>
      <c r="AH117" s="50"/>
      <c r="AI117" s="50"/>
      <c r="AJ117" s="50"/>
      <c r="AK117" s="50"/>
      <c r="AL117" s="50"/>
      <c r="AM117" s="50"/>
      <c r="AN117" s="50"/>
      <c r="AO117" s="50"/>
      <c r="AP117" s="50"/>
      <c r="AQ117" s="50"/>
    </row>
    <row r="118" spans="1:43"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50"/>
      <c r="AF118" s="50"/>
      <c r="AG118" s="50"/>
      <c r="AH118" s="50"/>
      <c r="AI118" s="50"/>
      <c r="AJ118" s="50"/>
      <c r="AK118" s="50"/>
      <c r="AL118" s="50"/>
      <c r="AM118" s="50"/>
      <c r="AN118" s="50"/>
      <c r="AO118" s="50"/>
      <c r="AP118" s="50"/>
      <c r="AQ118" s="50"/>
    </row>
    <row r="119" spans="1:43"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50"/>
      <c r="AF119" s="50"/>
      <c r="AG119" s="50"/>
      <c r="AH119" s="50"/>
      <c r="AI119" s="50"/>
      <c r="AJ119" s="50"/>
      <c r="AK119" s="50"/>
      <c r="AL119" s="50"/>
      <c r="AM119" s="50"/>
      <c r="AN119" s="50"/>
      <c r="AO119" s="50"/>
      <c r="AP119" s="50"/>
      <c r="AQ119" s="50"/>
    </row>
    <row r="120" spans="1:43"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50"/>
      <c r="AF120" s="50"/>
      <c r="AG120" s="50"/>
      <c r="AH120" s="50"/>
      <c r="AI120" s="50"/>
      <c r="AJ120" s="50"/>
      <c r="AK120" s="50"/>
      <c r="AL120" s="50"/>
      <c r="AM120" s="50"/>
      <c r="AN120" s="50"/>
      <c r="AO120" s="50"/>
      <c r="AP120" s="50"/>
      <c r="AQ120" s="50"/>
    </row>
    <row r="121" spans="1:43"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50"/>
      <c r="AF121" s="50"/>
      <c r="AG121" s="50"/>
      <c r="AH121" s="50"/>
      <c r="AI121" s="50"/>
      <c r="AJ121" s="50"/>
      <c r="AK121" s="50"/>
      <c r="AL121" s="50"/>
      <c r="AM121" s="50"/>
      <c r="AN121" s="50"/>
      <c r="AO121" s="50"/>
      <c r="AP121" s="50"/>
      <c r="AQ121" s="50"/>
    </row>
    <row r="122" spans="1:43"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50"/>
      <c r="AF122" s="50"/>
      <c r="AG122" s="50"/>
      <c r="AH122" s="50"/>
      <c r="AI122" s="50"/>
      <c r="AJ122" s="50"/>
      <c r="AK122" s="50"/>
      <c r="AL122" s="50"/>
      <c r="AM122" s="50"/>
      <c r="AN122" s="50"/>
      <c r="AO122" s="50"/>
      <c r="AP122" s="50"/>
      <c r="AQ122" s="50"/>
    </row>
    <row r="123" spans="1:43"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50"/>
      <c r="AF123" s="50"/>
      <c r="AG123" s="50"/>
      <c r="AH123" s="50"/>
      <c r="AI123" s="50"/>
      <c r="AJ123" s="50"/>
      <c r="AK123" s="50"/>
      <c r="AL123" s="50"/>
      <c r="AM123" s="50"/>
      <c r="AN123" s="50"/>
      <c r="AO123" s="50"/>
      <c r="AP123" s="50"/>
      <c r="AQ123" s="50"/>
    </row>
    <row r="124" spans="1:43"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50"/>
      <c r="AF124" s="50"/>
      <c r="AG124" s="50"/>
      <c r="AH124" s="50"/>
      <c r="AI124" s="50"/>
      <c r="AJ124" s="50"/>
      <c r="AK124" s="50"/>
      <c r="AL124" s="50"/>
      <c r="AM124" s="50"/>
      <c r="AN124" s="50"/>
      <c r="AO124" s="50"/>
      <c r="AP124" s="50"/>
      <c r="AQ124" s="50"/>
    </row>
    <row r="125" spans="1:43"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50"/>
      <c r="AF125" s="50"/>
      <c r="AG125" s="50"/>
      <c r="AH125" s="50"/>
      <c r="AI125" s="50"/>
      <c r="AJ125" s="50"/>
      <c r="AK125" s="50"/>
      <c r="AL125" s="50"/>
      <c r="AM125" s="50"/>
      <c r="AN125" s="50"/>
      <c r="AO125" s="50"/>
      <c r="AP125" s="50"/>
      <c r="AQ125" s="50"/>
    </row>
    <row r="126" spans="1:43"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50"/>
      <c r="AF126" s="50"/>
      <c r="AG126" s="50"/>
      <c r="AH126" s="50"/>
      <c r="AI126" s="50"/>
      <c r="AJ126" s="50"/>
      <c r="AK126" s="50"/>
      <c r="AL126" s="50"/>
      <c r="AM126" s="50"/>
      <c r="AN126" s="50"/>
      <c r="AO126" s="50"/>
      <c r="AP126" s="50"/>
      <c r="AQ126" s="50"/>
    </row>
    <row r="127" spans="1:43"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50"/>
      <c r="AF127" s="50"/>
      <c r="AG127" s="50"/>
      <c r="AH127" s="50"/>
      <c r="AI127" s="50"/>
      <c r="AJ127" s="50"/>
      <c r="AK127" s="50"/>
      <c r="AL127" s="50"/>
      <c r="AM127" s="50"/>
      <c r="AN127" s="50"/>
      <c r="AO127" s="50"/>
      <c r="AP127" s="50"/>
      <c r="AQ127" s="50"/>
    </row>
    <row r="128" spans="1:43"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50"/>
      <c r="AF128" s="50"/>
      <c r="AG128" s="50"/>
      <c r="AH128" s="50"/>
      <c r="AI128" s="50"/>
      <c r="AJ128" s="50"/>
      <c r="AK128" s="50"/>
      <c r="AL128" s="50"/>
      <c r="AM128" s="50"/>
      <c r="AN128" s="50"/>
      <c r="AO128" s="50"/>
      <c r="AP128" s="50"/>
      <c r="AQ128" s="50"/>
    </row>
    <row r="129" spans="1:43"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50"/>
      <c r="AF129" s="50"/>
      <c r="AG129" s="50"/>
      <c r="AH129" s="50"/>
      <c r="AI129" s="50"/>
      <c r="AJ129" s="50"/>
      <c r="AK129" s="50"/>
      <c r="AL129" s="50"/>
      <c r="AM129" s="50"/>
      <c r="AN129" s="50"/>
      <c r="AO129" s="50"/>
      <c r="AP129" s="50"/>
      <c r="AQ129" s="50"/>
    </row>
    <row r="130" spans="1:43"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50"/>
      <c r="AF130" s="50"/>
      <c r="AG130" s="50"/>
      <c r="AH130" s="50"/>
      <c r="AI130" s="50"/>
      <c r="AJ130" s="50"/>
      <c r="AK130" s="50"/>
      <c r="AL130" s="50"/>
      <c r="AM130" s="50"/>
      <c r="AN130" s="50"/>
      <c r="AO130" s="50"/>
      <c r="AP130" s="50"/>
      <c r="AQ130" s="50"/>
    </row>
    <row r="131" spans="1:43"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50"/>
      <c r="AF131" s="50"/>
      <c r="AG131" s="50"/>
      <c r="AH131" s="50"/>
      <c r="AI131" s="50"/>
      <c r="AJ131" s="50"/>
      <c r="AK131" s="50"/>
      <c r="AL131" s="50"/>
      <c r="AM131" s="50"/>
      <c r="AN131" s="50"/>
      <c r="AO131" s="50"/>
      <c r="AP131" s="50"/>
      <c r="AQ131" s="50"/>
    </row>
    <row r="132" spans="1:43"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50"/>
      <c r="AF132" s="50"/>
      <c r="AG132" s="50"/>
      <c r="AH132" s="50"/>
      <c r="AI132" s="50"/>
      <c r="AJ132" s="50"/>
      <c r="AK132" s="50"/>
      <c r="AL132" s="50"/>
      <c r="AM132" s="50"/>
      <c r="AN132" s="50"/>
      <c r="AO132" s="50"/>
      <c r="AP132" s="50"/>
      <c r="AQ132" s="50"/>
    </row>
    <row r="133" spans="1:43"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50"/>
      <c r="AF133" s="50"/>
      <c r="AG133" s="50"/>
      <c r="AH133" s="50"/>
      <c r="AI133" s="50"/>
      <c r="AJ133" s="50"/>
      <c r="AK133" s="50"/>
      <c r="AL133" s="50"/>
      <c r="AM133" s="50"/>
      <c r="AN133" s="50"/>
      <c r="AO133" s="50"/>
      <c r="AP133" s="50"/>
      <c r="AQ133" s="50"/>
    </row>
    <row r="134" spans="1:43"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50"/>
      <c r="AF134" s="50"/>
      <c r="AG134" s="50"/>
      <c r="AH134" s="50"/>
      <c r="AI134" s="50"/>
      <c r="AJ134" s="50"/>
      <c r="AK134" s="50"/>
      <c r="AL134" s="50"/>
      <c r="AM134" s="50"/>
      <c r="AN134" s="50"/>
      <c r="AO134" s="50"/>
      <c r="AP134" s="50"/>
      <c r="AQ134" s="50"/>
    </row>
    <row r="135" spans="1:43"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50"/>
      <c r="AF135" s="50"/>
      <c r="AG135" s="50"/>
      <c r="AH135" s="50"/>
      <c r="AI135" s="50"/>
      <c r="AJ135" s="50"/>
      <c r="AK135" s="50"/>
      <c r="AL135" s="50"/>
      <c r="AM135" s="50"/>
      <c r="AN135" s="50"/>
      <c r="AO135" s="50"/>
      <c r="AP135" s="50"/>
      <c r="AQ135" s="50"/>
    </row>
    <row r="136" spans="1:43"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50"/>
      <c r="AF136" s="50"/>
      <c r="AG136" s="50"/>
      <c r="AH136" s="50"/>
      <c r="AI136" s="50"/>
      <c r="AJ136" s="50"/>
      <c r="AK136" s="50"/>
      <c r="AL136" s="50"/>
      <c r="AM136" s="50"/>
      <c r="AN136" s="50"/>
      <c r="AO136" s="50"/>
      <c r="AP136" s="50"/>
      <c r="AQ136" s="50"/>
    </row>
    <row r="137" spans="1:43"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50"/>
      <c r="AF137" s="50"/>
      <c r="AG137" s="50"/>
      <c r="AH137" s="50"/>
      <c r="AI137" s="50"/>
      <c r="AJ137" s="50"/>
      <c r="AK137" s="50"/>
      <c r="AL137" s="50"/>
      <c r="AM137" s="50"/>
      <c r="AN137" s="50"/>
      <c r="AO137" s="50"/>
      <c r="AP137" s="50"/>
      <c r="AQ137" s="50"/>
    </row>
    <row r="138" spans="1:43"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50"/>
      <c r="AF138" s="50"/>
      <c r="AG138" s="50"/>
      <c r="AH138" s="50"/>
      <c r="AI138" s="50"/>
      <c r="AJ138" s="50"/>
      <c r="AK138" s="50"/>
      <c r="AL138" s="50"/>
      <c r="AM138" s="50"/>
      <c r="AN138" s="50"/>
      <c r="AO138" s="50"/>
      <c r="AP138" s="50"/>
      <c r="AQ138" s="50"/>
    </row>
    <row r="139" spans="1:43"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50"/>
      <c r="AF139" s="50"/>
      <c r="AG139" s="50"/>
      <c r="AH139" s="50"/>
      <c r="AI139" s="50"/>
      <c r="AJ139" s="50"/>
      <c r="AK139" s="50"/>
      <c r="AL139" s="50"/>
      <c r="AM139" s="50"/>
      <c r="AN139" s="50"/>
      <c r="AO139" s="50"/>
      <c r="AP139" s="50"/>
      <c r="AQ139" s="50"/>
    </row>
    <row r="140" spans="1:43"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50"/>
      <c r="AF140" s="50"/>
      <c r="AG140" s="50"/>
      <c r="AH140" s="50"/>
      <c r="AI140" s="50"/>
      <c r="AJ140" s="50"/>
      <c r="AK140" s="50"/>
      <c r="AL140" s="50"/>
      <c r="AM140" s="50"/>
      <c r="AN140" s="50"/>
      <c r="AO140" s="50"/>
      <c r="AP140" s="50"/>
      <c r="AQ140" s="50"/>
    </row>
    <row r="141" spans="1:43"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50"/>
      <c r="AF141" s="50"/>
      <c r="AG141" s="50"/>
      <c r="AH141" s="50"/>
      <c r="AI141" s="50"/>
      <c r="AJ141" s="50"/>
      <c r="AK141" s="50"/>
      <c r="AL141" s="50"/>
      <c r="AM141" s="50"/>
      <c r="AN141" s="50"/>
      <c r="AO141" s="50"/>
      <c r="AP141" s="50"/>
      <c r="AQ141" s="50"/>
    </row>
    <row r="142" spans="1:43"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50"/>
      <c r="AF142" s="50"/>
      <c r="AG142" s="50"/>
      <c r="AH142" s="50"/>
      <c r="AI142" s="50"/>
      <c r="AJ142" s="50"/>
      <c r="AK142" s="50"/>
      <c r="AL142" s="50"/>
      <c r="AM142" s="50"/>
      <c r="AN142" s="50"/>
      <c r="AO142" s="50"/>
      <c r="AP142" s="50"/>
      <c r="AQ142" s="50"/>
    </row>
    <row r="143" spans="1:43"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50"/>
      <c r="AF143" s="50"/>
      <c r="AG143" s="50"/>
      <c r="AH143" s="50"/>
      <c r="AI143" s="50"/>
      <c r="AJ143" s="50"/>
      <c r="AK143" s="50"/>
      <c r="AL143" s="50"/>
      <c r="AM143" s="50"/>
      <c r="AN143" s="50"/>
      <c r="AO143" s="50"/>
      <c r="AP143" s="50"/>
      <c r="AQ143" s="50"/>
    </row>
    <row r="144" spans="1:43"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50"/>
      <c r="AF144" s="50"/>
      <c r="AG144" s="50"/>
      <c r="AH144" s="50"/>
      <c r="AI144" s="50"/>
      <c r="AJ144" s="50"/>
      <c r="AK144" s="50"/>
      <c r="AL144" s="50"/>
      <c r="AM144" s="50"/>
      <c r="AN144" s="50"/>
      <c r="AO144" s="50"/>
      <c r="AP144" s="50"/>
      <c r="AQ144" s="50"/>
    </row>
    <row r="145" spans="1:43"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50"/>
      <c r="AF145" s="50"/>
      <c r="AG145" s="50"/>
      <c r="AH145" s="50"/>
      <c r="AI145" s="50"/>
      <c r="AJ145" s="50"/>
      <c r="AK145" s="50"/>
      <c r="AL145" s="50"/>
      <c r="AM145" s="50"/>
      <c r="AN145" s="50"/>
      <c r="AO145" s="50"/>
      <c r="AP145" s="50"/>
      <c r="AQ145" s="50"/>
    </row>
    <row r="146" spans="1:43"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50"/>
      <c r="AF146" s="50"/>
      <c r="AG146" s="50"/>
      <c r="AH146" s="50"/>
      <c r="AI146" s="50"/>
      <c r="AJ146" s="50"/>
      <c r="AK146" s="50"/>
      <c r="AL146" s="50"/>
      <c r="AM146" s="50"/>
      <c r="AN146" s="50"/>
      <c r="AO146" s="50"/>
      <c r="AP146" s="50"/>
      <c r="AQ146" s="50"/>
    </row>
    <row r="147" spans="1:43"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50"/>
      <c r="AF147" s="50"/>
      <c r="AG147" s="50"/>
      <c r="AH147" s="50"/>
      <c r="AI147" s="50"/>
      <c r="AJ147" s="50"/>
      <c r="AK147" s="50"/>
      <c r="AL147" s="50"/>
      <c r="AM147" s="50"/>
      <c r="AN147" s="50"/>
      <c r="AO147" s="50"/>
      <c r="AP147" s="50"/>
      <c r="AQ147" s="50"/>
    </row>
    <row r="148" spans="1:43"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50"/>
      <c r="AF148" s="50"/>
      <c r="AG148" s="50"/>
      <c r="AH148" s="50"/>
      <c r="AI148" s="50"/>
      <c r="AJ148" s="50"/>
      <c r="AK148" s="50"/>
      <c r="AL148" s="50"/>
      <c r="AM148" s="50"/>
      <c r="AN148" s="50"/>
      <c r="AO148" s="50"/>
      <c r="AP148" s="50"/>
      <c r="AQ148" s="50"/>
    </row>
    <row r="149" spans="1:43"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50"/>
      <c r="AF149" s="50"/>
      <c r="AG149" s="50"/>
      <c r="AH149" s="50"/>
      <c r="AI149" s="50"/>
      <c r="AJ149" s="50"/>
      <c r="AK149" s="50"/>
      <c r="AL149" s="50"/>
      <c r="AM149" s="50"/>
      <c r="AN149" s="50"/>
      <c r="AO149" s="50"/>
      <c r="AP149" s="50"/>
      <c r="AQ149" s="50"/>
    </row>
    <row r="150" spans="1:43"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50"/>
      <c r="AF150" s="50"/>
      <c r="AG150" s="50"/>
      <c r="AH150" s="50"/>
      <c r="AI150" s="50"/>
      <c r="AJ150" s="50"/>
      <c r="AK150" s="50"/>
      <c r="AL150" s="50"/>
      <c r="AM150" s="50"/>
      <c r="AN150" s="50"/>
      <c r="AO150" s="50"/>
      <c r="AP150" s="50"/>
      <c r="AQ150" s="50"/>
    </row>
    <row r="151" spans="1:43"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50"/>
      <c r="AF151" s="50"/>
      <c r="AG151" s="50"/>
      <c r="AH151" s="50"/>
      <c r="AI151" s="50"/>
      <c r="AJ151" s="50"/>
      <c r="AK151" s="50"/>
      <c r="AL151" s="50"/>
      <c r="AM151" s="50"/>
      <c r="AN151" s="50"/>
      <c r="AO151" s="50"/>
      <c r="AP151" s="50"/>
      <c r="AQ151" s="50"/>
    </row>
    <row r="152" spans="1:43"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50"/>
      <c r="AF152" s="50"/>
      <c r="AG152" s="50"/>
      <c r="AH152" s="50"/>
      <c r="AI152" s="50"/>
      <c r="AJ152" s="50"/>
      <c r="AK152" s="50"/>
      <c r="AL152" s="50"/>
      <c r="AM152" s="50"/>
      <c r="AN152" s="50"/>
      <c r="AO152" s="50"/>
      <c r="AP152" s="50"/>
      <c r="AQ152" s="50"/>
    </row>
    <row r="153" spans="1:43"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50"/>
      <c r="AF153" s="50"/>
      <c r="AG153" s="50"/>
      <c r="AH153" s="50"/>
      <c r="AI153" s="50"/>
      <c r="AJ153" s="50"/>
      <c r="AK153" s="50"/>
      <c r="AL153" s="50"/>
      <c r="AM153" s="50"/>
      <c r="AN153" s="50"/>
      <c r="AO153" s="50"/>
      <c r="AP153" s="50"/>
      <c r="AQ153" s="50"/>
    </row>
    <row r="154" spans="1:43"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50"/>
      <c r="AF154" s="50"/>
      <c r="AG154" s="50"/>
      <c r="AH154" s="50"/>
      <c r="AI154" s="50"/>
      <c r="AJ154" s="50"/>
      <c r="AK154" s="50"/>
      <c r="AL154" s="50"/>
      <c r="AM154" s="50"/>
      <c r="AN154" s="50"/>
      <c r="AO154" s="50"/>
      <c r="AP154" s="50"/>
      <c r="AQ154" s="50"/>
    </row>
    <row r="155" spans="1:43"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50"/>
      <c r="AF155" s="50"/>
      <c r="AG155" s="50"/>
      <c r="AH155" s="50"/>
      <c r="AI155" s="50"/>
      <c r="AJ155" s="50"/>
      <c r="AK155" s="50"/>
      <c r="AL155" s="50"/>
      <c r="AM155" s="50"/>
      <c r="AN155" s="50"/>
      <c r="AO155" s="50"/>
      <c r="AP155" s="50"/>
      <c r="AQ155" s="50"/>
    </row>
    <row r="156" spans="1:43"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50"/>
      <c r="AF156" s="50"/>
      <c r="AG156" s="50"/>
      <c r="AH156" s="50"/>
      <c r="AI156" s="50"/>
      <c r="AJ156" s="50"/>
      <c r="AK156" s="50"/>
      <c r="AL156" s="50"/>
      <c r="AM156" s="50"/>
      <c r="AN156" s="50"/>
      <c r="AO156" s="50"/>
      <c r="AP156" s="50"/>
      <c r="AQ156" s="50"/>
    </row>
    <row r="157" spans="1:43"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50"/>
      <c r="AF157" s="50"/>
      <c r="AG157" s="50"/>
      <c r="AH157" s="50"/>
      <c r="AI157" s="50"/>
      <c r="AJ157" s="50"/>
      <c r="AK157" s="50"/>
      <c r="AL157" s="50"/>
      <c r="AM157" s="50"/>
      <c r="AN157" s="50"/>
      <c r="AO157" s="50"/>
      <c r="AP157" s="50"/>
      <c r="AQ157" s="50"/>
    </row>
    <row r="158" spans="1:43"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50"/>
      <c r="AF158" s="50"/>
      <c r="AG158" s="50"/>
      <c r="AH158" s="50"/>
      <c r="AI158" s="50"/>
      <c r="AJ158" s="50"/>
      <c r="AK158" s="50"/>
      <c r="AL158" s="50"/>
      <c r="AM158" s="50"/>
      <c r="AN158" s="50"/>
      <c r="AO158" s="50"/>
      <c r="AP158" s="50"/>
      <c r="AQ158" s="50"/>
    </row>
    <row r="159" spans="1:43"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50"/>
      <c r="AF159" s="50"/>
      <c r="AG159" s="50"/>
      <c r="AH159" s="50"/>
      <c r="AI159" s="50"/>
      <c r="AJ159" s="50"/>
      <c r="AK159" s="50"/>
      <c r="AL159" s="50"/>
      <c r="AM159" s="50"/>
      <c r="AN159" s="50"/>
      <c r="AO159" s="50"/>
      <c r="AP159" s="50"/>
      <c r="AQ159" s="50"/>
    </row>
    <row r="160" spans="1:43"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50"/>
      <c r="AF160" s="50"/>
      <c r="AG160" s="50"/>
      <c r="AH160" s="50"/>
      <c r="AI160" s="50"/>
      <c r="AJ160" s="50"/>
      <c r="AK160" s="50"/>
      <c r="AL160" s="50"/>
      <c r="AM160" s="50"/>
      <c r="AN160" s="50"/>
      <c r="AO160" s="50"/>
      <c r="AP160" s="50"/>
      <c r="AQ160" s="50"/>
    </row>
    <row r="161" spans="1:43"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50"/>
      <c r="AF161" s="50"/>
      <c r="AG161" s="50"/>
      <c r="AH161" s="50"/>
      <c r="AI161" s="50"/>
      <c r="AJ161" s="50"/>
      <c r="AK161" s="50"/>
      <c r="AL161" s="50"/>
      <c r="AM161" s="50"/>
      <c r="AN161" s="50"/>
      <c r="AO161" s="50"/>
      <c r="AP161" s="50"/>
      <c r="AQ161" s="50"/>
    </row>
    <row r="162" spans="1:43"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50"/>
      <c r="AF162" s="50"/>
      <c r="AG162" s="50"/>
      <c r="AH162" s="50"/>
      <c r="AI162" s="50"/>
      <c r="AJ162" s="50"/>
      <c r="AK162" s="50"/>
      <c r="AL162" s="50"/>
      <c r="AM162" s="50"/>
      <c r="AN162" s="50"/>
      <c r="AO162" s="50"/>
      <c r="AP162" s="50"/>
      <c r="AQ162" s="50"/>
    </row>
    <row r="163" spans="1:43"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50"/>
      <c r="AF163" s="50"/>
      <c r="AG163" s="50"/>
      <c r="AH163" s="50"/>
      <c r="AI163" s="50"/>
      <c r="AJ163" s="50"/>
      <c r="AK163" s="50"/>
      <c r="AL163" s="50"/>
      <c r="AM163" s="50"/>
      <c r="AN163" s="50"/>
      <c r="AO163" s="50"/>
      <c r="AP163" s="50"/>
      <c r="AQ163" s="50"/>
    </row>
    <row r="164" spans="1:43"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50"/>
      <c r="AF164" s="50"/>
      <c r="AG164" s="50"/>
      <c r="AH164" s="50"/>
      <c r="AI164" s="50"/>
      <c r="AJ164" s="50"/>
      <c r="AK164" s="50"/>
      <c r="AL164" s="50"/>
      <c r="AM164" s="50"/>
      <c r="AN164" s="50"/>
      <c r="AO164" s="50"/>
      <c r="AP164" s="50"/>
      <c r="AQ164" s="50"/>
    </row>
    <row r="165" spans="1:43"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50"/>
      <c r="AF165" s="50"/>
      <c r="AG165" s="50"/>
      <c r="AH165" s="50"/>
      <c r="AI165" s="50"/>
      <c r="AJ165" s="50"/>
      <c r="AK165" s="50"/>
      <c r="AL165" s="50"/>
      <c r="AM165" s="50"/>
      <c r="AN165" s="50"/>
      <c r="AO165" s="50"/>
      <c r="AP165" s="50"/>
      <c r="AQ165" s="50"/>
    </row>
    <row r="166" spans="1:43"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50"/>
      <c r="AF166" s="50"/>
      <c r="AG166" s="50"/>
      <c r="AH166" s="50"/>
      <c r="AI166" s="50"/>
      <c r="AJ166" s="50"/>
      <c r="AK166" s="50"/>
      <c r="AL166" s="50"/>
      <c r="AM166" s="50"/>
      <c r="AN166" s="50"/>
      <c r="AO166" s="50"/>
      <c r="AP166" s="50"/>
      <c r="AQ166" s="50"/>
    </row>
    <row r="167" spans="1:43"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50"/>
      <c r="AF167" s="50"/>
      <c r="AG167" s="50"/>
      <c r="AH167" s="50"/>
      <c r="AI167" s="50"/>
      <c r="AJ167" s="50"/>
      <c r="AK167" s="50"/>
      <c r="AL167" s="50"/>
      <c r="AM167" s="50"/>
      <c r="AN167" s="50"/>
      <c r="AO167" s="50"/>
      <c r="AP167" s="50"/>
      <c r="AQ167" s="50"/>
    </row>
    <row r="168" spans="1:43"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50"/>
      <c r="AF168" s="50"/>
      <c r="AG168" s="50"/>
      <c r="AH168" s="50"/>
      <c r="AI168" s="50"/>
      <c r="AJ168" s="50"/>
      <c r="AK168" s="50"/>
      <c r="AL168" s="50"/>
      <c r="AM168" s="50"/>
      <c r="AN168" s="50"/>
      <c r="AO168" s="50"/>
      <c r="AP168" s="50"/>
      <c r="AQ168" s="50"/>
    </row>
    <row r="169" spans="1:43"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50"/>
      <c r="AF169" s="50"/>
      <c r="AG169" s="50"/>
      <c r="AH169" s="50"/>
      <c r="AI169" s="50"/>
      <c r="AJ169" s="50"/>
      <c r="AK169" s="50"/>
      <c r="AL169" s="50"/>
      <c r="AM169" s="50"/>
      <c r="AN169" s="50"/>
      <c r="AO169" s="50"/>
      <c r="AP169" s="50"/>
      <c r="AQ169" s="50"/>
    </row>
    <row r="170" spans="1:43"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50"/>
      <c r="AF170" s="50"/>
      <c r="AG170" s="50"/>
      <c r="AH170" s="50"/>
      <c r="AI170" s="50"/>
      <c r="AJ170" s="50"/>
      <c r="AK170" s="50"/>
      <c r="AL170" s="50"/>
      <c r="AM170" s="50"/>
      <c r="AN170" s="50"/>
      <c r="AO170" s="50"/>
      <c r="AP170" s="50"/>
      <c r="AQ170" s="50"/>
    </row>
    <row r="171" spans="1:43"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50"/>
      <c r="AF171" s="50"/>
      <c r="AG171" s="50"/>
      <c r="AH171" s="50"/>
      <c r="AI171" s="50"/>
      <c r="AJ171" s="50"/>
      <c r="AK171" s="50"/>
      <c r="AL171" s="50"/>
      <c r="AM171" s="50"/>
      <c r="AN171" s="50"/>
      <c r="AO171" s="50"/>
      <c r="AP171" s="50"/>
      <c r="AQ171" s="50"/>
    </row>
    <row r="172" spans="1:43"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50"/>
      <c r="AF172" s="50"/>
      <c r="AG172" s="50"/>
      <c r="AH172" s="50"/>
      <c r="AI172" s="50"/>
      <c r="AJ172" s="50"/>
      <c r="AK172" s="50"/>
      <c r="AL172" s="50"/>
      <c r="AM172" s="50"/>
      <c r="AN172" s="50"/>
      <c r="AO172" s="50"/>
      <c r="AP172" s="50"/>
      <c r="AQ172" s="50"/>
    </row>
    <row r="173" spans="1:43"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50"/>
      <c r="AF173" s="50"/>
      <c r="AG173" s="50"/>
      <c r="AH173" s="50"/>
      <c r="AI173" s="50"/>
      <c r="AJ173" s="50"/>
      <c r="AK173" s="50"/>
      <c r="AL173" s="50"/>
      <c r="AM173" s="50"/>
      <c r="AN173" s="50"/>
      <c r="AO173" s="50"/>
      <c r="AP173" s="50"/>
      <c r="AQ173" s="50"/>
    </row>
    <row r="174" spans="1:43"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50"/>
      <c r="AF174" s="50"/>
      <c r="AG174" s="50"/>
      <c r="AH174" s="50"/>
      <c r="AI174" s="50"/>
      <c r="AJ174" s="50"/>
      <c r="AK174" s="50"/>
      <c r="AL174" s="50"/>
      <c r="AM174" s="50"/>
      <c r="AN174" s="50"/>
      <c r="AO174" s="50"/>
      <c r="AP174" s="50"/>
      <c r="AQ174" s="50"/>
    </row>
    <row r="175" spans="1:43"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50"/>
      <c r="AF175" s="50"/>
      <c r="AG175" s="50"/>
      <c r="AH175" s="50"/>
      <c r="AI175" s="50"/>
      <c r="AJ175" s="50"/>
      <c r="AK175" s="50"/>
      <c r="AL175" s="50"/>
      <c r="AM175" s="50"/>
      <c r="AN175" s="50"/>
      <c r="AO175" s="50"/>
      <c r="AP175" s="50"/>
      <c r="AQ175" s="50"/>
    </row>
    <row r="176" spans="1:43"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50"/>
      <c r="AF176" s="50"/>
      <c r="AG176" s="50"/>
      <c r="AH176" s="50"/>
      <c r="AI176" s="50"/>
      <c r="AJ176" s="50"/>
      <c r="AK176" s="50"/>
      <c r="AL176" s="50"/>
      <c r="AM176" s="50"/>
      <c r="AN176" s="50"/>
      <c r="AO176" s="50"/>
      <c r="AP176" s="50"/>
      <c r="AQ176" s="50"/>
    </row>
    <row r="177" spans="1:43"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50"/>
      <c r="AF177" s="50"/>
      <c r="AG177" s="50"/>
      <c r="AH177" s="50"/>
      <c r="AI177" s="50"/>
      <c r="AJ177" s="50"/>
      <c r="AK177" s="50"/>
      <c r="AL177" s="50"/>
      <c r="AM177" s="50"/>
      <c r="AN177" s="50"/>
      <c r="AO177" s="50"/>
      <c r="AP177" s="50"/>
      <c r="AQ177" s="50"/>
    </row>
    <row r="178" spans="1:43"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50"/>
      <c r="AF178" s="50"/>
      <c r="AG178" s="50"/>
      <c r="AH178" s="50"/>
      <c r="AI178" s="50"/>
      <c r="AJ178" s="50"/>
      <c r="AK178" s="50"/>
      <c r="AL178" s="50"/>
      <c r="AM178" s="50"/>
      <c r="AN178" s="50"/>
      <c r="AO178" s="50"/>
      <c r="AP178" s="50"/>
      <c r="AQ178" s="50"/>
    </row>
    <row r="179" spans="1:43"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50"/>
      <c r="AF179" s="50"/>
      <c r="AG179" s="50"/>
      <c r="AH179" s="50"/>
      <c r="AI179" s="50"/>
      <c r="AJ179" s="50"/>
      <c r="AK179" s="50"/>
      <c r="AL179" s="50"/>
      <c r="AM179" s="50"/>
      <c r="AN179" s="50"/>
      <c r="AO179" s="50"/>
      <c r="AP179" s="50"/>
      <c r="AQ179" s="50"/>
    </row>
    <row r="180" spans="1:43"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50"/>
      <c r="AF180" s="50"/>
      <c r="AG180" s="50"/>
      <c r="AH180" s="50"/>
      <c r="AI180" s="50"/>
      <c r="AJ180" s="50"/>
      <c r="AK180" s="50"/>
      <c r="AL180" s="50"/>
      <c r="AM180" s="50"/>
      <c r="AN180" s="50"/>
      <c r="AO180" s="50"/>
      <c r="AP180" s="50"/>
      <c r="AQ180" s="50"/>
    </row>
    <row r="181" spans="1:43"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50"/>
      <c r="AF181" s="50"/>
      <c r="AG181" s="50"/>
      <c r="AH181" s="50"/>
      <c r="AI181" s="50"/>
      <c r="AJ181" s="50"/>
      <c r="AK181" s="50"/>
      <c r="AL181" s="50"/>
      <c r="AM181" s="50"/>
      <c r="AN181" s="50"/>
      <c r="AO181" s="50"/>
      <c r="AP181" s="50"/>
      <c r="AQ181" s="50"/>
    </row>
    <row r="182" spans="1:43"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50"/>
      <c r="AF182" s="50"/>
      <c r="AG182" s="50"/>
      <c r="AH182" s="50"/>
      <c r="AI182" s="50"/>
      <c r="AJ182" s="50"/>
      <c r="AK182" s="50"/>
      <c r="AL182" s="50"/>
      <c r="AM182" s="50"/>
      <c r="AN182" s="50"/>
      <c r="AO182" s="50"/>
      <c r="AP182" s="50"/>
      <c r="AQ182" s="50"/>
    </row>
    <row r="183" spans="1:43"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50"/>
      <c r="AF183" s="50"/>
      <c r="AG183" s="50"/>
      <c r="AH183" s="50"/>
      <c r="AI183" s="50"/>
      <c r="AJ183" s="50"/>
      <c r="AK183" s="50"/>
      <c r="AL183" s="50"/>
      <c r="AM183" s="50"/>
      <c r="AN183" s="50"/>
      <c r="AO183" s="50"/>
      <c r="AP183" s="50"/>
      <c r="AQ183" s="50"/>
    </row>
    <row r="184" spans="1:43"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50"/>
      <c r="AF184" s="50"/>
      <c r="AG184" s="50"/>
      <c r="AH184" s="50"/>
      <c r="AI184" s="50"/>
      <c r="AJ184" s="50"/>
      <c r="AK184" s="50"/>
      <c r="AL184" s="50"/>
      <c r="AM184" s="50"/>
      <c r="AN184" s="50"/>
      <c r="AO184" s="50"/>
      <c r="AP184" s="50"/>
      <c r="AQ184" s="50"/>
    </row>
    <row r="185" spans="1:43"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50"/>
      <c r="AF185" s="50"/>
      <c r="AG185" s="50"/>
      <c r="AH185" s="50"/>
      <c r="AI185" s="50"/>
      <c r="AJ185" s="50"/>
      <c r="AK185" s="50"/>
      <c r="AL185" s="50"/>
      <c r="AM185" s="50"/>
      <c r="AN185" s="50"/>
      <c r="AO185" s="50"/>
      <c r="AP185" s="50"/>
      <c r="AQ185" s="50"/>
    </row>
    <row r="186" spans="1:43"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50"/>
      <c r="AF186" s="50"/>
      <c r="AG186" s="50"/>
      <c r="AH186" s="50"/>
      <c r="AI186" s="50"/>
      <c r="AJ186" s="50"/>
      <c r="AK186" s="50"/>
      <c r="AL186" s="50"/>
      <c r="AM186" s="50"/>
      <c r="AN186" s="50"/>
      <c r="AO186" s="50"/>
      <c r="AP186" s="50"/>
      <c r="AQ186" s="50"/>
    </row>
    <row r="187" spans="1:43"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50"/>
      <c r="AF187" s="50"/>
      <c r="AG187" s="50"/>
      <c r="AH187" s="50"/>
      <c r="AI187" s="50"/>
      <c r="AJ187" s="50"/>
      <c r="AK187" s="50"/>
      <c r="AL187" s="50"/>
      <c r="AM187" s="50"/>
      <c r="AN187" s="50"/>
      <c r="AO187" s="50"/>
      <c r="AP187" s="50"/>
      <c r="AQ187" s="50"/>
    </row>
    <row r="188" spans="1:43"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50"/>
      <c r="AF188" s="50"/>
      <c r="AG188" s="50"/>
      <c r="AH188" s="50"/>
      <c r="AI188" s="50"/>
      <c r="AJ188" s="50"/>
      <c r="AK188" s="50"/>
      <c r="AL188" s="50"/>
      <c r="AM188" s="50"/>
      <c r="AN188" s="50"/>
      <c r="AO188" s="50"/>
      <c r="AP188" s="50"/>
      <c r="AQ188" s="50"/>
    </row>
    <row r="189" spans="1:43"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50"/>
      <c r="AF189" s="50"/>
      <c r="AG189" s="50"/>
      <c r="AH189" s="50"/>
      <c r="AI189" s="50"/>
      <c r="AJ189" s="50"/>
      <c r="AK189" s="50"/>
      <c r="AL189" s="50"/>
      <c r="AM189" s="50"/>
      <c r="AN189" s="50"/>
      <c r="AO189" s="50"/>
      <c r="AP189" s="50"/>
      <c r="AQ189" s="50"/>
    </row>
    <row r="190" spans="1:43"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50"/>
      <c r="AF190" s="50"/>
      <c r="AG190" s="50"/>
      <c r="AH190" s="50"/>
      <c r="AI190" s="50"/>
      <c r="AJ190" s="50"/>
      <c r="AK190" s="50"/>
      <c r="AL190" s="50"/>
      <c r="AM190" s="50"/>
      <c r="AN190" s="50"/>
      <c r="AO190" s="50"/>
      <c r="AP190" s="50"/>
      <c r="AQ190" s="50"/>
    </row>
    <row r="191" spans="1:43"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50"/>
      <c r="AF191" s="50"/>
      <c r="AG191" s="50"/>
      <c r="AH191" s="50"/>
      <c r="AI191" s="50"/>
      <c r="AJ191" s="50"/>
      <c r="AK191" s="50"/>
      <c r="AL191" s="50"/>
      <c r="AM191" s="50"/>
      <c r="AN191" s="50"/>
      <c r="AO191" s="50"/>
      <c r="AP191" s="50"/>
      <c r="AQ191" s="50"/>
    </row>
    <row r="192" spans="1:43"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50"/>
      <c r="AF192" s="50"/>
      <c r="AG192" s="50"/>
      <c r="AH192" s="50"/>
      <c r="AI192" s="50"/>
      <c r="AJ192" s="50"/>
      <c r="AK192" s="50"/>
      <c r="AL192" s="50"/>
      <c r="AM192" s="50"/>
      <c r="AN192" s="50"/>
      <c r="AO192" s="50"/>
      <c r="AP192" s="50"/>
      <c r="AQ192" s="50"/>
    </row>
    <row r="193" spans="1:43"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50"/>
      <c r="AF193" s="50"/>
      <c r="AG193" s="50"/>
      <c r="AH193" s="50"/>
      <c r="AI193" s="50"/>
      <c r="AJ193" s="50"/>
      <c r="AK193" s="50"/>
      <c r="AL193" s="50"/>
      <c r="AM193" s="50"/>
      <c r="AN193" s="50"/>
      <c r="AO193" s="50"/>
      <c r="AP193" s="50"/>
      <c r="AQ193" s="50"/>
    </row>
    <row r="194" spans="1:43"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50"/>
      <c r="AF194" s="50"/>
      <c r="AG194" s="50"/>
      <c r="AH194" s="50"/>
      <c r="AI194" s="50"/>
      <c r="AJ194" s="50"/>
      <c r="AK194" s="50"/>
      <c r="AL194" s="50"/>
      <c r="AM194" s="50"/>
      <c r="AN194" s="50"/>
      <c r="AO194" s="50"/>
      <c r="AP194" s="50"/>
      <c r="AQ194" s="50"/>
    </row>
    <row r="195" spans="1:43"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50"/>
      <c r="AF195" s="50"/>
      <c r="AG195" s="50"/>
      <c r="AH195" s="50"/>
      <c r="AI195" s="50"/>
      <c r="AJ195" s="50"/>
      <c r="AK195" s="50"/>
      <c r="AL195" s="50"/>
      <c r="AM195" s="50"/>
      <c r="AN195" s="50"/>
      <c r="AO195" s="50"/>
      <c r="AP195" s="50"/>
      <c r="AQ195" s="50"/>
    </row>
    <row r="196" spans="1:43"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50"/>
      <c r="AF196" s="50"/>
      <c r="AG196" s="50"/>
      <c r="AH196" s="50"/>
      <c r="AI196" s="50"/>
      <c r="AJ196" s="50"/>
      <c r="AK196" s="50"/>
      <c r="AL196" s="50"/>
      <c r="AM196" s="50"/>
      <c r="AN196" s="50"/>
      <c r="AO196" s="50"/>
      <c r="AP196" s="50"/>
      <c r="AQ196" s="50"/>
    </row>
    <row r="197" spans="1:43"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50"/>
      <c r="AF197" s="50"/>
      <c r="AG197" s="50"/>
      <c r="AH197" s="50"/>
      <c r="AI197" s="50"/>
      <c r="AJ197" s="50"/>
      <c r="AK197" s="50"/>
      <c r="AL197" s="50"/>
      <c r="AM197" s="50"/>
      <c r="AN197" s="50"/>
      <c r="AO197" s="50"/>
      <c r="AP197" s="50"/>
      <c r="AQ197" s="50"/>
    </row>
    <row r="198" spans="1:43"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50"/>
      <c r="AF198" s="50"/>
      <c r="AG198" s="50"/>
      <c r="AH198" s="50"/>
      <c r="AI198" s="50"/>
      <c r="AJ198" s="50"/>
      <c r="AK198" s="50"/>
      <c r="AL198" s="50"/>
      <c r="AM198" s="50"/>
      <c r="AN198" s="50"/>
      <c r="AO198" s="50"/>
      <c r="AP198" s="50"/>
      <c r="AQ198" s="50"/>
    </row>
    <row r="199" spans="1:43"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50"/>
      <c r="AF199" s="50"/>
      <c r="AG199" s="50"/>
      <c r="AH199" s="50"/>
      <c r="AI199" s="50"/>
      <c r="AJ199" s="50"/>
      <c r="AK199" s="50"/>
      <c r="AL199" s="50"/>
      <c r="AM199" s="50"/>
      <c r="AN199" s="50"/>
      <c r="AO199" s="50"/>
      <c r="AP199" s="50"/>
      <c r="AQ199" s="50"/>
    </row>
    <row r="200" spans="1:43"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50"/>
      <c r="AF200" s="50"/>
      <c r="AG200" s="50"/>
      <c r="AH200" s="50"/>
      <c r="AI200" s="50"/>
      <c r="AJ200" s="50"/>
      <c r="AK200" s="50"/>
      <c r="AL200" s="50"/>
      <c r="AM200" s="50"/>
      <c r="AN200" s="50"/>
      <c r="AO200" s="50"/>
      <c r="AP200" s="50"/>
      <c r="AQ200" s="50"/>
    </row>
    <row r="201" spans="1:43"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50"/>
      <c r="AF201" s="50"/>
      <c r="AG201" s="50"/>
      <c r="AH201" s="50"/>
      <c r="AI201" s="50"/>
      <c r="AJ201" s="50"/>
      <c r="AK201" s="50"/>
      <c r="AL201" s="50"/>
      <c r="AM201" s="50"/>
      <c r="AN201" s="50"/>
      <c r="AO201" s="50"/>
      <c r="AP201" s="50"/>
      <c r="AQ201" s="50"/>
    </row>
    <row r="202" spans="1:43"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50"/>
      <c r="AF202" s="50"/>
      <c r="AG202" s="50"/>
      <c r="AH202" s="50"/>
      <c r="AI202" s="50"/>
      <c r="AJ202" s="50"/>
      <c r="AK202" s="50"/>
      <c r="AL202" s="50"/>
      <c r="AM202" s="50"/>
      <c r="AN202" s="50"/>
      <c r="AO202" s="50"/>
      <c r="AP202" s="50"/>
      <c r="AQ202" s="50"/>
    </row>
    <row r="203" spans="1:43"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50"/>
      <c r="AF203" s="50"/>
      <c r="AG203" s="50"/>
      <c r="AH203" s="50"/>
      <c r="AI203" s="50"/>
      <c r="AJ203" s="50"/>
      <c r="AK203" s="50"/>
      <c r="AL203" s="50"/>
      <c r="AM203" s="50"/>
      <c r="AN203" s="50"/>
      <c r="AO203" s="50"/>
      <c r="AP203" s="50"/>
      <c r="AQ203" s="50"/>
    </row>
    <row r="204" spans="1:43"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50"/>
      <c r="AF204" s="50"/>
      <c r="AG204" s="50"/>
      <c r="AH204" s="50"/>
      <c r="AI204" s="50"/>
      <c r="AJ204" s="50"/>
      <c r="AK204" s="50"/>
      <c r="AL204" s="50"/>
      <c r="AM204" s="50"/>
      <c r="AN204" s="50"/>
      <c r="AO204" s="50"/>
      <c r="AP204" s="50"/>
      <c r="AQ204" s="50"/>
    </row>
    <row r="205" spans="1:43"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50"/>
      <c r="AF205" s="50"/>
      <c r="AG205" s="50"/>
      <c r="AH205" s="50"/>
      <c r="AI205" s="50"/>
      <c r="AJ205" s="50"/>
      <c r="AK205" s="50"/>
      <c r="AL205" s="50"/>
      <c r="AM205" s="50"/>
      <c r="AN205" s="50"/>
      <c r="AO205" s="50"/>
      <c r="AP205" s="50"/>
      <c r="AQ205" s="50"/>
    </row>
    <row r="206" spans="1:43"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50"/>
      <c r="AF206" s="50"/>
      <c r="AG206" s="50"/>
      <c r="AH206" s="50"/>
      <c r="AI206" s="50"/>
      <c r="AJ206" s="50"/>
      <c r="AK206" s="50"/>
      <c r="AL206" s="50"/>
      <c r="AM206" s="50"/>
      <c r="AN206" s="50"/>
      <c r="AO206" s="50"/>
      <c r="AP206" s="50"/>
      <c r="AQ206" s="50"/>
    </row>
    <row r="207" spans="1:43"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50"/>
      <c r="AF207" s="50"/>
      <c r="AG207" s="50"/>
      <c r="AH207" s="50"/>
      <c r="AI207" s="50"/>
      <c r="AJ207" s="50"/>
      <c r="AK207" s="50"/>
      <c r="AL207" s="50"/>
      <c r="AM207" s="50"/>
      <c r="AN207" s="50"/>
      <c r="AO207" s="50"/>
      <c r="AP207" s="50"/>
      <c r="AQ207" s="50"/>
    </row>
    <row r="208" spans="1:43"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50"/>
      <c r="AF208" s="50"/>
      <c r="AG208" s="50"/>
      <c r="AH208" s="50"/>
      <c r="AI208" s="50"/>
      <c r="AJ208" s="50"/>
      <c r="AK208" s="50"/>
      <c r="AL208" s="50"/>
      <c r="AM208" s="50"/>
      <c r="AN208" s="50"/>
      <c r="AO208" s="50"/>
      <c r="AP208" s="50"/>
      <c r="AQ208" s="50"/>
    </row>
    <row r="209" spans="1:43"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50"/>
      <c r="AF209" s="50"/>
      <c r="AG209" s="50"/>
      <c r="AH209" s="50"/>
      <c r="AI209" s="50"/>
      <c r="AJ209" s="50"/>
      <c r="AK209" s="50"/>
      <c r="AL209" s="50"/>
      <c r="AM209" s="50"/>
      <c r="AN209" s="50"/>
      <c r="AO209" s="50"/>
      <c r="AP209" s="50"/>
      <c r="AQ209" s="50"/>
    </row>
    <row r="210" spans="1:43"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50"/>
      <c r="AF210" s="50"/>
      <c r="AG210" s="50"/>
      <c r="AH210" s="50"/>
      <c r="AI210" s="50"/>
      <c r="AJ210" s="50"/>
      <c r="AK210" s="50"/>
      <c r="AL210" s="50"/>
      <c r="AM210" s="50"/>
      <c r="AN210" s="50"/>
      <c r="AO210" s="50"/>
      <c r="AP210" s="50"/>
      <c r="AQ210" s="50"/>
    </row>
    <row r="211" spans="1:43"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50"/>
      <c r="AF211" s="50"/>
      <c r="AG211" s="50"/>
      <c r="AH211" s="50"/>
      <c r="AI211" s="50"/>
      <c r="AJ211" s="50"/>
      <c r="AK211" s="50"/>
      <c r="AL211" s="50"/>
      <c r="AM211" s="50"/>
      <c r="AN211" s="50"/>
      <c r="AO211" s="50"/>
      <c r="AP211" s="50"/>
      <c r="AQ211" s="50"/>
    </row>
    <row r="212" spans="1:43"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50"/>
      <c r="AF212" s="50"/>
      <c r="AG212" s="50"/>
      <c r="AH212" s="50"/>
      <c r="AI212" s="50"/>
      <c r="AJ212" s="50"/>
      <c r="AK212" s="50"/>
      <c r="AL212" s="50"/>
      <c r="AM212" s="50"/>
      <c r="AN212" s="50"/>
      <c r="AO212" s="50"/>
      <c r="AP212" s="50"/>
      <c r="AQ212" s="50"/>
    </row>
    <row r="213" spans="1:43"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50"/>
      <c r="AF213" s="50"/>
      <c r="AG213" s="50"/>
      <c r="AH213" s="50"/>
      <c r="AI213" s="50"/>
      <c r="AJ213" s="50"/>
      <c r="AK213" s="50"/>
      <c r="AL213" s="50"/>
      <c r="AM213" s="50"/>
      <c r="AN213" s="50"/>
      <c r="AO213" s="50"/>
      <c r="AP213" s="50"/>
      <c r="AQ213" s="50"/>
    </row>
    <row r="214" spans="1:43"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50"/>
      <c r="AF214" s="50"/>
      <c r="AG214" s="50"/>
      <c r="AH214" s="50"/>
      <c r="AI214" s="50"/>
      <c r="AJ214" s="50"/>
      <c r="AK214" s="50"/>
      <c r="AL214" s="50"/>
      <c r="AM214" s="50"/>
      <c r="AN214" s="50"/>
      <c r="AO214" s="50"/>
      <c r="AP214" s="50"/>
      <c r="AQ214" s="50"/>
    </row>
    <row r="215" spans="1:43"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50"/>
      <c r="AF215" s="50"/>
      <c r="AG215" s="50"/>
      <c r="AH215" s="50"/>
      <c r="AI215" s="50"/>
      <c r="AJ215" s="50"/>
      <c r="AK215" s="50"/>
      <c r="AL215" s="50"/>
      <c r="AM215" s="50"/>
      <c r="AN215" s="50"/>
      <c r="AO215" s="50"/>
      <c r="AP215" s="50"/>
      <c r="AQ215" s="50"/>
    </row>
    <row r="216" spans="1:43"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50"/>
      <c r="AF216" s="50"/>
      <c r="AG216" s="50"/>
      <c r="AH216" s="50"/>
      <c r="AI216" s="50"/>
      <c r="AJ216" s="50"/>
      <c r="AK216" s="50"/>
      <c r="AL216" s="50"/>
      <c r="AM216" s="50"/>
      <c r="AN216" s="50"/>
      <c r="AO216" s="50"/>
      <c r="AP216" s="50"/>
      <c r="AQ216" s="50"/>
    </row>
    <row r="217" spans="1:43"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50"/>
      <c r="AF217" s="50"/>
      <c r="AG217" s="50"/>
      <c r="AH217" s="50"/>
      <c r="AI217" s="50"/>
      <c r="AJ217" s="50"/>
      <c r="AK217" s="50"/>
      <c r="AL217" s="50"/>
      <c r="AM217" s="50"/>
      <c r="AN217" s="50"/>
      <c r="AO217" s="50"/>
      <c r="AP217" s="50"/>
      <c r="AQ217" s="50"/>
    </row>
    <row r="218" spans="1:43"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50"/>
      <c r="AF218" s="50"/>
      <c r="AG218" s="50"/>
      <c r="AH218" s="50"/>
      <c r="AI218" s="50"/>
      <c r="AJ218" s="50"/>
      <c r="AK218" s="50"/>
      <c r="AL218" s="50"/>
      <c r="AM218" s="50"/>
      <c r="AN218" s="50"/>
      <c r="AO218" s="50"/>
      <c r="AP218" s="50"/>
      <c r="AQ218" s="50"/>
    </row>
    <row r="219" spans="1:43"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50"/>
      <c r="AF219" s="50"/>
      <c r="AG219" s="50"/>
      <c r="AH219" s="50"/>
      <c r="AI219" s="50"/>
      <c r="AJ219" s="50"/>
      <c r="AK219" s="50"/>
      <c r="AL219" s="50"/>
      <c r="AM219" s="50"/>
      <c r="AN219" s="50"/>
      <c r="AO219" s="50"/>
      <c r="AP219" s="50"/>
      <c r="AQ219" s="50"/>
    </row>
    <row r="220" spans="1:43"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50"/>
      <c r="AF220" s="50"/>
      <c r="AG220" s="50"/>
      <c r="AH220" s="50"/>
      <c r="AI220" s="50"/>
      <c r="AJ220" s="50"/>
      <c r="AK220" s="50"/>
      <c r="AL220" s="50"/>
      <c r="AM220" s="50"/>
      <c r="AN220" s="50"/>
      <c r="AO220" s="50"/>
      <c r="AP220" s="50"/>
      <c r="AQ220" s="50"/>
    </row>
    <row r="221" spans="1:43"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50"/>
      <c r="AF221" s="50"/>
      <c r="AG221" s="50"/>
      <c r="AH221" s="50"/>
      <c r="AI221" s="50"/>
      <c r="AJ221" s="50"/>
      <c r="AK221" s="50"/>
      <c r="AL221" s="50"/>
      <c r="AM221" s="50"/>
      <c r="AN221" s="50"/>
      <c r="AO221" s="50"/>
      <c r="AP221" s="50"/>
      <c r="AQ221" s="50"/>
    </row>
    <row r="222" spans="1:43"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50"/>
      <c r="AF222" s="50"/>
      <c r="AG222" s="50"/>
      <c r="AH222" s="50"/>
      <c r="AI222" s="50"/>
      <c r="AJ222" s="50"/>
      <c r="AK222" s="50"/>
      <c r="AL222" s="50"/>
      <c r="AM222" s="50"/>
      <c r="AN222" s="50"/>
      <c r="AO222" s="50"/>
      <c r="AP222" s="50"/>
      <c r="AQ222" s="50"/>
    </row>
    <row r="223" spans="1:43"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50"/>
      <c r="AF223" s="50"/>
      <c r="AG223" s="50"/>
      <c r="AH223" s="50"/>
      <c r="AI223" s="50"/>
      <c r="AJ223" s="50"/>
      <c r="AK223" s="50"/>
      <c r="AL223" s="50"/>
      <c r="AM223" s="50"/>
      <c r="AN223" s="50"/>
      <c r="AO223" s="50"/>
      <c r="AP223" s="50"/>
      <c r="AQ223" s="50"/>
    </row>
    <row r="224" spans="1:43"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50"/>
      <c r="AF224" s="50"/>
      <c r="AG224" s="50"/>
      <c r="AH224" s="50"/>
      <c r="AI224" s="50"/>
      <c r="AJ224" s="50"/>
      <c r="AK224" s="50"/>
      <c r="AL224" s="50"/>
      <c r="AM224" s="50"/>
      <c r="AN224" s="50"/>
      <c r="AO224" s="50"/>
      <c r="AP224" s="50"/>
      <c r="AQ224" s="50"/>
    </row>
    <row r="225" spans="1:43"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50"/>
      <c r="AF225" s="50"/>
      <c r="AG225" s="50"/>
      <c r="AH225" s="50"/>
      <c r="AI225" s="50"/>
      <c r="AJ225" s="50"/>
      <c r="AK225" s="50"/>
      <c r="AL225" s="50"/>
      <c r="AM225" s="50"/>
      <c r="AN225" s="50"/>
      <c r="AO225" s="50"/>
      <c r="AP225" s="50"/>
      <c r="AQ225" s="50"/>
    </row>
    <row r="226" spans="1:43"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50"/>
      <c r="AF226" s="50"/>
      <c r="AG226" s="50"/>
      <c r="AH226" s="50"/>
      <c r="AI226" s="50"/>
      <c r="AJ226" s="50"/>
      <c r="AK226" s="50"/>
      <c r="AL226" s="50"/>
      <c r="AM226" s="50"/>
      <c r="AN226" s="50"/>
      <c r="AO226" s="50"/>
      <c r="AP226" s="50"/>
      <c r="AQ226" s="50"/>
    </row>
    <row r="227" spans="1:43"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50"/>
      <c r="AF227" s="50"/>
      <c r="AG227" s="50"/>
      <c r="AH227" s="50"/>
      <c r="AI227" s="50"/>
      <c r="AJ227" s="50"/>
      <c r="AK227" s="50"/>
      <c r="AL227" s="50"/>
      <c r="AM227" s="50"/>
      <c r="AN227" s="50"/>
      <c r="AO227" s="50"/>
      <c r="AP227" s="50"/>
      <c r="AQ227" s="50"/>
    </row>
    <row r="228" spans="1:43"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50"/>
      <c r="AF228" s="50"/>
      <c r="AG228" s="50"/>
      <c r="AH228" s="50"/>
      <c r="AI228" s="50"/>
      <c r="AJ228" s="50"/>
      <c r="AK228" s="50"/>
      <c r="AL228" s="50"/>
      <c r="AM228" s="50"/>
      <c r="AN228" s="50"/>
      <c r="AO228" s="50"/>
      <c r="AP228" s="50"/>
      <c r="AQ228" s="50"/>
    </row>
    <row r="229" spans="1:43"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50"/>
      <c r="AF229" s="50"/>
      <c r="AG229" s="50"/>
      <c r="AH229" s="50"/>
      <c r="AI229" s="50"/>
      <c r="AJ229" s="50"/>
      <c r="AK229" s="50"/>
      <c r="AL229" s="50"/>
      <c r="AM229" s="50"/>
      <c r="AN229" s="50"/>
      <c r="AO229" s="50"/>
      <c r="AP229" s="50"/>
      <c r="AQ229" s="50"/>
    </row>
    <row r="230" spans="1:43"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50"/>
      <c r="AF230" s="50"/>
      <c r="AG230" s="50"/>
      <c r="AH230" s="50"/>
      <c r="AI230" s="50"/>
      <c r="AJ230" s="50"/>
      <c r="AK230" s="50"/>
      <c r="AL230" s="50"/>
      <c r="AM230" s="50"/>
      <c r="AN230" s="50"/>
      <c r="AO230" s="50"/>
      <c r="AP230" s="50"/>
      <c r="AQ230" s="50"/>
    </row>
    <row r="231" spans="1:43"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50"/>
      <c r="AF231" s="50"/>
      <c r="AG231" s="50"/>
      <c r="AH231" s="50"/>
      <c r="AI231" s="50"/>
      <c r="AJ231" s="50"/>
      <c r="AK231" s="50"/>
      <c r="AL231" s="50"/>
      <c r="AM231" s="50"/>
      <c r="AN231" s="50"/>
      <c r="AO231" s="50"/>
      <c r="AP231" s="50"/>
      <c r="AQ231" s="50"/>
    </row>
    <row r="232" spans="1:43"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50"/>
      <c r="AF232" s="50"/>
      <c r="AG232" s="50"/>
      <c r="AH232" s="50"/>
      <c r="AI232" s="50"/>
      <c r="AJ232" s="50"/>
      <c r="AK232" s="50"/>
      <c r="AL232" s="50"/>
      <c r="AM232" s="50"/>
      <c r="AN232" s="50"/>
      <c r="AO232" s="50"/>
      <c r="AP232" s="50"/>
      <c r="AQ232" s="50"/>
    </row>
    <row r="233" spans="1:43"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50"/>
      <c r="AF233" s="50"/>
      <c r="AG233" s="50"/>
      <c r="AH233" s="50"/>
      <c r="AI233" s="50"/>
      <c r="AJ233" s="50"/>
      <c r="AK233" s="50"/>
      <c r="AL233" s="50"/>
      <c r="AM233" s="50"/>
      <c r="AN233" s="50"/>
      <c r="AO233" s="50"/>
      <c r="AP233" s="50"/>
      <c r="AQ233" s="50"/>
    </row>
    <row r="234" spans="1:43"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50"/>
      <c r="AF234" s="50"/>
      <c r="AG234" s="50"/>
      <c r="AH234" s="50"/>
      <c r="AI234" s="50"/>
      <c r="AJ234" s="50"/>
      <c r="AK234" s="50"/>
      <c r="AL234" s="50"/>
      <c r="AM234" s="50"/>
      <c r="AN234" s="50"/>
      <c r="AO234" s="50"/>
      <c r="AP234" s="50"/>
      <c r="AQ234" s="50"/>
    </row>
    <row r="235" spans="1:43"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50"/>
      <c r="AF235" s="50"/>
      <c r="AG235" s="50"/>
      <c r="AH235" s="50"/>
      <c r="AI235" s="50"/>
      <c r="AJ235" s="50"/>
      <c r="AK235" s="50"/>
      <c r="AL235" s="50"/>
      <c r="AM235" s="50"/>
      <c r="AN235" s="50"/>
      <c r="AO235" s="50"/>
      <c r="AP235" s="50"/>
      <c r="AQ235" s="50"/>
    </row>
    <row r="236" spans="1:43"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50"/>
      <c r="AF236" s="50"/>
      <c r="AG236" s="50"/>
      <c r="AH236" s="50"/>
      <c r="AI236" s="50"/>
      <c r="AJ236" s="50"/>
      <c r="AK236" s="50"/>
      <c r="AL236" s="50"/>
      <c r="AM236" s="50"/>
      <c r="AN236" s="50"/>
      <c r="AO236" s="50"/>
      <c r="AP236" s="50"/>
      <c r="AQ236" s="50"/>
    </row>
    <row r="237" spans="1:43"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50"/>
      <c r="AF237" s="50"/>
      <c r="AG237" s="50"/>
      <c r="AH237" s="50"/>
      <c r="AI237" s="50"/>
      <c r="AJ237" s="50"/>
      <c r="AK237" s="50"/>
      <c r="AL237" s="50"/>
      <c r="AM237" s="50"/>
      <c r="AN237" s="50"/>
      <c r="AO237" s="50"/>
      <c r="AP237" s="50"/>
      <c r="AQ237" s="50"/>
    </row>
    <row r="238" spans="1:43"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50"/>
      <c r="AF238" s="50"/>
      <c r="AG238" s="50"/>
      <c r="AH238" s="50"/>
      <c r="AI238" s="50"/>
      <c r="AJ238" s="50"/>
      <c r="AK238" s="50"/>
      <c r="AL238" s="50"/>
      <c r="AM238" s="50"/>
      <c r="AN238" s="50"/>
      <c r="AO238" s="50"/>
      <c r="AP238" s="50"/>
      <c r="AQ238" s="50"/>
    </row>
    <row r="239" spans="1:43"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50"/>
      <c r="AF239" s="50"/>
      <c r="AG239" s="50"/>
      <c r="AH239" s="50"/>
      <c r="AI239" s="50"/>
      <c r="AJ239" s="50"/>
      <c r="AK239" s="50"/>
      <c r="AL239" s="50"/>
      <c r="AM239" s="50"/>
      <c r="AN239" s="50"/>
      <c r="AO239" s="50"/>
      <c r="AP239" s="50"/>
      <c r="AQ239" s="50"/>
    </row>
    <row r="240" spans="1:43"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50"/>
      <c r="AF240" s="50"/>
      <c r="AG240" s="50"/>
      <c r="AH240" s="50"/>
      <c r="AI240" s="50"/>
      <c r="AJ240" s="50"/>
      <c r="AK240" s="50"/>
      <c r="AL240" s="50"/>
      <c r="AM240" s="50"/>
      <c r="AN240" s="50"/>
      <c r="AO240" s="50"/>
      <c r="AP240" s="50"/>
      <c r="AQ240" s="50"/>
    </row>
    <row r="241" spans="1:43"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50"/>
      <c r="AF241" s="50"/>
      <c r="AG241" s="50"/>
      <c r="AH241" s="50"/>
      <c r="AI241" s="50"/>
      <c r="AJ241" s="50"/>
      <c r="AK241" s="50"/>
      <c r="AL241" s="50"/>
      <c r="AM241" s="50"/>
      <c r="AN241" s="50"/>
      <c r="AO241" s="50"/>
      <c r="AP241" s="50"/>
      <c r="AQ241" s="50"/>
    </row>
    <row r="242" spans="1:43"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50"/>
      <c r="AF242" s="50"/>
      <c r="AG242" s="50"/>
      <c r="AH242" s="50"/>
      <c r="AI242" s="50"/>
      <c r="AJ242" s="50"/>
      <c r="AK242" s="50"/>
      <c r="AL242" s="50"/>
      <c r="AM242" s="50"/>
      <c r="AN242" s="50"/>
      <c r="AO242" s="50"/>
      <c r="AP242" s="50"/>
      <c r="AQ242" s="50"/>
    </row>
    <row r="243" spans="1:43"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50"/>
      <c r="AF243" s="50"/>
      <c r="AG243" s="50"/>
      <c r="AH243" s="50"/>
      <c r="AI243" s="50"/>
      <c r="AJ243" s="50"/>
      <c r="AK243" s="50"/>
      <c r="AL243" s="50"/>
      <c r="AM243" s="50"/>
      <c r="AN243" s="50"/>
      <c r="AO243" s="50"/>
      <c r="AP243" s="50"/>
      <c r="AQ243" s="50"/>
    </row>
    <row r="244" spans="1:43"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50"/>
      <c r="AF244" s="50"/>
      <c r="AG244" s="50"/>
      <c r="AH244" s="50"/>
      <c r="AI244" s="50"/>
      <c r="AJ244" s="50"/>
      <c r="AK244" s="50"/>
      <c r="AL244" s="50"/>
      <c r="AM244" s="50"/>
      <c r="AN244" s="50"/>
      <c r="AO244" s="50"/>
      <c r="AP244" s="50"/>
      <c r="AQ244" s="50"/>
    </row>
    <row r="245" spans="1:43"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50"/>
      <c r="AF245" s="50"/>
      <c r="AG245" s="50"/>
      <c r="AH245" s="50"/>
      <c r="AI245" s="50"/>
      <c r="AJ245" s="50"/>
      <c r="AK245" s="50"/>
      <c r="AL245" s="50"/>
      <c r="AM245" s="50"/>
      <c r="AN245" s="50"/>
      <c r="AO245" s="50"/>
      <c r="AP245" s="50"/>
      <c r="AQ245" s="50"/>
    </row>
    <row r="246" spans="1:43"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50"/>
      <c r="AF246" s="50"/>
      <c r="AG246" s="50"/>
      <c r="AH246" s="50"/>
      <c r="AI246" s="50"/>
      <c r="AJ246" s="50"/>
      <c r="AK246" s="50"/>
      <c r="AL246" s="50"/>
      <c r="AM246" s="50"/>
      <c r="AN246" s="50"/>
      <c r="AO246" s="50"/>
      <c r="AP246" s="50"/>
      <c r="AQ246" s="50"/>
    </row>
    <row r="247" spans="1:43"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50"/>
      <c r="AF247" s="50"/>
      <c r="AG247" s="50"/>
      <c r="AH247" s="50"/>
      <c r="AI247" s="50"/>
      <c r="AJ247" s="50"/>
      <c r="AK247" s="50"/>
      <c r="AL247" s="50"/>
      <c r="AM247" s="50"/>
      <c r="AN247" s="50"/>
      <c r="AO247" s="50"/>
      <c r="AP247" s="50"/>
      <c r="AQ247" s="50"/>
    </row>
    <row r="248" spans="1:43"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50"/>
      <c r="AF248" s="50"/>
      <c r="AG248" s="50"/>
      <c r="AH248" s="50"/>
      <c r="AI248" s="50"/>
      <c r="AJ248" s="50"/>
      <c r="AK248" s="50"/>
      <c r="AL248" s="50"/>
      <c r="AM248" s="50"/>
      <c r="AN248" s="50"/>
      <c r="AO248" s="50"/>
      <c r="AP248" s="50"/>
      <c r="AQ248" s="50"/>
    </row>
    <row r="249" spans="1:43"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50"/>
      <c r="AF249" s="50"/>
      <c r="AG249" s="50"/>
      <c r="AH249" s="50"/>
      <c r="AI249" s="50"/>
      <c r="AJ249" s="50"/>
      <c r="AK249" s="50"/>
      <c r="AL249" s="50"/>
      <c r="AM249" s="50"/>
      <c r="AN249" s="50"/>
      <c r="AO249" s="50"/>
      <c r="AP249" s="50"/>
      <c r="AQ249" s="50"/>
    </row>
    <row r="250" spans="1:43"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50"/>
      <c r="AF250" s="50"/>
      <c r="AG250" s="50"/>
      <c r="AH250" s="50"/>
      <c r="AI250" s="50"/>
      <c r="AJ250" s="50"/>
      <c r="AK250" s="50"/>
      <c r="AL250" s="50"/>
      <c r="AM250" s="50"/>
      <c r="AN250" s="50"/>
      <c r="AO250" s="50"/>
      <c r="AP250" s="50"/>
      <c r="AQ250" s="50"/>
    </row>
    <row r="251" spans="1:43"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50"/>
      <c r="AF251" s="50"/>
      <c r="AG251" s="50"/>
      <c r="AH251" s="50"/>
      <c r="AI251" s="50"/>
      <c r="AJ251" s="50"/>
      <c r="AK251" s="50"/>
      <c r="AL251" s="50"/>
      <c r="AM251" s="50"/>
      <c r="AN251" s="50"/>
      <c r="AO251" s="50"/>
      <c r="AP251" s="50"/>
      <c r="AQ251" s="50"/>
    </row>
    <row r="252" spans="1:43"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50"/>
      <c r="AF252" s="50"/>
      <c r="AG252" s="50"/>
      <c r="AH252" s="50"/>
      <c r="AI252" s="50"/>
      <c r="AJ252" s="50"/>
      <c r="AK252" s="50"/>
      <c r="AL252" s="50"/>
      <c r="AM252" s="50"/>
      <c r="AN252" s="50"/>
      <c r="AO252" s="50"/>
      <c r="AP252" s="50"/>
      <c r="AQ252" s="50"/>
    </row>
    <row r="253" spans="1:43"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50"/>
      <c r="AF253" s="50"/>
      <c r="AG253" s="50"/>
      <c r="AH253" s="50"/>
      <c r="AI253" s="50"/>
      <c r="AJ253" s="50"/>
      <c r="AK253" s="50"/>
      <c r="AL253" s="50"/>
      <c r="AM253" s="50"/>
      <c r="AN253" s="50"/>
      <c r="AO253" s="50"/>
      <c r="AP253" s="50"/>
      <c r="AQ253" s="50"/>
    </row>
    <row r="254" spans="1:43"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50"/>
      <c r="AF254" s="50"/>
      <c r="AG254" s="50"/>
      <c r="AH254" s="50"/>
      <c r="AI254" s="50"/>
      <c r="AJ254" s="50"/>
      <c r="AK254" s="50"/>
      <c r="AL254" s="50"/>
      <c r="AM254" s="50"/>
      <c r="AN254" s="50"/>
      <c r="AO254" s="50"/>
      <c r="AP254" s="50"/>
      <c r="AQ254" s="50"/>
    </row>
    <row r="255" spans="1:43"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50"/>
      <c r="AF255" s="50"/>
      <c r="AG255" s="50"/>
      <c r="AH255" s="50"/>
      <c r="AI255" s="50"/>
      <c r="AJ255" s="50"/>
      <c r="AK255" s="50"/>
      <c r="AL255" s="50"/>
      <c r="AM255" s="50"/>
      <c r="AN255" s="50"/>
      <c r="AO255" s="50"/>
      <c r="AP255" s="50"/>
      <c r="AQ255" s="50"/>
    </row>
    <row r="256" spans="1:43"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50"/>
      <c r="AF256" s="50"/>
      <c r="AG256" s="50"/>
      <c r="AH256" s="50"/>
      <c r="AI256" s="50"/>
      <c r="AJ256" s="50"/>
      <c r="AK256" s="50"/>
      <c r="AL256" s="50"/>
      <c r="AM256" s="50"/>
      <c r="AN256" s="50"/>
      <c r="AO256" s="50"/>
      <c r="AP256" s="50"/>
      <c r="AQ256" s="50"/>
    </row>
    <row r="257" spans="1:43"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50"/>
      <c r="AF257" s="50"/>
      <c r="AG257" s="50"/>
      <c r="AH257" s="50"/>
      <c r="AI257" s="50"/>
      <c r="AJ257" s="50"/>
      <c r="AK257" s="50"/>
      <c r="AL257" s="50"/>
      <c r="AM257" s="50"/>
      <c r="AN257" s="50"/>
      <c r="AO257" s="50"/>
      <c r="AP257" s="50"/>
      <c r="AQ257" s="50"/>
    </row>
    <row r="258" spans="1:43"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50"/>
      <c r="AF258" s="50"/>
      <c r="AG258" s="50"/>
      <c r="AH258" s="50"/>
      <c r="AI258" s="50"/>
      <c r="AJ258" s="50"/>
      <c r="AK258" s="50"/>
      <c r="AL258" s="50"/>
      <c r="AM258" s="50"/>
      <c r="AN258" s="50"/>
      <c r="AO258" s="50"/>
      <c r="AP258" s="50"/>
      <c r="AQ258" s="50"/>
    </row>
    <row r="259" spans="1:43"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50"/>
      <c r="AF259" s="50"/>
      <c r="AG259" s="50"/>
      <c r="AH259" s="50"/>
      <c r="AI259" s="50"/>
      <c r="AJ259" s="50"/>
      <c r="AK259" s="50"/>
      <c r="AL259" s="50"/>
      <c r="AM259" s="50"/>
      <c r="AN259" s="50"/>
      <c r="AO259" s="50"/>
      <c r="AP259" s="50"/>
      <c r="AQ259" s="50"/>
    </row>
    <row r="260" spans="1:43"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50"/>
      <c r="AF260" s="50"/>
      <c r="AG260" s="50"/>
      <c r="AH260" s="50"/>
      <c r="AI260" s="50"/>
      <c r="AJ260" s="50"/>
      <c r="AK260" s="50"/>
      <c r="AL260" s="50"/>
      <c r="AM260" s="50"/>
      <c r="AN260" s="50"/>
      <c r="AO260" s="50"/>
      <c r="AP260" s="50"/>
      <c r="AQ260" s="50"/>
    </row>
    <row r="261" spans="1:43"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50"/>
      <c r="AF261" s="50"/>
      <c r="AG261" s="50"/>
      <c r="AH261" s="50"/>
      <c r="AI261" s="50"/>
      <c r="AJ261" s="50"/>
      <c r="AK261" s="50"/>
      <c r="AL261" s="50"/>
      <c r="AM261" s="50"/>
      <c r="AN261" s="50"/>
      <c r="AO261" s="50"/>
      <c r="AP261" s="50"/>
      <c r="AQ261" s="50"/>
    </row>
    <row r="262" spans="1:43"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50"/>
      <c r="AF262" s="50"/>
      <c r="AG262" s="50"/>
      <c r="AH262" s="50"/>
      <c r="AI262" s="50"/>
      <c r="AJ262" s="50"/>
      <c r="AK262" s="50"/>
      <c r="AL262" s="50"/>
      <c r="AM262" s="50"/>
      <c r="AN262" s="50"/>
      <c r="AO262" s="50"/>
      <c r="AP262" s="50"/>
      <c r="AQ262" s="50"/>
    </row>
    <row r="263" spans="1:43"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50"/>
      <c r="AF263" s="50"/>
      <c r="AG263" s="50"/>
      <c r="AH263" s="50"/>
      <c r="AI263" s="50"/>
      <c r="AJ263" s="50"/>
      <c r="AK263" s="50"/>
      <c r="AL263" s="50"/>
      <c r="AM263" s="50"/>
      <c r="AN263" s="50"/>
      <c r="AO263" s="50"/>
      <c r="AP263" s="50"/>
      <c r="AQ263" s="50"/>
    </row>
    <row r="264" spans="1:43"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50"/>
      <c r="AF264" s="50"/>
      <c r="AG264" s="50"/>
      <c r="AH264" s="50"/>
      <c r="AI264" s="50"/>
      <c r="AJ264" s="50"/>
      <c r="AK264" s="50"/>
      <c r="AL264" s="50"/>
      <c r="AM264" s="50"/>
      <c r="AN264" s="50"/>
      <c r="AO264" s="50"/>
      <c r="AP264" s="50"/>
      <c r="AQ264" s="50"/>
    </row>
    <row r="265" spans="1:43"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50"/>
      <c r="AF265" s="50"/>
      <c r="AG265" s="50"/>
      <c r="AH265" s="50"/>
      <c r="AI265" s="50"/>
      <c r="AJ265" s="50"/>
      <c r="AK265" s="50"/>
      <c r="AL265" s="50"/>
      <c r="AM265" s="50"/>
      <c r="AN265" s="50"/>
      <c r="AO265" s="50"/>
      <c r="AP265" s="50"/>
      <c r="AQ265" s="50"/>
    </row>
    <row r="266" spans="1:43"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50"/>
      <c r="AF266" s="50"/>
      <c r="AG266" s="50"/>
      <c r="AH266" s="50"/>
      <c r="AI266" s="50"/>
      <c r="AJ266" s="50"/>
      <c r="AK266" s="50"/>
      <c r="AL266" s="50"/>
      <c r="AM266" s="50"/>
      <c r="AN266" s="50"/>
      <c r="AO266" s="50"/>
      <c r="AP266" s="50"/>
      <c r="AQ266" s="50"/>
    </row>
    <row r="267" spans="1:43"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50"/>
      <c r="AF267" s="50"/>
      <c r="AG267" s="50"/>
      <c r="AH267" s="50"/>
      <c r="AI267" s="50"/>
      <c r="AJ267" s="50"/>
      <c r="AK267" s="50"/>
      <c r="AL267" s="50"/>
      <c r="AM267" s="50"/>
      <c r="AN267" s="50"/>
      <c r="AO267" s="50"/>
      <c r="AP267" s="50"/>
      <c r="AQ267" s="50"/>
    </row>
    <row r="268" spans="1:43"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50"/>
      <c r="AF268" s="50"/>
      <c r="AG268" s="50"/>
      <c r="AH268" s="50"/>
      <c r="AI268" s="50"/>
      <c r="AJ268" s="50"/>
      <c r="AK268" s="50"/>
      <c r="AL268" s="50"/>
      <c r="AM268" s="50"/>
      <c r="AN268" s="50"/>
      <c r="AO268" s="50"/>
      <c r="AP268" s="50"/>
      <c r="AQ268" s="50"/>
    </row>
    <row r="269" spans="1:43"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50"/>
      <c r="AF269" s="50"/>
      <c r="AG269" s="50"/>
      <c r="AH269" s="50"/>
      <c r="AI269" s="50"/>
      <c r="AJ269" s="50"/>
      <c r="AK269" s="50"/>
      <c r="AL269" s="50"/>
      <c r="AM269" s="50"/>
      <c r="AN269" s="50"/>
      <c r="AO269" s="50"/>
      <c r="AP269" s="50"/>
      <c r="AQ269" s="50"/>
    </row>
    <row r="270" spans="1:43"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50"/>
      <c r="AF270" s="50"/>
      <c r="AG270" s="50"/>
      <c r="AH270" s="50"/>
      <c r="AI270" s="50"/>
      <c r="AJ270" s="50"/>
      <c r="AK270" s="50"/>
      <c r="AL270" s="50"/>
      <c r="AM270" s="50"/>
      <c r="AN270" s="50"/>
      <c r="AO270" s="50"/>
      <c r="AP270" s="50"/>
      <c r="AQ270" s="50"/>
    </row>
    <row r="271" spans="1:43"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50"/>
      <c r="AF271" s="50"/>
      <c r="AG271" s="50"/>
      <c r="AH271" s="50"/>
      <c r="AI271" s="50"/>
      <c r="AJ271" s="50"/>
      <c r="AK271" s="50"/>
      <c r="AL271" s="50"/>
      <c r="AM271" s="50"/>
      <c r="AN271" s="50"/>
      <c r="AO271" s="50"/>
      <c r="AP271" s="50"/>
      <c r="AQ271" s="50"/>
    </row>
    <row r="272" spans="1:43"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50"/>
      <c r="AF272" s="50"/>
      <c r="AG272" s="50"/>
      <c r="AH272" s="50"/>
      <c r="AI272" s="50"/>
      <c r="AJ272" s="50"/>
      <c r="AK272" s="50"/>
      <c r="AL272" s="50"/>
      <c r="AM272" s="50"/>
      <c r="AN272" s="50"/>
      <c r="AO272" s="50"/>
      <c r="AP272" s="50"/>
      <c r="AQ272" s="50"/>
    </row>
    <row r="273" spans="1:43"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50"/>
      <c r="AF273" s="50"/>
      <c r="AG273" s="50"/>
      <c r="AH273" s="50"/>
      <c r="AI273" s="50"/>
      <c r="AJ273" s="50"/>
      <c r="AK273" s="50"/>
      <c r="AL273" s="50"/>
      <c r="AM273" s="50"/>
      <c r="AN273" s="50"/>
      <c r="AO273" s="50"/>
      <c r="AP273" s="50"/>
      <c r="AQ273" s="50"/>
    </row>
    <row r="274" spans="1:43"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50"/>
      <c r="AF274" s="50"/>
      <c r="AG274" s="50"/>
      <c r="AH274" s="50"/>
      <c r="AI274" s="50"/>
      <c r="AJ274" s="50"/>
      <c r="AK274" s="50"/>
      <c r="AL274" s="50"/>
      <c r="AM274" s="50"/>
      <c r="AN274" s="50"/>
      <c r="AO274" s="50"/>
      <c r="AP274" s="50"/>
      <c r="AQ274" s="50"/>
    </row>
    <row r="275" spans="1:43"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50"/>
      <c r="AF275" s="50"/>
      <c r="AG275" s="50"/>
      <c r="AH275" s="50"/>
      <c r="AI275" s="50"/>
      <c r="AJ275" s="50"/>
      <c r="AK275" s="50"/>
      <c r="AL275" s="50"/>
      <c r="AM275" s="50"/>
      <c r="AN275" s="50"/>
      <c r="AO275" s="50"/>
      <c r="AP275" s="50"/>
      <c r="AQ275" s="50"/>
    </row>
    <row r="276" spans="1:43"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50"/>
      <c r="AF276" s="50"/>
      <c r="AG276" s="50"/>
      <c r="AH276" s="50"/>
      <c r="AI276" s="50"/>
      <c r="AJ276" s="50"/>
      <c r="AK276" s="50"/>
      <c r="AL276" s="50"/>
      <c r="AM276" s="50"/>
      <c r="AN276" s="50"/>
      <c r="AO276" s="50"/>
      <c r="AP276" s="50"/>
      <c r="AQ276" s="50"/>
    </row>
    <row r="277" spans="1:43"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50"/>
      <c r="AF277" s="50"/>
      <c r="AG277" s="50"/>
      <c r="AH277" s="50"/>
      <c r="AI277" s="50"/>
      <c r="AJ277" s="50"/>
      <c r="AK277" s="50"/>
      <c r="AL277" s="50"/>
      <c r="AM277" s="50"/>
      <c r="AN277" s="50"/>
      <c r="AO277" s="50"/>
      <c r="AP277" s="50"/>
      <c r="AQ277" s="50"/>
    </row>
    <row r="278" spans="1:43"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50"/>
      <c r="AF278" s="50"/>
      <c r="AG278" s="50"/>
      <c r="AH278" s="50"/>
      <c r="AI278" s="50"/>
      <c r="AJ278" s="50"/>
      <c r="AK278" s="50"/>
      <c r="AL278" s="50"/>
      <c r="AM278" s="50"/>
      <c r="AN278" s="50"/>
      <c r="AO278" s="50"/>
      <c r="AP278" s="50"/>
      <c r="AQ278" s="50"/>
    </row>
    <row r="279" spans="1:43"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50"/>
      <c r="AF279" s="50"/>
      <c r="AG279" s="50"/>
      <c r="AH279" s="50"/>
      <c r="AI279" s="50"/>
      <c r="AJ279" s="50"/>
      <c r="AK279" s="50"/>
      <c r="AL279" s="50"/>
      <c r="AM279" s="50"/>
      <c r="AN279" s="50"/>
      <c r="AO279" s="50"/>
      <c r="AP279" s="50"/>
      <c r="AQ279" s="50"/>
    </row>
    <row r="280" spans="1:43"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50"/>
      <c r="AF280" s="50"/>
      <c r="AG280" s="50"/>
      <c r="AH280" s="50"/>
      <c r="AI280" s="50"/>
      <c r="AJ280" s="50"/>
      <c r="AK280" s="50"/>
      <c r="AL280" s="50"/>
      <c r="AM280" s="50"/>
      <c r="AN280" s="50"/>
      <c r="AO280" s="50"/>
      <c r="AP280" s="50"/>
      <c r="AQ280" s="50"/>
    </row>
    <row r="281" spans="1:43"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50"/>
      <c r="AF281" s="50"/>
      <c r="AG281" s="50"/>
      <c r="AH281" s="50"/>
      <c r="AI281" s="50"/>
      <c r="AJ281" s="50"/>
      <c r="AK281" s="50"/>
      <c r="AL281" s="50"/>
      <c r="AM281" s="50"/>
      <c r="AN281" s="50"/>
      <c r="AO281" s="50"/>
      <c r="AP281" s="50"/>
      <c r="AQ281" s="50"/>
    </row>
    <row r="282" spans="1:43"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50"/>
      <c r="AF282" s="50"/>
      <c r="AG282" s="50"/>
      <c r="AH282" s="50"/>
      <c r="AI282" s="50"/>
      <c r="AJ282" s="50"/>
      <c r="AK282" s="50"/>
      <c r="AL282" s="50"/>
      <c r="AM282" s="50"/>
      <c r="AN282" s="50"/>
      <c r="AO282" s="50"/>
      <c r="AP282" s="50"/>
      <c r="AQ282" s="50"/>
    </row>
    <row r="283" spans="1:43"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50"/>
      <c r="AF283" s="50"/>
      <c r="AG283" s="50"/>
      <c r="AH283" s="50"/>
      <c r="AI283" s="50"/>
      <c r="AJ283" s="50"/>
      <c r="AK283" s="50"/>
      <c r="AL283" s="50"/>
      <c r="AM283" s="50"/>
      <c r="AN283" s="50"/>
      <c r="AO283" s="50"/>
      <c r="AP283" s="50"/>
      <c r="AQ283" s="50"/>
    </row>
    <row r="284" spans="1:43"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50"/>
      <c r="AF284" s="50"/>
      <c r="AG284" s="50"/>
      <c r="AH284" s="50"/>
      <c r="AI284" s="50"/>
      <c r="AJ284" s="50"/>
      <c r="AK284" s="50"/>
      <c r="AL284" s="50"/>
      <c r="AM284" s="50"/>
      <c r="AN284" s="50"/>
      <c r="AO284" s="50"/>
      <c r="AP284" s="50"/>
      <c r="AQ284" s="50"/>
    </row>
    <row r="285" spans="1:43"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50"/>
      <c r="AF285" s="50"/>
      <c r="AG285" s="50"/>
      <c r="AH285" s="50"/>
      <c r="AI285" s="50"/>
      <c r="AJ285" s="50"/>
      <c r="AK285" s="50"/>
      <c r="AL285" s="50"/>
      <c r="AM285" s="50"/>
      <c r="AN285" s="50"/>
      <c r="AO285" s="50"/>
      <c r="AP285" s="50"/>
      <c r="AQ285" s="50"/>
    </row>
    <row r="286" spans="1:43"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50"/>
      <c r="AF286" s="50"/>
      <c r="AG286" s="50"/>
      <c r="AH286" s="50"/>
      <c r="AI286" s="50"/>
      <c r="AJ286" s="50"/>
      <c r="AK286" s="50"/>
      <c r="AL286" s="50"/>
      <c r="AM286" s="50"/>
      <c r="AN286" s="50"/>
      <c r="AO286" s="50"/>
      <c r="AP286" s="50"/>
      <c r="AQ286" s="50"/>
    </row>
    <row r="287" spans="1:43"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50"/>
      <c r="AF287" s="50"/>
      <c r="AG287" s="50"/>
      <c r="AH287" s="50"/>
      <c r="AI287" s="50"/>
      <c r="AJ287" s="50"/>
      <c r="AK287" s="50"/>
      <c r="AL287" s="50"/>
      <c r="AM287" s="50"/>
      <c r="AN287" s="50"/>
      <c r="AO287" s="50"/>
      <c r="AP287" s="50"/>
      <c r="AQ287" s="50"/>
    </row>
    <row r="288" spans="1:43"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50"/>
      <c r="AF288" s="50"/>
      <c r="AG288" s="50"/>
      <c r="AH288" s="50"/>
      <c r="AI288" s="50"/>
      <c r="AJ288" s="50"/>
      <c r="AK288" s="50"/>
      <c r="AL288" s="50"/>
      <c r="AM288" s="50"/>
      <c r="AN288" s="50"/>
      <c r="AO288" s="50"/>
      <c r="AP288" s="50"/>
      <c r="AQ288" s="50"/>
    </row>
    <row r="289" spans="1:43"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50"/>
      <c r="AF289" s="50"/>
      <c r="AG289" s="50"/>
      <c r="AH289" s="50"/>
      <c r="AI289" s="50"/>
      <c r="AJ289" s="50"/>
      <c r="AK289" s="50"/>
      <c r="AL289" s="50"/>
      <c r="AM289" s="50"/>
      <c r="AN289" s="50"/>
      <c r="AO289" s="50"/>
      <c r="AP289" s="50"/>
      <c r="AQ289" s="50"/>
    </row>
    <row r="290" spans="1:43"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50"/>
      <c r="AF290" s="50"/>
      <c r="AG290" s="50"/>
      <c r="AH290" s="50"/>
      <c r="AI290" s="50"/>
      <c r="AJ290" s="50"/>
      <c r="AK290" s="50"/>
      <c r="AL290" s="50"/>
      <c r="AM290" s="50"/>
      <c r="AN290" s="50"/>
      <c r="AO290" s="50"/>
      <c r="AP290" s="50"/>
      <c r="AQ290" s="50"/>
    </row>
    <row r="291" spans="1:43"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50"/>
      <c r="AF291" s="50"/>
      <c r="AG291" s="50"/>
      <c r="AH291" s="50"/>
      <c r="AI291" s="50"/>
      <c r="AJ291" s="50"/>
      <c r="AK291" s="50"/>
      <c r="AL291" s="50"/>
      <c r="AM291" s="50"/>
      <c r="AN291" s="50"/>
      <c r="AO291" s="50"/>
      <c r="AP291" s="50"/>
      <c r="AQ291" s="50"/>
    </row>
    <row r="292" spans="1:43"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50"/>
      <c r="AF292" s="50"/>
      <c r="AG292" s="50"/>
      <c r="AH292" s="50"/>
      <c r="AI292" s="50"/>
      <c r="AJ292" s="50"/>
      <c r="AK292" s="50"/>
      <c r="AL292" s="50"/>
      <c r="AM292" s="50"/>
      <c r="AN292" s="50"/>
      <c r="AO292" s="50"/>
      <c r="AP292" s="50"/>
      <c r="AQ292" s="50"/>
    </row>
    <row r="293" spans="1:43"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50"/>
      <c r="AF293" s="50"/>
      <c r="AG293" s="50"/>
      <c r="AH293" s="50"/>
      <c r="AI293" s="50"/>
      <c r="AJ293" s="50"/>
      <c r="AK293" s="50"/>
      <c r="AL293" s="50"/>
      <c r="AM293" s="50"/>
      <c r="AN293" s="50"/>
      <c r="AO293" s="50"/>
      <c r="AP293" s="50"/>
      <c r="AQ293" s="50"/>
    </row>
    <row r="294" spans="1:43"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50"/>
      <c r="AF294" s="50"/>
      <c r="AG294" s="50"/>
      <c r="AH294" s="50"/>
      <c r="AI294" s="50"/>
      <c r="AJ294" s="50"/>
      <c r="AK294" s="50"/>
      <c r="AL294" s="50"/>
      <c r="AM294" s="50"/>
      <c r="AN294" s="50"/>
      <c r="AO294" s="50"/>
      <c r="AP294" s="50"/>
      <c r="AQ294" s="50"/>
    </row>
    <row r="295" spans="1:43"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50"/>
      <c r="AF295" s="50"/>
      <c r="AG295" s="50"/>
      <c r="AH295" s="50"/>
      <c r="AI295" s="50"/>
      <c r="AJ295" s="50"/>
      <c r="AK295" s="50"/>
      <c r="AL295" s="50"/>
      <c r="AM295" s="50"/>
      <c r="AN295" s="50"/>
      <c r="AO295" s="50"/>
      <c r="AP295" s="50"/>
      <c r="AQ295" s="50"/>
    </row>
    <row r="296" spans="1:43"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50"/>
      <c r="AF296" s="50"/>
      <c r="AG296" s="50"/>
      <c r="AH296" s="50"/>
      <c r="AI296" s="50"/>
      <c r="AJ296" s="50"/>
      <c r="AK296" s="50"/>
      <c r="AL296" s="50"/>
      <c r="AM296" s="50"/>
      <c r="AN296" s="50"/>
      <c r="AO296" s="50"/>
      <c r="AP296" s="50"/>
      <c r="AQ296" s="50"/>
    </row>
    <row r="297" spans="1:43"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50"/>
      <c r="AF297" s="50"/>
      <c r="AG297" s="50"/>
      <c r="AH297" s="50"/>
      <c r="AI297" s="50"/>
      <c r="AJ297" s="50"/>
      <c r="AK297" s="50"/>
      <c r="AL297" s="50"/>
      <c r="AM297" s="50"/>
      <c r="AN297" s="50"/>
      <c r="AO297" s="50"/>
      <c r="AP297" s="50"/>
      <c r="AQ297" s="50"/>
    </row>
    <row r="298" spans="1:43"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50"/>
      <c r="AF298" s="50"/>
      <c r="AG298" s="50"/>
      <c r="AH298" s="50"/>
      <c r="AI298" s="50"/>
      <c r="AJ298" s="50"/>
      <c r="AK298" s="50"/>
      <c r="AL298" s="50"/>
      <c r="AM298" s="50"/>
      <c r="AN298" s="50"/>
      <c r="AO298" s="50"/>
      <c r="AP298" s="50"/>
      <c r="AQ298" s="50"/>
    </row>
    <row r="299" spans="1:43"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50"/>
      <c r="AF299" s="50"/>
      <c r="AG299" s="50"/>
      <c r="AH299" s="50"/>
      <c r="AI299" s="50"/>
      <c r="AJ299" s="50"/>
      <c r="AK299" s="50"/>
      <c r="AL299" s="50"/>
      <c r="AM299" s="50"/>
      <c r="AN299" s="50"/>
      <c r="AO299" s="50"/>
      <c r="AP299" s="50"/>
      <c r="AQ299" s="50"/>
    </row>
    <row r="300" spans="1:43"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50"/>
      <c r="AF300" s="50"/>
      <c r="AG300" s="50"/>
      <c r="AH300" s="50"/>
      <c r="AI300" s="50"/>
      <c r="AJ300" s="50"/>
      <c r="AK300" s="50"/>
      <c r="AL300" s="50"/>
      <c r="AM300" s="50"/>
      <c r="AN300" s="50"/>
      <c r="AO300" s="50"/>
      <c r="AP300" s="50"/>
      <c r="AQ300" s="50"/>
    </row>
    <row r="301" spans="1:43"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50"/>
      <c r="AF301" s="50"/>
      <c r="AG301" s="50"/>
      <c r="AH301" s="50"/>
      <c r="AI301" s="50"/>
      <c r="AJ301" s="50"/>
      <c r="AK301" s="50"/>
      <c r="AL301" s="50"/>
      <c r="AM301" s="50"/>
      <c r="AN301" s="50"/>
      <c r="AO301" s="50"/>
      <c r="AP301" s="50"/>
      <c r="AQ301" s="50"/>
    </row>
    <row r="302" spans="1:43"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50"/>
      <c r="AF302" s="50"/>
      <c r="AG302" s="50"/>
      <c r="AH302" s="50"/>
      <c r="AI302" s="50"/>
      <c r="AJ302" s="50"/>
      <c r="AK302" s="50"/>
      <c r="AL302" s="50"/>
      <c r="AM302" s="50"/>
      <c r="AN302" s="50"/>
      <c r="AO302" s="50"/>
      <c r="AP302" s="50"/>
      <c r="AQ302" s="50"/>
    </row>
    <row r="303" spans="1:43"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50"/>
      <c r="AF303" s="50"/>
      <c r="AG303" s="50"/>
      <c r="AH303" s="50"/>
      <c r="AI303" s="50"/>
      <c r="AJ303" s="50"/>
      <c r="AK303" s="50"/>
      <c r="AL303" s="50"/>
      <c r="AM303" s="50"/>
      <c r="AN303" s="50"/>
      <c r="AO303" s="50"/>
      <c r="AP303" s="50"/>
      <c r="AQ303" s="50"/>
    </row>
    <row r="304" spans="1:43"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50"/>
      <c r="AF304" s="50"/>
      <c r="AG304" s="50"/>
      <c r="AH304" s="50"/>
      <c r="AI304" s="50"/>
      <c r="AJ304" s="50"/>
      <c r="AK304" s="50"/>
      <c r="AL304" s="50"/>
      <c r="AM304" s="50"/>
      <c r="AN304" s="50"/>
      <c r="AO304" s="50"/>
      <c r="AP304" s="50"/>
      <c r="AQ304" s="50"/>
    </row>
    <row r="305" spans="1:43"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50"/>
      <c r="AF305" s="50"/>
      <c r="AG305" s="50"/>
      <c r="AH305" s="50"/>
      <c r="AI305" s="50"/>
      <c r="AJ305" s="50"/>
      <c r="AK305" s="50"/>
      <c r="AL305" s="50"/>
      <c r="AM305" s="50"/>
      <c r="AN305" s="50"/>
      <c r="AO305" s="50"/>
      <c r="AP305" s="50"/>
      <c r="AQ305" s="50"/>
    </row>
    <row r="306" spans="1:43"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50"/>
      <c r="AF306" s="50"/>
      <c r="AG306" s="50"/>
      <c r="AH306" s="50"/>
      <c r="AI306" s="50"/>
      <c r="AJ306" s="50"/>
      <c r="AK306" s="50"/>
      <c r="AL306" s="50"/>
      <c r="AM306" s="50"/>
      <c r="AN306" s="50"/>
      <c r="AO306" s="50"/>
      <c r="AP306" s="50"/>
      <c r="AQ306" s="50"/>
    </row>
    <row r="307" spans="1:43"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50"/>
      <c r="AF307" s="50"/>
      <c r="AG307" s="50"/>
      <c r="AH307" s="50"/>
      <c r="AI307" s="50"/>
      <c r="AJ307" s="50"/>
      <c r="AK307" s="50"/>
      <c r="AL307" s="50"/>
      <c r="AM307" s="50"/>
      <c r="AN307" s="50"/>
      <c r="AO307" s="50"/>
      <c r="AP307" s="50"/>
      <c r="AQ307" s="50"/>
    </row>
    <row r="308" spans="1:43"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50"/>
      <c r="AF308" s="50"/>
      <c r="AG308" s="50"/>
      <c r="AH308" s="50"/>
      <c r="AI308" s="50"/>
      <c r="AJ308" s="50"/>
      <c r="AK308" s="50"/>
      <c r="AL308" s="50"/>
      <c r="AM308" s="50"/>
      <c r="AN308" s="50"/>
      <c r="AO308" s="50"/>
      <c r="AP308" s="50"/>
      <c r="AQ308" s="50"/>
    </row>
    <row r="309" spans="1:43"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50"/>
      <c r="AF309" s="50"/>
      <c r="AG309" s="50"/>
      <c r="AH309" s="50"/>
      <c r="AI309" s="50"/>
      <c r="AJ309" s="50"/>
      <c r="AK309" s="50"/>
      <c r="AL309" s="50"/>
      <c r="AM309" s="50"/>
      <c r="AN309" s="50"/>
      <c r="AO309" s="50"/>
      <c r="AP309" s="50"/>
      <c r="AQ309" s="50"/>
    </row>
    <row r="310" spans="1:43"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50"/>
      <c r="AF310" s="50"/>
      <c r="AG310" s="50"/>
      <c r="AH310" s="50"/>
      <c r="AI310" s="50"/>
      <c r="AJ310" s="50"/>
      <c r="AK310" s="50"/>
      <c r="AL310" s="50"/>
      <c r="AM310" s="50"/>
      <c r="AN310" s="50"/>
      <c r="AO310" s="50"/>
      <c r="AP310" s="50"/>
      <c r="AQ310" s="50"/>
    </row>
    <row r="311" spans="1:43"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50"/>
      <c r="AF311" s="50"/>
      <c r="AG311" s="50"/>
      <c r="AH311" s="50"/>
      <c r="AI311" s="50"/>
      <c r="AJ311" s="50"/>
      <c r="AK311" s="50"/>
      <c r="AL311" s="50"/>
      <c r="AM311" s="50"/>
      <c r="AN311" s="50"/>
      <c r="AO311" s="50"/>
      <c r="AP311" s="50"/>
      <c r="AQ311" s="50"/>
    </row>
    <row r="312" spans="1:43"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50"/>
      <c r="AF312" s="50"/>
      <c r="AG312" s="50"/>
      <c r="AH312" s="50"/>
      <c r="AI312" s="50"/>
      <c r="AJ312" s="50"/>
      <c r="AK312" s="50"/>
      <c r="AL312" s="50"/>
      <c r="AM312" s="50"/>
      <c r="AN312" s="50"/>
      <c r="AO312" s="50"/>
      <c r="AP312" s="50"/>
      <c r="AQ312" s="50"/>
    </row>
    <row r="313" spans="1:43"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50"/>
      <c r="AF313" s="50"/>
      <c r="AG313" s="50"/>
      <c r="AH313" s="50"/>
      <c r="AI313" s="50"/>
      <c r="AJ313" s="50"/>
      <c r="AK313" s="50"/>
      <c r="AL313" s="50"/>
      <c r="AM313" s="50"/>
      <c r="AN313" s="50"/>
      <c r="AO313" s="50"/>
      <c r="AP313" s="50"/>
      <c r="AQ313" s="50"/>
    </row>
    <row r="314" spans="1:43"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50"/>
      <c r="AF314" s="50"/>
      <c r="AG314" s="50"/>
      <c r="AH314" s="50"/>
      <c r="AI314" s="50"/>
      <c r="AJ314" s="50"/>
      <c r="AK314" s="50"/>
      <c r="AL314" s="50"/>
      <c r="AM314" s="50"/>
      <c r="AN314" s="50"/>
      <c r="AO314" s="50"/>
      <c r="AP314" s="50"/>
      <c r="AQ314" s="50"/>
    </row>
    <row r="315" spans="1:43"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50"/>
      <c r="AF315" s="50"/>
      <c r="AG315" s="50"/>
      <c r="AH315" s="50"/>
      <c r="AI315" s="50"/>
      <c r="AJ315" s="50"/>
      <c r="AK315" s="50"/>
      <c r="AL315" s="50"/>
      <c r="AM315" s="50"/>
      <c r="AN315" s="50"/>
      <c r="AO315" s="50"/>
      <c r="AP315" s="50"/>
      <c r="AQ315" s="50"/>
    </row>
    <row r="316" spans="1:43"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50"/>
      <c r="AF316" s="50"/>
      <c r="AG316" s="50"/>
      <c r="AH316" s="50"/>
      <c r="AI316" s="50"/>
      <c r="AJ316" s="50"/>
      <c r="AK316" s="50"/>
      <c r="AL316" s="50"/>
      <c r="AM316" s="50"/>
      <c r="AN316" s="50"/>
      <c r="AO316" s="50"/>
      <c r="AP316" s="50"/>
      <c r="AQ316" s="50"/>
    </row>
    <row r="317" spans="1:43"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50"/>
      <c r="AF317" s="50"/>
      <c r="AG317" s="50"/>
      <c r="AH317" s="50"/>
      <c r="AI317" s="50"/>
      <c r="AJ317" s="50"/>
      <c r="AK317" s="50"/>
      <c r="AL317" s="50"/>
      <c r="AM317" s="50"/>
      <c r="AN317" s="50"/>
      <c r="AO317" s="50"/>
      <c r="AP317" s="50"/>
      <c r="AQ317" s="50"/>
    </row>
    <row r="318" spans="1:43"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50"/>
      <c r="AF318" s="50"/>
      <c r="AG318" s="50"/>
      <c r="AH318" s="50"/>
      <c r="AI318" s="50"/>
      <c r="AJ318" s="50"/>
      <c r="AK318" s="50"/>
      <c r="AL318" s="50"/>
      <c r="AM318" s="50"/>
      <c r="AN318" s="50"/>
      <c r="AO318" s="50"/>
      <c r="AP318" s="50"/>
      <c r="AQ318" s="50"/>
    </row>
    <row r="319" spans="1:43"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50"/>
      <c r="AF319" s="50"/>
      <c r="AG319" s="50"/>
      <c r="AH319" s="50"/>
      <c r="AI319" s="50"/>
      <c r="AJ319" s="50"/>
      <c r="AK319" s="50"/>
      <c r="AL319" s="50"/>
      <c r="AM319" s="50"/>
      <c r="AN319" s="50"/>
      <c r="AO319" s="50"/>
      <c r="AP319" s="50"/>
      <c r="AQ319" s="50"/>
    </row>
    <row r="320" spans="1:43"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50"/>
      <c r="AF320" s="50"/>
      <c r="AG320" s="50"/>
      <c r="AH320" s="50"/>
      <c r="AI320" s="50"/>
      <c r="AJ320" s="50"/>
      <c r="AK320" s="50"/>
      <c r="AL320" s="50"/>
      <c r="AM320" s="50"/>
      <c r="AN320" s="50"/>
      <c r="AO320" s="50"/>
      <c r="AP320" s="50"/>
      <c r="AQ320" s="50"/>
    </row>
    <row r="321" spans="1:43"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50"/>
      <c r="AF321" s="50"/>
      <c r="AG321" s="50"/>
      <c r="AH321" s="50"/>
      <c r="AI321" s="50"/>
      <c r="AJ321" s="50"/>
      <c r="AK321" s="50"/>
      <c r="AL321" s="50"/>
      <c r="AM321" s="50"/>
      <c r="AN321" s="50"/>
      <c r="AO321" s="50"/>
      <c r="AP321" s="50"/>
      <c r="AQ321" s="50"/>
    </row>
    <row r="322" spans="1:43"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50"/>
      <c r="AF322" s="50"/>
      <c r="AG322" s="50"/>
      <c r="AH322" s="50"/>
      <c r="AI322" s="50"/>
      <c r="AJ322" s="50"/>
      <c r="AK322" s="50"/>
      <c r="AL322" s="50"/>
      <c r="AM322" s="50"/>
      <c r="AN322" s="50"/>
      <c r="AO322" s="50"/>
      <c r="AP322" s="50"/>
      <c r="AQ322" s="50"/>
    </row>
    <row r="323" spans="1:43"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50"/>
      <c r="AF323" s="50"/>
      <c r="AG323" s="50"/>
      <c r="AH323" s="50"/>
      <c r="AI323" s="50"/>
      <c r="AJ323" s="50"/>
      <c r="AK323" s="50"/>
      <c r="AL323" s="50"/>
      <c r="AM323" s="50"/>
      <c r="AN323" s="50"/>
      <c r="AO323" s="50"/>
      <c r="AP323" s="50"/>
      <c r="AQ323" s="50"/>
    </row>
    <row r="324" spans="1:43"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50"/>
      <c r="AF324" s="50"/>
      <c r="AG324" s="50"/>
      <c r="AH324" s="50"/>
      <c r="AI324" s="50"/>
      <c r="AJ324" s="50"/>
      <c r="AK324" s="50"/>
      <c r="AL324" s="50"/>
      <c r="AM324" s="50"/>
      <c r="AN324" s="50"/>
      <c r="AO324" s="50"/>
      <c r="AP324" s="50"/>
      <c r="AQ324" s="50"/>
    </row>
    <row r="325" spans="1:43"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50"/>
      <c r="AF325" s="50"/>
      <c r="AG325" s="50"/>
      <c r="AH325" s="50"/>
      <c r="AI325" s="50"/>
      <c r="AJ325" s="50"/>
      <c r="AK325" s="50"/>
      <c r="AL325" s="50"/>
      <c r="AM325" s="50"/>
      <c r="AN325" s="50"/>
      <c r="AO325" s="50"/>
      <c r="AP325" s="50"/>
      <c r="AQ325" s="50"/>
    </row>
    <row r="326" spans="1:43"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50"/>
      <c r="AF326" s="50"/>
      <c r="AG326" s="50"/>
      <c r="AH326" s="50"/>
      <c r="AI326" s="50"/>
      <c r="AJ326" s="50"/>
      <c r="AK326" s="50"/>
      <c r="AL326" s="50"/>
      <c r="AM326" s="50"/>
      <c r="AN326" s="50"/>
      <c r="AO326" s="50"/>
      <c r="AP326" s="50"/>
      <c r="AQ326" s="50"/>
    </row>
    <row r="327" spans="1:43"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50"/>
      <c r="AF327" s="50"/>
      <c r="AG327" s="50"/>
      <c r="AH327" s="50"/>
      <c r="AI327" s="50"/>
      <c r="AJ327" s="50"/>
      <c r="AK327" s="50"/>
      <c r="AL327" s="50"/>
      <c r="AM327" s="50"/>
      <c r="AN327" s="50"/>
      <c r="AO327" s="50"/>
      <c r="AP327" s="50"/>
      <c r="AQ327" s="50"/>
    </row>
    <row r="328" spans="1:43"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50"/>
      <c r="AF328" s="50"/>
      <c r="AG328" s="50"/>
      <c r="AH328" s="50"/>
      <c r="AI328" s="50"/>
      <c r="AJ328" s="50"/>
      <c r="AK328" s="50"/>
      <c r="AL328" s="50"/>
      <c r="AM328" s="50"/>
      <c r="AN328" s="50"/>
      <c r="AO328" s="50"/>
      <c r="AP328" s="50"/>
      <c r="AQ328" s="50"/>
    </row>
    <row r="329" spans="1:43"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50"/>
      <c r="AF329" s="50"/>
      <c r="AG329" s="50"/>
      <c r="AH329" s="50"/>
      <c r="AI329" s="50"/>
      <c r="AJ329" s="50"/>
      <c r="AK329" s="50"/>
      <c r="AL329" s="50"/>
      <c r="AM329" s="50"/>
      <c r="AN329" s="50"/>
      <c r="AO329" s="50"/>
      <c r="AP329" s="50"/>
      <c r="AQ329" s="50"/>
    </row>
    <row r="330" spans="1:43"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50"/>
      <c r="AF330" s="50"/>
      <c r="AG330" s="50"/>
      <c r="AH330" s="50"/>
      <c r="AI330" s="50"/>
      <c r="AJ330" s="50"/>
      <c r="AK330" s="50"/>
      <c r="AL330" s="50"/>
      <c r="AM330" s="50"/>
      <c r="AN330" s="50"/>
      <c r="AO330" s="50"/>
      <c r="AP330" s="50"/>
      <c r="AQ330" s="50"/>
    </row>
    <row r="331" spans="1:43"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50"/>
      <c r="AF331" s="50"/>
      <c r="AG331" s="50"/>
      <c r="AH331" s="50"/>
      <c r="AI331" s="50"/>
      <c r="AJ331" s="50"/>
      <c r="AK331" s="50"/>
      <c r="AL331" s="50"/>
      <c r="AM331" s="50"/>
      <c r="AN331" s="50"/>
      <c r="AO331" s="50"/>
      <c r="AP331" s="50"/>
      <c r="AQ331" s="50"/>
    </row>
    <row r="332" spans="1:43"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50"/>
      <c r="AF332" s="50"/>
      <c r="AG332" s="50"/>
      <c r="AH332" s="50"/>
      <c r="AI332" s="50"/>
      <c r="AJ332" s="50"/>
      <c r="AK332" s="50"/>
      <c r="AL332" s="50"/>
      <c r="AM332" s="50"/>
      <c r="AN332" s="50"/>
      <c r="AO332" s="50"/>
      <c r="AP332" s="50"/>
      <c r="AQ332" s="50"/>
    </row>
    <row r="333" spans="1:43"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50"/>
      <c r="AF333" s="50"/>
      <c r="AG333" s="50"/>
      <c r="AH333" s="50"/>
      <c r="AI333" s="50"/>
      <c r="AJ333" s="50"/>
      <c r="AK333" s="50"/>
      <c r="AL333" s="50"/>
      <c r="AM333" s="50"/>
      <c r="AN333" s="50"/>
      <c r="AO333" s="50"/>
      <c r="AP333" s="50"/>
      <c r="AQ333" s="50"/>
    </row>
    <row r="334" spans="1:43"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50"/>
      <c r="AF334" s="50"/>
      <c r="AG334" s="50"/>
      <c r="AH334" s="50"/>
      <c r="AI334" s="50"/>
      <c r="AJ334" s="50"/>
      <c r="AK334" s="50"/>
      <c r="AL334" s="50"/>
      <c r="AM334" s="50"/>
      <c r="AN334" s="50"/>
      <c r="AO334" s="50"/>
      <c r="AP334" s="50"/>
      <c r="AQ334" s="50"/>
    </row>
    <row r="335" spans="1:43"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50"/>
      <c r="AF335" s="50"/>
      <c r="AG335" s="50"/>
      <c r="AH335" s="50"/>
      <c r="AI335" s="50"/>
      <c r="AJ335" s="50"/>
      <c r="AK335" s="50"/>
      <c r="AL335" s="50"/>
      <c r="AM335" s="50"/>
      <c r="AN335" s="50"/>
      <c r="AO335" s="50"/>
      <c r="AP335" s="50"/>
      <c r="AQ335" s="50"/>
    </row>
    <row r="336" spans="1:43"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50"/>
      <c r="AF336" s="50"/>
      <c r="AG336" s="50"/>
      <c r="AH336" s="50"/>
      <c r="AI336" s="50"/>
      <c r="AJ336" s="50"/>
      <c r="AK336" s="50"/>
      <c r="AL336" s="50"/>
      <c r="AM336" s="50"/>
      <c r="AN336" s="50"/>
      <c r="AO336" s="50"/>
      <c r="AP336" s="50"/>
      <c r="AQ336" s="50"/>
    </row>
    <row r="337" spans="1:43"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50"/>
      <c r="AF337" s="50"/>
      <c r="AG337" s="50"/>
      <c r="AH337" s="50"/>
      <c r="AI337" s="50"/>
      <c r="AJ337" s="50"/>
      <c r="AK337" s="50"/>
      <c r="AL337" s="50"/>
      <c r="AM337" s="50"/>
      <c r="AN337" s="50"/>
      <c r="AO337" s="50"/>
      <c r="AP337" s="50"/>
      <c r="AQ337" s="50"/>
    </row>
    <row r="338" spans="1:43"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50"/>
      <c r="AF338" s="50"/>
      <c r="AG338" s="50"/>
      <c r="AH338" s="50"/>
      <c r="AI338" s="50"/>
      <c r="AJ338" s="50"/>
      <c r="AK338" s="50"/>
      <c r="AL338" s="50"/>
      <c r="AM338" s="50"/>
      <c r="AN338" s="50"/>
      <c r="AO338" s="50"/>
      <c r="AP338" s="50"/>
      <c r="AQ338" s="50"/>
    </row>
    <row r="339" spans="1:43"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50"/>
      <c r="AF339" s="50"/>
      <c r="AG339" s="50"/>
      <c r="AH339" s="50"/>
      <c r="AI339" s="50"/>
      <c r="AJ339" s="50"/>
      <c r="AK339" s="50"/>
      <c r="AL339" s="50"/>
      <c r="AM339" s="50"/>
      <c r="AN339" s="50"/>
      <c r="AO339" s="50"/>
      <c r="AP339" s="50"/>
      <c r="AQ339" s="50"/>
    </row>
    <row r="340" spans="1:43"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50"/>
      <c r="AF340" s="50"/>
      <c r="AG340" s="50"/>
      <c r="AH340" s="50"/>
      <c r="AI340" s="50"/>
      <c r="AJ340" s="50"/>
      <c r="AK340" s="50"/>
      <c r="AL340" s="50"/>
      <c r="AM340" s="50"/>
      <c r="AN340" s="50"/>
      <c r="AO340" s="50"/>
      <c r="AP340" s="50"/>
      <c r="AQ340" s="50"/>
    </row>
    <row r="341" spans="1:43"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50"/>
      <c r="AF341" s="50"/>
      <c r="AG341" s="50"/>
      <c r="AH341" s="50"/>
      <c r="AI341" s="50"/>
      <c r="AJ341" s="50"/>
      <c r="AK341" s="50"/>
      <c r="AL341" s="50"/>
      <c r="AM341" s="50"/>
      <c r="AN341" s="50"/>
      <c r="AO341" s="50"/>
      <c r="AP341" s="50"/>
      <c r="AQ341" s="50"/>
    </row>
    <row r="342" spans="1:43"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50"/>
      <c r="AF342" s="50"/>
      <c r="AG342" s="50"/>
      <c r="AH342" s="50"/>
      <c r="AI342" s="50"/>
      <c r="AJ342" s="50"/>
      <c r="AK342" s="50"/>
      <c r="AL342" s="50"/>
      <c r="AM342" s="50"/>
      <c r="AN342" s="50"/>
      <c r="AO342" s="50"/>
      <c r="AP342" s="50"/>
      <c r="AQ342" s="50"/>
    </row>
    <row r="343" spans="1:43"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50"/>
      <c r="AF343" s="50"/>
      <c r="AG343" s="50"/>
      <c r="AH343" s="50"/>
      <c r="AI343" s="50"/>
      <c r="AJ343" s="50"/>
      <c r="AK343" s="50"/>
      <c r="AL343" s="50"/>
      <c r="AM343" s="50"/>
      <c r="AN343" s="50"/>
      <c r="AO343" s="50"/>
      <c r="AP343" s="50"/>
      <c r="AQ343" s="50"/>
    </row>
    <row r="344" spans="1:43"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50"/>
      <c r="AF344" s="50"/>
      <c r="AG344" s="50"/>
      <c r="AH344" s="50"/>
      <c r="AI344" s="50"/>
      <c r="AJ344" s="50"/>
      <c r="AK344" s="50"/>
      <c r="AL344" s="50"/>
      <c r="AM344" s="50"/>
      <c r="AN344" s="50"/>
      <c r="AO344" s="50"/>
      <c r="AP344" s="50"/>
      <c r="AQ344" s="50"/>
    </row>
    <row r="345" spans="1:43"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50"/>
      <c r="AF345" s="50"/>
      <c r="AG345" s="50"/>
      <c r="AH345" s="50"/>
      <c r="AI345" s="50"/>
      <c r="AJ345" s="50"/>
      <c r="AK345" s="50"/>
      <c r="AL345" s="50"/>
      <c r="AM345" s="50"/>
      <c r="AN345" s="50"/>
      <c r="AO345" s="50"/>
      <c r="AP345" s="50"/>
      <c r="AQ345" s="50"/>
    </row>
    <row r="346" spans="1:43"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50"/>
      <c r="AF346" s="50"/>
      <c r="AG346" s="50"/>
      <c r="AH346" s="50"/>
      <c r="AI346" s="50"/>
      <c r="AJ346" s="50"/>
      <c r="AK346" s="50"/>
      <c r="AL346" s="50"/>
      <c r="AM346" s="50"/>
      <c r="AN346" s="50"/>
      <c r="AO346" s="50"/>
      <c r="AP346" s="50"/>
      <c r="AQ346" s="50"/>
    </row>
    <row r="347" spans="1:43"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50"/>
      <c r="AF347" s="50"/>
      <c r="AG347" s="50"/>
      <c r="AH347" s="50"/>
      <c r="AI347" s="50"/>
      <c r="AJ347" s="50"/>
      <c r="AK347" s="50"/>
      <c r="AL347" s="50"/>
      <c r="AM347" s="50"/>
      <c r="AN347" s="50"/>
      <c r="AO347" s="50"/>
      <c r="AP347" s="50"/>
      <c r="AQ347" s="50"/>
    </row>
    <row r="348" spans="1:43"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50"/>
      <c r="AF348" s="50"/>
      <c r="AG348" s="50"/>
      <c r="AH348" s="50"/>
      <c r="AI348" s="50"/>
      <c r="AJ348" s="50"/>
      <c r="AK348" s="50"/>
      <c r="AL348" s="50"/>
      <c r="AM348" s="50"/>
      <c r="AN348" s="50"/>
      <c r="AO348" s="50"/>
      <c r="AP348" s="50"/>
      <c r="AQ348" s="50"/>
    </row>
    <row r="349" spans="1:43"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50"/>
      <c r="AF349" s="50"/>
      <c r="AG349" s="50"/>
      <c r="AH349" s="50"/>
      <c r="AI349" s="50"/>
      <c r="AJ349" s="50"/>
      <c r="AK349" s="50"/>
      <c r="AL349" s="50"/>
      <c r="AM349" s="50"/>
      <c r="AN349" s="50"/>
      <c r="AO349" s="50"/>
      <c r="AP349" s="50"/>
      <c r="AQ349" s="50"/>
    </row>
    <row r="350" spans="1:43"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50"/>
      <c r="AF350" s="50"/>
      <c r="AG350" s="50"/>
      <c r="AH350" s="50"/>
      <c r="AI350" s="50"/>
      <c r="AJ350" s="50"/>
      <c r="AK350" s="50"/>
      <c r="AL350" s="50"/>
      <c r="AM350" s="50"/>
      <c r="AN350" s="50"/>
      <c r="AO350" s="50"/>
      <c r="AP350" s="50"/>
      <c r="AQ350" s="50"/>
    </row>
    <row r="351" spans="1:43"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50"/>
      <c r="AF351" s="50"/>
      <c r="AG351" s="50"/>
      <c r="AH351" s="50"/>
      <c r="AI351" s="50"/>
      <c r="AJ351" s="50"/>
      <c r="AK351" s="50"/>
      <c r="AL351" s="50"/>
      <c r="AM351" s="50"/>
      <c r="AN351" s="50"/>
      <c r="AO351" s="50"/>
      <c r="AP351" s="50"/>
      <c r="AQ351" s="50"/>
    </row>
    <row r="352" spans="1:43"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50"/>
      <c r="AF352" s="50"/>
      <c r="AG352" s="50"/>
      <c r="AH352" s="50"/>
      <c r="AI352" s="50"/>
      <c r="AJ352" s="50"/>
      <c r="AK352" s="50"/>
      <c r="AL352" s="50"/>
      <c r="AM352" s="50"/>
      <c r="AN352" s="50"/>
      <c r="AO352" s="50"/>
      <c r="AP352" s="50"/>
      <c r="AQ352" s="50"/>
    </row>
    <row r="353" spans="1:43"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50"/>
      <c r="AF353" s="50"/>
      <c r="AG353" s="50"/>
      <c r="AH353" s="50"/>
      <c r="AI353" s="50"/>
      <c r="AJ353" s="50"/>
      <c r="AK353" s="50"/>
      <c r="AL353" s="50"/>
      <c r="AM353" s="50"/>
      <c r="AN353" s="50"/>
      <c r="AO353" s="50"/>
      <c r="AP353" s="50"/>
      <c r="AQ353" s="50"/>
    </row>
    <row r="354" spans="1:43"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50"/>
      <c r="AF354" s="50"/>
      <c r="AG354" s="50"/>
      <c r="AH354" s="50"/>
      <c r="AI354" s="50"/>
      <c r="AJ354" s="50"/>
      <c r="AK354" s="50"/>
      <c r="AL354" s="50"/>
      <c r="AM354" s="50"/>
      <c r="AN354" s="50"/>
      <c r="AO354" s="50"/>
      <c r="AP354" s="50"/>
      <c r="AQ354" s="50"/>
    </row>
    <row r="355" spans="1:43"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50"/>
      <c r="AF355" s="50"/>
      <c r="AG355" s="50"/>
      <c r="AH355" s="50"/>
      <c r="AI355" s="50"/>
      <c r="AJ355" s="50"/>
      <c r="AK355" s="50"/>
      <c r="AL355" s="50"/>
      <c r="AM355" s="50"/>
      <c r="AN355" s="50"/>
      <c r="AO355" s="50"/>
      <c r="AP355" s="50"/>
      <c r="AQ355" s="50"/>
    </row>
    <row r="356" spans="1:43"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50"/>
      <c r="AF356" s="50"/>
      <c r="AG356" s="50"/>
      <c r="AH356" s="50"/>
      <c r="AI356" s="50"/>
      <c r="AJ356" s="50"/>
      <c r="AK356" s="50"/>
      <c r="AL356" s="50"/>
      <c r="AM356" s="50"/>
      <c r="AN356" s="50"/>
      <c r="AO356" s="50"/>
      <c r="AP356" s="50"/>
      <c r="AQ356" s="50"/>
    </row>
    <row r="357" spans="1:43"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50"/>
      <c r="AF357" s="50"/>
      <c r="AG357" s="50"/>
      <c r="AH357" s="50"/>
      <c r="AI357" s="50"/>
      <c r="AJ357" s="50"/>
      <c r="AK357" s="50"/>
      <c r="AL357" s="50"/>
      <c r="AM357" s="50"/>
      <c r="AN357" s="50"/>
      <c r="AO357" s="50"/>
      <c r="AP357" s="50"/>
      <c r="AQ357" s="50"/>
    </row>
    <row r="358" spans="1:43"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50"/>
      <c r="AF358" s="50"/>
      <c r="AG358" s="50"/>
      <c r="AH358" s="50"/>
      <c r="AI358" s="50"/>
      <c r="AJ358" s="50"/>
      <c r="AK358" s="50"/>
      <c r="AL358" s="50"/>
      <c r="AM358" s="50"/>
      <c r="AN358" s="50"/>
      <c r="AO358" s="50"/>
      <c r="AP358" s="50"/>
      <c r="AQ358" s="50"/>
    </row>
    <row r="359" spans="1:43"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50"/>
      <c r="AF359" s="50"/>
      <c r="AG359" s="50"/>
      <c r="AH359" s="50"/>
      <c r="AI359" s="50"/>
      <c r="AJ359" s="50"/>
      <c r="AK359" s="50"/>
      <c r="AL359" s="50"/>
      <c r="AM359" s="50"/>
      <c r="AN359" s="50"/>
      <c r="AO359" s="50"/>
      <c r="AP359" s="50"/>
      <c r="AQ359" s="50"/>
    </row>
    <row r="360" spans="1:43"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50"/>
      <c r="AF360" s="50"/>
      <c r="AG360" s="50"/>
      <c r="AH360" s="50"/>
      <c r="AI360" s="50"/>
      <c r="AJ360" s="50"/>
      <c r="AK360" s="50"/>
      <c r="AL360" s="50"/>
      <c r="AM360" s="50"/>
      <c r="AN360" s="50"/>
      <c r="AO360" s="50"/>
      <c r="AP360" s="50"/>
      <c r="AQ360" s="50"/>
    </row>
    <row r="361" spans="1:43"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50"/>
      <c r="AF361" s="50"/>
      <c r="AG361" s="50"/>
      <c r="AH361" s="50"/>
      <c r="AI361" s="50"/>
      <c r="AJ361" s="50"/>
      <c r="AK361" s="50"/>
      <c r="AL361" s="50"/>
      <c r="AM361" s="50"/>
      <c r="AN361" s="50"/>
      <c r="AO361" s="50"/>
      <c r="AP361" s="50"/>
      <c r="AQ361" s="50"/>
    </row>
    <row r="362" spans="1:43"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50"/>
      <c r="AF362" s="50"/>
      <c r="AG362" s="50"/>
      <c r="AH362" s="50"/>
      <c r="AI362" s="50"/>
      <c r="AJ362" s="50"/>
      <c r="AK362" s="50"/>
      <c r="AL362" s="50"/>
      <c r="AM362" s="50"/>
      <c r="AN362" s="50"/>
      <c r="AO362" s="50"/>
      <c r="AP362" s="50"/>
      <c r="AQ362" s="50"/>
    </row>
    <row r="363" spans="1:43"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50"/>
      <c r="AF363" s="50"/>
      <c r="AG363" s="50"/>
      <c r="AH363" s="50"/>
      <c r="AI363" s="50"/>
      <c r="AJ363" s="50"/>
      <c r="AK363" s="50"/>
      <c r="AL363" s="50"/>
      <c r="AM363" s="50"/>
      <c r="AN363" s="50"/>
      <c r="AO363" s="50"/>
      <c r="AP363" s="50"/>
      <c r="AQ363" s="50"/>
    </row>
    <row r="364" spans="1:43"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50"/>
      <c r="AF364" s="50"/>
      <c r="AG364" s="50"/>
      <c r="AH364" s="50"/>
      <c r="AI364" s="50"/>
      <c r="AJ364" s="50"/>
      <c r="AK364" s="50"/>
      <c r="AL364" s="50"/>
      <c r="AM364" s="50"/>
      <c r="AN364" s="50"/>
      <c r="AO364" s="50"/>
      <c r="AP364" s="50"/>
      <c r="AQ364" s="50"/>
    </row>
    <row r="365" spans="1:43"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50"/>
      <c r="AF365" s="50"/>
      <c r="AG365" s="50"/>
      <c r="AH365" s="50"/>
      <c r="AI365" s="50"/>
      <c r="AJ365" s="50"/>
      <c r="AK365" s="50"/>
      <c r="AL365" s="50"/>
      <c r="AM365" s="50"/>
      <c r="AN365" s="50"/>
      <c r="AO365" s="50"/>
      <c r="AP365" s="50"/>
      <c r="AQ365" s="50"/>
    </row>
    <row r="366" spans="1:43"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50"/>
      <c r="AF366" s="50"/>
      <c r="AG366" s="50"/>
      <c r="AH366" s="50"/>
      <c r="AI366" s="50"/>
      <c r="AJ366" s="50"/>
      <c r="AK366" s="50"/>
      <c r="AL366" s="50"/>
      <c r="AM366" s="50"/>
      <c r="AN366" s="50"/>
      <c r="AO366" s="50"/>
      <c r="AP366" s="50"/>
      <c r="AQ366" s="50"/>
    </row>
    <row r="367" spans="1:43"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50"/>
      <c r="AF367" s="50"/>
      <c r="AG367" s="50"/>
      <c r="AH367" s="50"/>
      <c r="AI367" s="50"/>
      <c r="AJ367" s="50"/>
      <c r="AK367" s="50"/>
      <c r="AL367" s="50"/>
      <c r="AM367" s="50"/>
      <c r="AN367" s="50"/>
      <c r="AO367" s="50"/>
      <c r="AP367" s="50"/>
      <c r="AQ367" s="50"/>
    </row>
    <row r="368" spans="1:43"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50"/>
      <c r="AF368" s="50"/>
      <c r="AG368" s="50"/>
      <c r="AH368" s="50"/>
      <c r="AI368" s="50"/>
      <c r="AJ368" s="50"/>
      <c r="AK368" s="50"/>
      <c r="AL368" s="50"/>
      <c r="AM368" s="50"/>
      <c r="AN368" s="50"/>
      <c r="AO368" s="50"/>
      <c r="AP368" s="50"/>
      <c r="AQ368" s="50"/>
    </row>
    <row r="369" spans="1:43"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50"/>
      <c r="AF369" s="50"/>
      <c r="AG369" s="50"/>
      <c r="AH369" s="50"/>
      <c r="AI369" s="50"/>
      <c r="AJ369" s="50"/>
      <c r="AK369" s="50"/>
      <c r="AL369" s="50"/>
      <c r="AM369" s="50"/>
      <c r="AN369" s="50"/>
      <c r="AO369" s="50"/>
      <c r="AP369" s="50"/>
      <c r="AQ369" s="50"/>
    </row>
    <row r="370" spans="1:43"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50"/>
      <c r="AF370" s="50"/>
      <c r="AG370" s="50"/>
      <c r="AH370" s="50"/>
      <c r="AI370" s="50"/>
      <c r="AJ370" s="50"/>
      <c r="AK370" s="50"/>
      <c r="AL370" s="50"/>
      <c r="AM370" s="50"/>
      <c r="AN370" s="50"/>
      <c r="AO370" s="50"/>
      <c r="AP370" s="50"/>
      <c r="AQ370" s="50"/>
    </row>
    <row r="371" spans="1:43"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50"/>
      <c r="AF371" s="50"/>
      <c r="AG371" s="50"/>
      <c r="AH371" s="50"/>
      <c r="AI371" s="50"/>
      <c r="AJ371" s="50"/>
      <c r="AK371" s="50"/>
      <c r="AL371" s="50"/>
      <c r="AM371" s="50"/>
      <c r="AN371" s="50"/>
      <c r="AO371" s="50"/>
      <c r="AP371" s="50"/>
      <c r="AQ371" s="50"/>
    </row>
    <row r="372" spans="1:43"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50"/>
      <c r="AF372" s="50"/>
      <c r="AG372" s="50"/>
      <c r="AH372" s="50"/>
      <c r="AI372" s="50"/>
      <c r="AJ372" s="50"/>
      <c r="AK372" s="50"/>
      <c r="AL372" s="50"/>
      <c r="AM372" s="50"/>
      <c r="AN372" s="50"/>
      <c r="AO372" s="50"/>
      <c r="AP372" s="50"/>
      <c r="AQ372" s="50"/>
    </row>
    <row r="373" spans="1:43"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50"/>
      <c r="AF373" s="50"/>
      <c r="AG373" s="50"/>
      <c r="AH373" s="50"/>
      <c r="AI373" s="50"/>
      <c r="AJ373" s="50"/>
      <c r="AK373" s="50"/>
      <c r="AL373" s="50"/>
      <c r="AM373" s="50"/>
      <c r="AN373" s="50"/>
      <c r="AO373" s="50"/>
      <c r="AP373" s="50"/>
      <c r="AQ373" s="50"/>
    </row>
    <row r="374" spans="1:43"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50"/>
      <c r="AF374" s="50"/>
      <c r="AG374" s="50"/>
      <c r="AH374" s="50"/>
      <c r="AI374" s="50"/>
      <c r="AJ374" s="50"/>
      <c r="AK374" s="50"/>
      <c r="AL374" s="50"/>
      <c r="AM374" s="50"/>
      <c r="AN374" s="50"/>
      <c r="AO374" s="50"/>
      <c r="AP374" s="50"/>
      <c r="AQ374" s="50"/>
    </row>
    <row r="375" spans="1:43"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50"/>
      <c r="AF375" s="50"/>
      <c r="AG375" s="50"/>
      <c r="AH375" s="50"/>
      <c r="AI375" s="50"/>
      <c r="AJ375" s="50"/>
      <c r="AK375" s="50"/>
      <c r="AL375" s="50"/>
      <c r="AM375" s="50"/>
      <c r="AN375" s="50"/>
      <c r="AO375" s="50"/>
      <c r="AP375" s="50"/>
      <c r="AQ375" s="50"/>
    </row>
    <row r="376" spans="1:43"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50"/>
      <c r="AF376" s="50"/>
      <c r="AG376" s="50"/>
      <c r="AH376" s="50"/>
      <c r="AI376" s="50"/>
      <c r="AJ376" s="50"/>
      <c r="AK376" s="50"/>
      <c r="AL376" s="50"/>
      <c r="AM376" s="50"/>
      <c r="AN376" s="50"/>
      <c r="AO376" s="50"/>
      <c r="AP376" s="50"/>
      <c r="AQ376" s="50"/>
    </row>
    <row r="377" spans="1:43"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50"/>
      <c r="AF377" s="50"/>
      <c r="AG377" s="50"/>
      <c r="AH377" s="50"/>
      <c r="AI377" s="50"/>
      <c r="AJ377" s="50"/>
      <c r="AK377" s="50"/>
      <c r="AL377" s="50"/>
      <c r="AM377" s="50"/>
      <c r="AN377" s="50"/>
      <c r="AO377" s="50"/>
      <c r="AP377" s="50"/>
      <c r="AQ377" s="50"/>
    </row>
    <row r="378" spans="1:43"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50"/>
      <c r="AF378" s="50"/>
      <c r="AG378" s="50"/>
      <c r="AH378" s="50"/>
      <c r="AI378" s="50"/>
      <c r="AJ378" s="50"/>
      <c r="AK378" s="50"/>
      <c r="AL378" s="50"/>
      <c r="AM378" s="50"/>
      <c r="AN378" s="50"/>
      <c r="AO378" s="50"/>
      <c r="AP378" s="50"/>
      <c r="AQ378" s="50"/>
    </row>
    <row r="379" spans="1:43"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50"/>
      <c r="AF379" s="50"/>
      <c r="AG379" s="50"/>
      <c r="AH379" s="50"/>
      <c r="AI379" s="50"/>
      <c r="AJ379" s="50"/>
      <c r="AK379" s="50"/>
      <c r="AL379" s="50"/>
      <c r="AM379" s="50"/>
      <c r="AN379" s="50"/>
      <c r="AO379" s="50"/>
      <c r="AP379" s="50"/>
      <c r="AQ379" s="50"/>
    </row>
    <row r="380" spans="1:43"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50"/>
      <c r="AF380" s="50"/>
      <c r="AG380" s="50"/>
      <c r="AH380" s="50"/>
      <c r="AI380" s="50"/>
      <c r="AJ380" s="50"/>
      <c r="AK380" s="50"/>
      <c r="AL380" s="50"/>
      <c r="AM380" s="50"/>
      <c r="AN380" s="50"/>
      <c r="AO380" s="50"/>
      <c r="AP380" s="50"/>
      <c r="AQ380" s="50"/>
    </row>
    <row r="381" spans="1:43"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50"/>
      <c r="AF381" s="50"/>
      <c r="AG381" s="50"/>
      <c r="AH381" s="50"/>
      <c r="AI381" s="50"/>
      <c r="AJ381" s="50"/>
      <c r="AK381" s="50"/>
      <c r="AL381" s="50"/>
      <c r="AM381" s="50"/>
      <c r="AN381" s="50"/>
      <c r="AO381" s="50"/>
      <c r="AP381" s="50"/>
      <c r="AQ381" s="50"/>
    </row>
    <row r="382" spans="1:43"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50"/>
      <c r="AF382" s="50"/>
      <c r="AG382" s="50"/>
      <c r="AH382" s="50"/>
      <c r="AI382" s="50"/>
      <c r="AJ382" s="50"/>
      <c r="AK382" s="50"/>
      <c r="AL382" s="50"/>
      <c r="AM382" s="50"/>
      <c r="AN382" s="50"/>
      <c r="AO382" s="50"/>
      <c r="AP382" s="50"/>
      <c r="AQ382" s="50"/>
    </row>
    <row r="383" spans="1:43"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50"/>
      <c r="AF383" s="50"/>
      <c r="AG383" s="50"/>
      <c r="AH383" s="50"/>
      <c r="AI383" s="50"/>
      <c r="AJ383" s="50"/>
      <c r="AK383" s="50"/>
      <c r="AL383" s="50"/>
      <c r="AM383" s="50"/>
      <c r="AN383" s="50"/>
      <c r="AO383" s="50"/>
      <c r="AP383" s="50"/>
      <c r="AQ383" s="50"/>
    </row>
    <row r="384" spans="1:43"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50"/>
      <c r="AF384" s="50"/>
      <c r="AG384" s="50"/>
      <c r="AH384" s="50"/>
      <c r="AI384" s="50"/>
      <c r="AJ384" s="50"/>
      <c r="AK384" s="50"/>
      <c r="AL384" s="50"/>
      <c r="AM384" s="50"/>
      <c r="AN384" s="50"/>
      <c r="AO384" s="50"/>
      <c r="AP384" s="50"/>
      <c r="AQ384" s="50"/>
    </row>
    <row r="385" spans="1:43"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50"/>
      <c r="AF385" s="50"/>
      <c r="AG385" s="50"/>
      <c r="AH385" s="50"/>
      <c r="AI385" s="50"/>
      <c r="AJ385" s="50"/>
      <c r="AK385" s="50"/>
      <c r="AL385" s="50"/>
      <c r="AM385" s="50"/>
      <c r="AN385" s="50"/>
      <c r="AO385" s="50"/>
      <c r="AP385" s="50"/>
      <c r="AQ385" s="50"/>
    </row>
    <row r="386" spans="1:43"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50"/>
      <c r="AF386" s="50"/>
      <c r="AG386" s="50"/>
      <c r="AH386" s="50"/>
      <c r="AI386" s="50"/>
      <c r="AJ386" s="50"/>
      <c r="AK386" s="50"/>
      <c r="AL386" s="50"/>
      <c r="AM386" s="50"/>
      <c r="AN386" s="50"/>
      <c r="AO386" s="50"/>
      <c r="AP386" s="50"/>
      <c r="AQ386" s="50"/>
    </row>
    <row r="387" spans="1:43"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50"/>
      <c r="AF387" s="50"/>
      <c r="AG387" s="50"/>
      <c r="AH387" s="50"/>
      <c r="AI387" s="50"/>
      <c r="AJ387" s="50"/>
      <c r="AK387" s="50"/>
      <c r="AL387" s="50"/>
      <c r="AM387" s="50"/>
      <c r="AN387" s="50"/>
      <c r="AO387" s="50"/>
      <c r="AP387" s="50"/>
      <c r="AQ387" s="50"/>
    </row>
    <row r="388" spans="1:43"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50"/>
      <c r="AF388" s="50"/>
      <c r="AG388" s="50"/>
      <c r="AH388" s="50"/>
      <c r="AI388" s="50"/>
      <c r="AJ388" s="50"/>
      <c r="AK388" s="50"/>
      <c r="AL388" s="50"/>
      <c r="AM388" s="50"/>
      <c r="AN388" s="50"/>
      <c r="AO388" s="50"/>
      <c r="AP388" s="50"/>
      <c r="AQ388" s="50"/>
    </row>
    <row r="389" spans="1:43"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50"/>
      <c r="AF389" s="50"/>
      <c r="AG389" s="50"/>
      <c r="AH389" s="50"/>
      <c r="AI389" s="50"/>
      <c r="AJ389" s="50"/>
      <c r="AK389" s="50"/>
      <c r="AL389" s="50"/>
      <c r="AM389" s="50"/>
      <c r="AN389" s="50"/>
      <c r="AO389" s="50"/>
      <c r="AP389" s="50"/>
      <c r="AQ389" s="50"/>
    </row>
    <row r="390" spans="1:43"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50"/>
      <c r="AF390" s="50"/>
      <c r="AG390" s="50"/>
      <c r="AH390" s="50"/>
      <c r="AI390" s="50"/>
      <c r="AJ390" s="50"/>
      <c r="AK390" s="50"/>
      <c r="AL390" s="50"/>
      <c r="AM390" s="50"/>
      <c r="AN390" s="50"/>
      <c r="AO390" s="50"/>
      <c r="AP390" s="50"/>
      <c r="AQ390" s="50"/>
    </row>
    <row r="391" spans="1:43"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50"/>
      <c r="AF391" s="50"/>
      <c r="AG391" s="50"/>
      <c r="AH391" s="50"/>
      <c r="AI391" s="50"/>
      <c r="AJ391" s="50"/>
      <c r="AK391" s="50"/>
      <c r="AL391" s="50"/>
      <c r="AM391" s="50"/>
      <c r="AN391" s="50"/>
      <c r="AO391" s="50"/>
      <c r="AP391" s="50"/>
      <c r="AQ391" s="50"/>
    </row>
    <row r="392" spans="1:43"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50"/>
      <c r="AF392" s="50"/>
      <c r="AG392" s="50"/>
      <c r="AH392" s="50"/>
      <c r="AI392" s="50"/>
      <c r="AJ392" s="50"/>
      <c r="AK392" s="50"/>
      <c r="AL392" s="50"/>
      <c r="AM392" s="50"/>
      <c r="AN392" s="50"/>
      <c r="AO392" s="50"/>
      <c r="AP392" s="50"/>
      <c r="AQ392" s="50"/>
    </row>
    <row r="393" spans="1:43"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50"/>
      <c r="AF393" s="50"/>
      <c r="AG393" s="50"/>
      <c r="AH393" s="50"/>
      <c r="AI393" s="50"/>
      <c r="AJ393" s="50"/>
      <c r="AK393" s="50"/>
      <c r="AL393" s="50"/>
      <c r="AM393" s="50"/>
      <c r="AN393" s="50"/>
      <c r="AO393" s="50"/>
      <c r="AP393" s="50"/>
      <c r="AQ393" s="50"/>
    </row>
    <row r="394" spans="1:43"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50"/>
      <c r="AF394" s="50"/>
      <c r="AG394" s="50"/>
      <c r="AH394" s="50"/>
      <c r="AI394" s="50"/>
      <c r="AJ394" s="50"/>
      <c r="AK394" s="50"/>
      <c r="AL394" s="50"/>
      <c r="AM394" s="50"/>
      <c r="AN394" s="50"/>
      <c r="AO394" s="50"/>
      <c r="AP394" s="50"/>
      <c r="AQ394" s="50"/>
    </row>
    <row r="395" spans="1:43"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50"/>
      <c r="AF395" s="50"/>
      <c r="AG395" s="50"/>
      <c r="AH395" s="50"/>
      <c r="AI395" s="50"/>
      <c r="AJ395" s="50"/>
      <c r="AK395" s="50"/>
      <c r="AL395" s="50"/>
      <c r="AM395" s="50"/>
      <c r="AN395" s="50"/>
      <c r="AO395" s="50"/>
      <c r="AP395" s="50"/>
      <c r="AQ395" s="50"/>
    </row>
    <row r="396" spans="1:43"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50"/>
      <c r="AF396" s="50"/>
      <c r="AG396" s="50"/>
      <c r="AH396" s="50"/>
      <c r="AI396" s="50"/>
      <c r="AJ396" s="50"/>
      <c r="AK396" s="50"/>
      <c r="AL396" s="50"/>
      <c r="AM396" s="50"/>
      <c r="AN396" s="50"/>
      <c r="AO396" s="50"/>
      <c r="AP396" s="50"/>
      <c r="AQ396" s="50"/>
    </row>
    <row r="397" spans="1:43"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50"/>
      <c r="AF397" s="50"/>
      <c r="AG397" s="50"/>
      <c r="AH397" s="50"/>
      <c r="AI397" s="50"/>
      <c r="AJ397" s="50"/>
      <c r="AK397" s="50"/>
      <c r="AL397" s="50"/>
      <c r="AM397" s="50"/>
      <c r="AN397" s="50"/>
      <c r="AO397" s="50"/>
      <c r="AP397" s="50"/>
      <c r="AQ397" s="50"/>
    </row>
    <row r="398" spans="1:43"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50"/>
      <c r="AF398" s="50"/>
      <c r="AG398" s="50"/>
      <c r="AH398" s="50"/>
      <c r="AI398" s="50"/>
      <c r="AJ398" s="50"/>
      <c r="AK398" s="50"/>
      <c r="AL398" s="50"/>
      <c r="AM398" s="50"/>
      <c r="AN398" s="50"/>
      <c r="AO398" s="50"/>
      <c r="AP398" s="50"/>
      <c r="AQ398" s="50"/>
    </row>
    <row r="399" spans="1:43"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50"/>
      <c r="AF399" s="50"/>
      <c r="AG399" s="50"/>
      <c r="AH399" s="50"/>
      <c r="AI399" s="50"/>
      <c r="AJ399" s="50"/>
      <c r="AK399" s="50"/>
      <c r="AL399" s="50"/>
      <c r="AM399" s="50"/>
      <c r="AN399" s="50"/>
      <c r="AO399" s="50"/>
      <c r="AP399" s="50"/>
      <c r="AQ399" s="50"/>
    </row>
    <row r="400" spans="1:43"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50"/>
      <c r="AF400" s="50"/>
      <c r="AG400" s="50"/>
      <c r="AH400" s="50"/>
      <c r="AI400" s="50"/>
      <c r="AJ400" s="50"/>
      <c r="AK400" s="50"/>
      <c r="AL400" s="50"/>
      <c r="AM400" s="50"/>
      <c r="AN400" s="50"/>
      <c r="AO400" s="50"/>
      <c r="AP400" s="50"/>
      <c r="AQ400" s="50"/>
    </row>
    <row r="401" spans="1:43"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50"/>
      <c r="AF401" s="50"/>
      <c r="AG401" s="50"/>
      <c r="AH401" s="50"/>
      <c r="AI401" s="50"/>
      <c r="AJ401" s="50"/>
      <c r="AK401" s="50"/>
      <c r="AL401" s="50"/>
      <c r="AM401" s="50"/>
      <c r="AN401" s="50"/>
      <c r="AO401" s="50"/>
      <c r="AP401" s="50"/>
      <c r="AQ401" s="50"/>
    </row>
    <row r="402" spans="1:43"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50"/>
      <c r="AF402" s="50"/>
      <c r="AG402" s="50"/>
      <c r="AH402" s="50"/>
      <c r="AI402" s="50"/>
      <c r="AJ402" s="50"/>
      <c r="AK402" s="50"/>
      <c r="AL402" s="50"/>
      <c r="AM402" s="50"/>
      <c r="AN402" s="50"/>
      <c r="AO402" s="50"/>
      <c r="AP402" s="50"/>
      <c r="AQ402" s="50"/>
    </row>
    <row r="403" spans="1:43"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50"/>
      <c r="AF403" s="50"/>
      <c r="AG403" s="50"/>
      <c r="AH403" s="50"/>
      <c r="AI403" s="50"/>
      <c r="AJ403" s="50"/>
      <c r="AK403" s="50"/>
      <c r="AL403" s="50"/>
      <c r="AM403" s="50"/>
      <c r="AN403" s="50"/>
      <c r="AO403" s="50"/>
      <c r="AP403" s="50"/>
      <c r="AQ403" s="50"/>
    </row>
    <row r="404" spans="1:43"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50"/>
      <c r="AF404" s="50"/>
      <c r="AG404" s="50"/>
      <c r="AH404" s="50"/>
      <c r="AI404" s="50"/>
      <c r="AJ404" s="50"/>
      <c r="AK404" s="50"/>
      <c r="AL404" s="50"/>
      <c r="AM404" s="50"/>
      <c r="AN404" s="50"/>
      <c r="AO404" s="50"/>
      <c r="AP404" s="50"/>
      <c r="AQ404" s="50"/>
    </row>
    <row r="405" spans="1:43"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50"/>
      <c r="AF405" s="50"/>
      <c r="AG405" s="50"/>
      <c r="AH405" s="50"/>
      <c r="AI405" s="50"/>
      <c r="AJ405" s="50"/>
      <c r="AK405" s="50"/>
      <c r="AL405" s="50"/>
      <c r="AM405" s="50"/>
      <c r="AN405" s="50"/>
      <c r="AO405" s="50"/>
      <c r="AP405" s="50"/>
      <c r="AQ405" s="50"/>
    </row>
    <row r="406" spans="1:43"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50"/>
      <c r="AF406" s="50"/>
      <c r="AG406" s="50"/>
      <c r="AH406" s="50"/>
      <c r="AI406" s="50"/>
      <c r="AJ406" s="50"/>
      <c r="AK406" s="50"/>
      <c r="AL406" s="50"/>
      <c r="AM406" s="50"/>
      <c r="AN406" s="50"/>
      <c r="AO406" s="50"/>
      <c r="AP406" s="50"/>
      <c r="AQ406" s="50"/>
    </row>
    <row r="407" spans="1:43"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50"/>
      <c r="AF407" s="50"/>
      <c r="AG407" s="50"/>
      <c r="AH407" s="50"/>
      <c r="AI407" s="50"/>
      <c r="AJ407" s="50"/>
      <c r="AK407" s="50"/>
      <c r="AL407" s="50"/>
      <c r="AM407" s="50"/>
      <c r="AN407" s="50"/>
      <c r="AO407" s="50"/>
      <c r="AP407" s="50"/>
      <c r="AQ407" s="50"/>
    </row>
    <row r="408" spans="1:43"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50"/>
      <c r="AF408" s="50"/>
      <c r="AG408" s="50"/>
      <c r="AH408" s="50"/>
      <c r="AI408" s="50"/>
      <c r="AJ408" s="50"/>
      <c r="AK408" s="50"/>
      <c r="AL408" s="50"/>
      <c r="AM408" s="50"/>
      <c r="AN408" s="50"/>
      <c r="AO408" s="50"/>
      <c r="AP408" s="50"/>
      <c r="AQ408" s="50"/>
    </row>
    <row r="409" spans="1:43"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50"/>
      <c r="AF409" s="50"/>
      <c r="AG409" s="50"/>
      <c r="AH409" s="50"/>
      <c r="AI409" s="50"/>
      <c r="AJ409" s="50"/>
      <c r="AK409" s="50"/>
      <c r="AL409" s="50"/>
      <c r="AM409" s="50"/>
      <c r="AN409" s="50"/>
      <c r="AO409" s="50"/>
      <c r="AP409" s="50"/>
      <c r="AQ409" s="50"/>
    </row>
    <row r="410" spans="1:43"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50"/>
      <c r="AF410" s="50"/>
      <c r="AG410" s="50"/>
      <c r="AH410" s="50"/>
      <c r="AI410" s="50"/>
      <c r="AJ410" s="50"/>
      <c r="AK410" s="50"/>
      <c r="AL410" s="50"/>
      <c r="AM410" s="50"/>
      <c r="AN410" s="50"/>
      <c r="AO410" s="50"/>
      <c r="AP410" s="50"/>
      <c r="AQ410" s="50"/>
    </row>
    <row r="411" spans="1:43"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50"/>
      <c r="AF411" s="50"/>
      <c r="AG411" s="50"/>
      <c r="AH411" s="50"/>
      <c r="AI411" s="50"/>
      <c r="AJ411" s="50"/>
      <c r="AK411" s="50"/>
      <c r="AL411" s="50"/>
      <c r="AM411" s="50"/>
      <c r="AN411" s="50"/>
      <c r="AO411" s="50"/>
      <c r="AP411" s="50"/>
      <c r="AQ411" s="50"/>
    </row>
    <row r="412" spans="1:43"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50"/>
      <c r="AF412" s="50"/>
      <c r="AG412" s="50"/>
      <c r="AH412" s="50"/>
      <c r="AI412" s="50"/>
      <c r="AJ412" s="50"/>
      <c r="AK412" s="50"/>
      <c r="AL412" s="50"/>
      <c r="AM412" s="50"/>
      <c r="AN412" s="50"/>
      <c r="AO412" s="50"/>
      <c r="AP412" s="50"/>
      <c r="AQ412" s="50"/>
    </row>
    <row r="413" spans="1:43"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50"/>
      <c r="AF413" s="50"/>
      <c r="AG413" s="50"/>
      <c r="AH413" s="50"/>
      <c r="AI413" s="50"/>
      <c r="AJ413" s="50"/>
      <c r="AK413" s="50"/>
      <c r="AL413" s="50"/>
      <c r="AM413" s="50"/>
      <c r="AN413" s="50"/>
      <c r="AO413" s="50"/>
      <c r="AP413" s="50"/>
      <c r="AQ413" s="50"/>
    </row>
    <row r="414" spans="1:43"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50"/>
      <c r="AF414" s="50"/>
      <c r="AG414" s="50"/>
      <c r="AH414" s="50"/>
      <c r="AI414" s="50"/>
      <c r="AJ414" s="50"/>
      <c r="AK414" s="50"/>
      <c r="AL414" s="50"/>
      <c r="AM414" s="50"/>
      <c r="AN414" s="50"/>
      <c r="AO414" s="50"/>
      <c r="AP414" s="50"/>
      <c r="AQ414" s="50"/>
    </row>
    <row r="415" spans="1:43"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50"/>
      <c r="AF415" s="50"/>
      <c r="AG415" s="50"/>
      <c r="AH415" s="50"/>
      <c r="AI415" s="50"/>
      <c r="AJ415" s="50"/>
      <c r="AK415" s="50"/>
      <c r="AL415" s="50"/>
      <c r="AM415" s="50"/>
      <c r="AN415" s="50"/>
      <c r="AO415" s="50"/>
      <c r="AP415" s="50"/>
      <c r="AQ415" s="50"/>
    </row>
    <row r="416" spans="1:43"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50"/>
      <c r="AF416" s="50"/>
      <c r="AG416" s="50"/>
      <c r="AH416" s="50"/>
      <c r="AI416" s="50"/>
      <c r="AJ416" s="50"/>
      <c r="AK416" s="50"/>
      <c r="AL416" s="50"/>
      <c r="AM416" s="50"/>
      <c r="AN416" s="50"/>
      <c r="AO416" s="50"/>
      <c r="AP416" s="50"/>
      <c r="AQ416" s="50"/>
    </row>
    <row r="417" spans="1:43"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50"/>
      <c r="AF417" s="50"/>
      <c r="AG417" s="50"/>
      <c r="AH417" s="50"/>
      <c r="AI417" s="50"/>
      <c r="AJ417" s="50"/>
      <c r="AK417" s="50"/>
      <c r="AL417" s="50"/>
      <c r="AM417" s="50"/>
      <c r="AN417" s="50"/>
      <c r="AO417" s="50"/>
      <c r="AP417" s="50"/>
      <c r="AQ417" s="50"/>
    </row>
    <row r="418" spans="1:43"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50"/>
      <c r="AF418" s="50"/>
      <c r="AG418" s="50"/>
      <c r="AH418" s="50"/>
      <c r="AI418" s="50"/>
      <c r="AJ418" s="50"/>
      <c r="AK418" s="50"/>
      <c r="AL418" s="50"/>
      <c r="AM418" s="50"/>
      <c r="AN418" s="50"/>
      <c r="AO418" s="50"/>
      <c r="AP418" s="50"/>
      <c r="AQ418" s="50"/>
    </row>
    <row r="419" spans="1:43"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50"/>
      <c r="AF419" s="50"/>
      <c r="AG419" s="50"/>
      <c r="AH419" s="50"/>
      <c r="AI419" s="50"/>
      <c r="AJ419" s="50"/>
      <c r="AK419" s="50"/>
      <c r="AL419" s="50"/>
      <c r="AM419" s="50"/>
      <c r="AN419" s="50"/>
      <c r="AO419" s="50"/>
      <c r="AP419" s="50"/>
      <c r="AQ419" s="50"/>
    </row>
    <row r="420" spans="1:43"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50"/>
      <c r="AF420" s="50"/>
      <c r="AG420" s="50"/>
      <c r="AH420" s="50"/>
      <c r="AI420" s="50"/>
      <c r="AJ420" s="50"/>
      <c r="AK420" s="50"/>
      <c r="AL420" s="50"/>
      <c r="AM420" s="50"/>
      <c r="AN420" s="50"/>
      <c r="AO420" s="50"/>
      <c r="AP420" s="50"/>
      <c r="AQ420" s="50"/>
    </row>
    <row r="421" spans="1:43"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50"/>
      <c r="AF421" s="50"/>
      <c r="AG421" s="50"/>
      <c r="AH421" s="50"/>
      <c r="AI421" s="50"/>
      <c r="AJ421" s="50"/>
      <c r="AK421" s="50"/>
      <c r="AL421" s="50"/>
      <c r="AM421" s="50"/>
      <c r="AN421" s="50"/>
      <c r="AO421" s="50"/>
      <c r="AP421" s="50"/>
      <c r="AQ421" s="50"/>
    </row>
    <row r="422" spans="1:43"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50"/>
      <c r="AF422" s="50"/>
      <c r="AG422" s="50"/>
      <c r="AH422" s="50"/>
      <c r="AI422" s="50"/>
      <c r="AJ422" s="50"/>
      <c r="AK422" s="50"/>
      <c r="AL422" s="50"/>
      <c r="AM422" s="50"/>
      <c r="AN422" s="50"/>
      <c r="AO422" s="50"/>
      <c r="AP422" s="50"/>
      <c r="AQ422" s="50"/>
    </row>
    <row r="423" spans="1:43"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50"/>
      <c r="AF423" s="50"/>
      <c r="AG423" s="50"/>
      <c r="AH423" s="50"/>
      <c r="AI423" s="50"/>
      <c r="AJ423" s="50"/>
      <c r="AK423" s="50"/>
      <c r="AL423" s="50"/>
      <c r="AM423" s="50"/>
      <c r="AN423" s="50"/>
      <c r="AO423" s="50"/>
      <c r="AP423" s="50"/>
      <c r="AQ423" s="50"/>
    </row>
    <row r="424" spans="1:43"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50"/>
      <c r="AF424" s="50"/>
      <c r="AG424" s="50"/>
      <c r="AH424" s="50"/>
      <c r="AI424" s="50"/>
      <c r="AJ424" s="50"/>
      <c r="AK424" s="50"/>
      <c r="AL424" s="50"/>
      <c r="AM424" s="50"/>
      <c r="AN424" s="50"/>
      <c r="AO424" s="50"/>
      <c r="AP424" s="50"/>
      <c r="AQ424" s="50"/>
    </row>
    <row r="425" spans="1:43"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50"/>
      <c r="AF425" s="50"/>
      <c r="AG425" s="50"/>
      <c r="AH425" s="50"/>
      <c r="AI425" s="50"/>
      <c r="AJ425" s="50"/>
      <c r="AK425" s="50"/>
      <c r="AL425" s="50"/>
      <c r="AM425" s="50"/>
      <c r="AN425" s="50"/>
      <c r="AO425" s="50"/>
      <c r="AP425" s="50"/>
      <c r="AQ425" s="50"/>
    </row>
    <row r="426" spans="1:43"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50"/>
      <c r="AF426" s="50"/>
      <c r="AG426" s="50"/>
      <c r="AH426" s="50"/>
      <c r="AI426" s="50"/>
      <c r="AJ426" s="50"/>
      <c r="AK426" s="50"/>
      <c r="AL426" s="50"/>
      <c r="AM426" s="50"/>
      <c r="AN426" s="50"/>
      <c r="AO426" s="50"/>
      <c r="AP426" s="50"/>
      <c r="AQ426" s="50"/>
    </row>
    <row r="427" spans="1:43"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50"/>
      <c r="AF427" s="50"/>
      <c r="AG427" s="50"/>
      <c r="AH427" s="50"/>
      <c r="AI427" s="50"/>
      <c r="AJ427" s="50"/>
      <c r="AK427" s="50"/>
      <c r="AL427" s="50"/>
      <c r="AM427" s="50"/>
      <c r="AN427" s="50"/>
      <c r="AO427" s="50"/>
      <c r="AP427" s="50"/>
      <c r="AQ427" s="50"/>
    </row>
    <row r="428" spans="1:43"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50"/>
      <c r="AF428" s="50"/>
      <c r="AG428" s="50"/>
      <c r="AH428" s="50"/>
      <c r="AI428" s="50"/>
      <c r="AJ428" s="50"/>
      <c r="AK428" s="50"/>
      <c r="AL428" s="50"/>
      <c r="AM428" s="50"/>
      <c r="AN428" s="50"/>
      <c r="AO428" s="50"/>
      <c r="AP428" s="50"/>
      <c r="AQ428" s="50"/>
    </row>
    <row r="429" spans="1:43"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50"/>
      <c r="AF429" s="50"/>
      <c r="AG429" s="50"/>
      <c r="AH429" s="50"/>
      <c r="AI429" s="50"/>
      <c r="AJ429" s="50"/>
      <c r="AK429" s="50"/>
      <c r="AL429" s="50"/>
      <c r="AM429" s="50"/>
      <c r="AN429" s="50"/>
      <c r="AO429" s="50"/>
      <c r="AP429" s="50"/>
      <c r="AQ429" s="50"/>
    </row>
    <row r="430" spans="1:43"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50"/>
      <c r="AF430" s="50"/>
      <c r="AG430" s="50"/>
      <c r="AH430" s="50"/>
      <c r="AI430" s="50"/>
      <c r="AJ430" s="50"/>
      <c r="AK430" s="50"/>
      <c r="AL430" s="50"/>
      <c r="AM430" s="50"/>
      <c r="AN430" s="50"/>
      <c r="AO430" s="50"/>
      <c r="AP430" s="50"/>
      <c r="AQ430" s="50"/>
    </row>
    <row r="431" spans="1:43"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50"/>
      <c r="AF431" s="50"/>
      <c r="AG431" s="50"/>
      <c r="AH431" s="50"/>
      <c r="AI431" s="50"/>
      <c r="AJ431" s="50"/>
      <c r="AK431" s="50"/>
      <c r="AL431" s="50"/>
      <c r="AM431" s="50"/>
      <c r="AN431" s="50"/>
      <c r="AO431" s="50"/>
      <c r="AP431" s="50"/>
      <c r="AQ431" s="50"/>
    </row>
    <row r="432" spans="1:43"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50"/>
      <c r="AF432" s="50"/>
      <c r="AG432" s="50"/>
      <c r="AH432" s="50"/>
      <c r="AI432" s="50"/>
      <c r="AJ432" s="50"/>
      <c r="AK432" s="50"/>
      <c r="AL432" s="50"/>
      <c r="AM432" s="50"/>
      <c r="AN432" s="50"/>
      <c r="AO432" s="50"/>
      <c r="AP432" s="50"/>
      <c r="AQ432" s="50"/>
    </row>
    <row r="433" spans="1:43"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50"/>
      <c r="AF433" s="50"/>
      <c r="AG433" s="50"/>
      <c r="AH433" s="50"/>
      <c r="AI433" s="50"/>
      <c r="AJ433" s="50"/>
      <c r="AK433" s="50"/>
      <c r="AL433" s="50"/>
      <c r="AM433" s="50"/>
      <c r="AN433" s="50"/>
      <c r="AO433" s="50"/>
      <c r="AP433" s="50"/>
      <c r="AQ433" s="50"/>
    </row>
    <row r="434" spans="1:43"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50"/>
      <c r="AF434" s="50"/>
      <c r="AG434" s="50"/>
      <c r="AH434" s="50"/>
      <c r="AI434" s="50"/>
      <c r="AJ434" s="50"/>
      <c r="AK434" s="50"/>
      <c r="AL434" s="50"/>
      <c r="AM434" s="50"/>
      <c r="AN434" s="50"/>
      <c r="AO434" s="50"/>
      <c r="AP434" s="50"/>
      <c r="AQ434" s="50"/>
    </row>
    <row r="435" spans="1:43"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50"/>
      <c r="AF435" s="50"/>
      <c r="AG435" s="50"/>
      <c r="AH435" s="50"/>
      <c r="AI435" s="50"/>
      <c r="AJ435" s="50"/>
      <c r="AK435" s="50"/>
      <c r="AL435" s="50"/>
      <c r="AM435" s="50"/>
      <c r="AN435" s="50"/>
      <c r="AO435" s="50"/>
      <c r="AP435" s="50"/>
      <c r="AQ435" s="50"/>
    </row>
    <row r="436" spans="1:43"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50"/>
      <c r="AF436" s="50"/>
      <c r="AG436" s="50"/>
      <c r="AH436" s="50"/>
      <c r="AI436" s="50"/>
      <c r="AJ436" s="50"/>
      <c r="AK436" s="50"/>
      <c r="AL436" s="50"/>
      <c r="AM436" s="50"/>
      <c r="AN436" s="50"/>
      <c r="AO436" s="50"/>
      <c r="AP436" s="50"/>
      <c r="AQ436" s="50"/>
    </row>
    <row r="437" spans="1:43"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50"/>
      <c r="AF437" s="50"/>
      <c r="AG437" s="50"/>
      <c r="AH437" s="50"/>
      <c r="AI437" s="50"/>
      <c r="AJ437" s="50"/>
      <c r="AK437" s="50"/>
      <c r="AL437" s="50"/>
      <c r="AM437" s="50"/>
      <c r="AN437" s="50"/>
      <c r="AO437" s="50"/>
      <c r="AP437" s="50"/>
      <c r="AQ437" s="50"/>
    </row>
    <row r="438" spans="1:43"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50"/>
      <c r="AF438" s="50"/>
      <c r="AG438" s="50"/>
      <c r="AH438" s="50"/>
      <c r="AI438" s="50"/>
      <c r="AJ438" s="50"/>
      <c r="AK438" s="50"/>
      <c r="AL438" s="50"/>
      <c r="AM438" s="50"/>
      <c r="AN438" s="50"/>
      <c r="AO438" s="50"/>
      <c r="AP438" s="50"/>
      <c r="AQ438" s="50"/>
    </row>
    <row r="439" spans="1:43"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50"/>
      <c r="AF439" s="50"/>
      <c r="AG439" s="50"/>
      <c r="AH439" s="50"/>
      <c r="AI439" s="50"/>
      <c r="AJ439" s="50"/>
      <c r="AK439" s="50"/>
      <c r="AL439" s="50"/>
      <c r="AM439" s="50"/>
      <c r="AN439" s="50"/>
      <c r="AO439" s="50"/>
      <c r="AP439" s="50"/>
      <c r="AQ439" s="50"/>
    </row>
    <row r="440" spans="1:43"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50"/>
      <c r="AF440" s="50"/>
      <c r="AG440" s="50"/>
      <c r="AH440" s="50"/>
      <c r="AI440" s="50"/>
      <c r="AJ440" s="50"/>
      <c r="AK440" s="50"/>
      <c r="AL440" s="50"/>
      <c r="AM440" s="50"/>
      <c r="AN440" s="50"/>
      <c r="AO440" s="50"/>
      <c r="AP440" s="50"/>
      <c r="AQ440" s="50"/>
    </row>
    <row r="441" spans="1:43"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50"/>
      <c r="AF441" s="50"/>
      <c r="AG441" s="50"/>
      <c r="AH441" s="50"/>
      <c r="AI441" s="50"/>
      <c r="AJ441" s="50"/>
      <c r="AK441" s="50"/>
      <c r="AL441" s="50"/>
      <c r="AM441" s="50"/>
      <c r="AN441" s="50"/>
      <c r="AO441" s="50"/>
      <c r="AP441" s="50"/>
      <c r="AQ441" s="50"/>
    </row>
    <row r="442" spans="1:43"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50"/>
      <c r="AF442" s="50"/>
      <c r="AG442" s="50"/>
      <c r="AH442" s="50"/>
      <c r="AI442" s="50"/>
      <c r="AJ442" s="50"/>
      <c r="AK442" s="50"/>
      <c r="AL442" s="50"/>
      <c r="AM442" s="50"/>
      <c r="AN442" s="50"/>
      <c r="AO442" s="50"/>
      <c r="AP442" s="50"/>
      <c r="AQ442" s="50"/>
    </row>
    <row r="443" spans="1:43"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50"/>
      <c r="AF443" s="50"/>
      <c r="AG443" s="50"/>
      <c r="AH443" s="50"/>
      <c r="AI443" s="50"/>
      <c r="AJ443" s="50"/>
      <c r="AK443" s="50"/>
      <c r="AL443" s="50"/>
      <c r="AM443" s="50"/>
      <c r="AN443" s="50"/>
      <c r="AO443" s="50"/>
      <c r="AP443" s="50"/>
      <c r="AQ443" s="50"/>
    </row>
    <row r="444" spans="1:43"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50"/>
      <c r="AF444" s="50"/>
      <c r="AG444" s="50"/>
      <c r="AH444" s="50"/>
      <c r="AI444" s="50"/>
      <c r="AJ444" s="50"/>
      <c r="AK444" s="50"/>
      <c r="AL444" s="50"/>
      <c r="AM444" s="50"/>
      <c r="AN444" s="50"/>
      <c r="AO444" s="50"/>
      <c r="AP444" s="50"/>
      <c r="AQ444" s="50"/>
    </row>
    <row r="445" spans="1:43"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50"/>
      <c r="AF445" s="50"/>
      <c r="AG445" s="50"/>
      <c r="AH445" s="50"/>
      <c r="AI445" s="50"/>
      <c r="AJ445" s="50"/>
      <c r="AK445" s="50"/>
      <c r="AL445" s="50"/>
      <c r="AM445" s="50"/>
      <c r="AN445" s="50"/>
      <c r="AO445" s="50"/>
      <c r="AP445" s="50"/>
      <c r="AQ445" s="50"/>
    </row>
    <row r="446" spans="1:43"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50"/>
      <c r="AF446" s="50"/>
      <c r="AG446" s="50"/>
      <c r="AH446" s="50"/>
      <c r="AI446" s="50"/>
      <c r="AJ446" s="50"/>
      <c r="AK446" s="50"/>
      <c r="AL446" s="50"/>
      <c r="AM446" s="50"/>
      <c r="AN446" s="50"/>
      <c r="AO446" s="50"/>
      <c r="AP446" s="50"/>
      <c r="AQ446" s="50"/>
    </row>
    <row r="447" spans="1:43"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50"/>
      <c r="AF447" s="50"/>
      <c r="AG447" s="50"/>
      <c r="AH447" s="50"/>
      <c r="AI447" s="50"/>
      <c r="AJ447" s="50"/>
      <c r="AK447" s="50"/>
      <c r="AL447" s="50"/>
      <c r="AM447" s="50"/>
      <c r="AN447" s="50"/>
      <c r="AO447" s="50"/>
      <c r="AP447" s="50"/>
      <c r="AQ447" s="50"/>
    </row>
    <row r="448" spans="1:43"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50"/>
      <c r="AF448" s="50"/>
      <c r="AG448" s="50"/>
      <c r="AH448" s="50"/>
      <c r="AI448" s="50"/>
      <c r="AJ448" s="50"/>
      <c r="AK448" s="50"/>
      <c r="AL448" s="50"/>
      <c r="AM448" s="50"/>
      <c r="AN448" s="50"/>
      <c r="AO448" s="50"/>
      <c r="AP448" s="50"/>
      <c r="AQ448" s="50"/>
    </row>
    <row r="449" spans="1:43"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50"/>
      <c r="AF449" s="50"/>
      <c r="AG449" s="50"/>
      <c r="AH449" s="50"/>
      <c r="AI449" s="50"/>
      <c r="AJ449" s="50"/>
      <c r="AK449" s="50"/>
      <c r="AL449" s="50"/>
      <c r="AM449" s="50"/>
      <c r="AN449" s="50"/>
      <c r="AO449" s="50"/>
      <c r="AP449" s="50"/>
      <c r="AQ449" s="50"/>
    </row>
    <row r="450" spans="1:43"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50"/>
      <c r="AF450" s="50"/>
      <c r="AG450" s="50"/>
      <c r="AH450" s="50"/>
      <c r="AI450" s="50"/>
      <c r="AJ450" s="50"/>
      <c r="AK450" s="50"/>
      <c r="AL450" s="50"/>
      <c r="AM450" s="50"/>
      <c r="AN450" s="50"/>
      <c r="AO450" s="50"/>
      <c r="AP450" s="50"/>
      <c r="AQ450" s="50"/>
    </row>
    <row r="451" spans="1:43"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50"/>
      <c r="AF451" s="50"/>
      <c r="AG451" s="50"/>
      <c r="AH451" s="50"/>
      <c r="AI451" s="50"/>
      <c r="AJ451" s="50"/>
      <c r="AK451" s="50"/>
      <c r="AL451" s="50"/>
      <c r="AM451" s="50"/>
      <c r="AN451" s="50"/>
      <c r="AO451" s="50"/>
      <c r="AP451" s="50"/>
      <c r="AQ451" s="50"/>
    </row>
    <row r="452" spans="1:43"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50"/>
      <c r="AF452" s="50"/>
      <c r="AG452" s="50"/>
      <c r="AH452" s="50"/>
      <c r="AI452" s="50"/>
      <c r="AJ452" s="50"/>
      <c r="AK452" s="50"/>
      <c r="AL452" s="50"/>
      <c r="AM452" s="50"/>
      <c r="AN452" s="50"/>
      <c r="AO452" s="50"/>
      <c r="AP452" s="50"/>
      <c r="AQ452" s="50"/>
    </row>
    <row r="453" spans="1:43"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50"/>
      <c r="AF453" s="50"/>
      <c r="AG453" s="50"/>
      <c r="AH453" s="50"/>
      <c r="AI453" s="50"/>
      <c r="AJ453" s="50"/>
      <c r="AK453" s="50"/>
      <c r="AL453" s="50"/>
      <c r="AM453" s="50"/>
      <c r="AN453" s="50"/>
      <c r="AO453" s="50"/>
      <c r="AP453" s="50"/>
      <c r="AQ453" s="50"/>
    </row>
    <row r="454" spans="1:43"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50"/>
      <c r="AF454" s="50"/>
      <c r="AG454" s="50"/>
      <c r="AH454" s="50"/>
      <c r="AI454" s="50"/>
      <c r="AJ454" s="50"/>
      <c r="AK454" s="50"/>
      <c r="AL454" s="50"/>
      <c r="AM454" s="50"/>
      <c r="AN454" s="50"/>
      <c r="AO454" s="50"/>
      <c r="AP454" s="50"/>
      <c r="AQ454" s="50"/>
    </row>
    <row r="455" spans="1:43"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50"/>
      <c r="AF455" s="50"/>
      <c r="AG455" s="50"/>
      <c r="AH455" s="50"/>
      <c r="AI455" s="50"/>
      <c r="AJ455" s="50"/>
      <c r="AK455" s="50"/>
      <c r="AL455" s="50"/>
      <c r="AM455" s="50"/>
      <c r="AN455" s="50"/>
      <c r="AO455" s="50"/>
      <c r="AP455" s="50"/>
      <c r="AQ455" s="50"/>
    </row>
    <row r="456" spans="1:43"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50"/>
      <c r="AF456" s="50"/>
      <c r="AG456" s="50"/>
      <c r="AH456" s="50"/>
      <c r="AI456" s="50"/>
      <c r="AJ456" s="50"/>
      <c r="AK456" s="50"/>
      <c r="AL456" s="50"/>
      <c r="AM456" s="50"/>
      <c r="AN456" s="50"/>
      <c r="AO456" s="50"/>
      <c r="AP456" s="50"/>
      <c r="AQ456" s="50"/>
    </row>
    <row r="457" spans="1:43"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50"/>
      <c r="AF457" s="50"/>
      <c r="AG457" s="50"/>
      <c r="AH457" s="50"/>
      <c r="AI457" s="50"/>
      <c r="AJ457" s="50"/>
      <c r="AK457" s="50"/>
      <c r="AL457" s="50"/>
      <c r="AM457" s="50"/>
      <c r="AN457" s="50"/>
      <c r="AO457" s="50"/>
      <c r="AP457" s="50"/>
      <c r="AQ457" s="50"/>
    </row>
    <row r="458" spans="1:43"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50"/>
      <c r="AF458" s="50"/>
      <c r="AG458" s="50"/>
      <c r="AH458" s="50"/>
      <c r="AI458" s="50"/>
      <c r="AJ458" s="50"/>
      <c r="AK458" s="50"/>
      <c r="AL458" s="50"/>
      <c r="AM458" s="50"/>
      <c r="AN458" s="50"/>
      <c r="AO458" s="50"/>
      <c r="AP458" s="50"/>
      <c r="AQ458" s="50"/>
    </row>
    <row r="459" spans="1:43"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50"/>
      <c r="AF459" s="50"/>
      <c r="AG459" s="50"/>
      <c r="AH459" s="50"/>
      <c r="AI459" s="50"/>
      <c r="AJ459" s="50"/>
      <c r="AK459" s="50"/>
      <c r="AL459" s="50"/>
      <c r="AM459" s="50"/>
      <c r="AN459" s="50"/>
      <c r="AO459" s="50"/>
      <c r="AP459" s="50"/>
      <c r="AQ459" s="50"/>
    </row>
    <row r="460" spans="1:43"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50"/>
      <c r="AF460" s="50"/>
      <c r="AG460" s="50"/>
      <c r="AH460" s="50"/>
      <c r="AI460" s="50"/>
      <c r="AJ460" s="50"/>
      <c r="AK460" s="50"/>
      <c r="AL460" s="50"/>
      <c r="AM460" s="50"/>
      <c r="AN460" s="50"/>
      <c r="AO460" s="50"/>
      <c r="AP460" s="50"/>
      <c r="AQ460" s="50"/>
    </row>
    <row r="461" spans="1:43"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50"/>
      <c r="AF461" s="50"/>
      <c r="AG461" s="50"/>
      <c r="AH461" s="50"/>
      <c r="AI461" s="50"/>
      <c r="AJ461" s="50"/>
      <c r="AK461" s="50"/>
      <c r="AL461" s="50"/>
      <c r="AM461" s="50"/>
      <c r="AN461" s="50"/>
      <c r="AO461" s="50"/>
      <c r="AP461" s="50"/>
      <c r="AQ461" s="50"/>
    </row>
    <row r="462" spans="1:43"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50"/>
      <c r="AF462" s="50"/>
      <c r="AG462" s="50"/>
      <c r="AH462" s="50"/>
      <c r="AI462" s="50"/>
      <c r="AJ462" s="50"/>
      <c r="AK462" s="50"/>
      <c r="AL462" s="50"/>
      <c r="AM462" s="50"/>
      <c r="AN462" s="50"/>
      <c r="AO462" s="50"/>
      <c r="AP462" s="50"/>
      <c r="AQ462" s="50"/>
    </row>
    <row r="463" spans="1:43"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50"/>
      <c r="AF463" s="50"/>
      <c r="AG463" s="50"/>
      <c r="AH463" s="50"/>
      <c r="AI463" s="50"/>
      <c r="AJ463" s="50"/>
      <c r="AK463" s="50"/>
      <c r="AL463" s="50"/>
      <c r="AM463" s="50"/>
      <c r="AN463" s="50"/>
      <c r="AO463" s="50"/>
      <c r="AP463" s="50"/>
      <c r="AQ463" s="50"/>
    </row>
    <row r="464" spans="1:43"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50"/>
      <c r="AF464" s="50"/>
      <c r="AG464" s="50"/>
      <c r="AH464" s="50"/>
      <c r="AI464" s="50"/>
      <c r="AJ464" s="50"/>
      <c r="AK464" s="50"/>
      <c r="AL464" s="50"/>
      <c r="AM464" s="50"/>
      <c r="AN464" s="50"/>
      <c r="AO464" s="50"/>
      <c r="AP464" s="50"/>
      <c r="AQ464" s="50"/>
    </row>
    <row r="465" spans="1:43"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50"/>
      <c r="AF465" s="50"/>
      <c r="AG465" s="50"/>
      <c r="AH465" s="50"/>
      <c r="AI465" s="50"/>
      <c r="AJ465" s="50"/>
      <c r="AK465" s="50"/>
      <c r="AL465" s="50"/>
      <c r="AM465" s="50"/>
      <c r="AN465" s="50"/>
      <c r="AO465" s="50"/>
      <c r="AP465" s="50"/>
      <c r="AQ465" s="50"/>
    </row>
    <row r="466" spans="1:43"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50"/>
      <c r="AF466" s="50"/>
      <c r="AG466" s="50"/>
      <c r="AH466" s="50"/>
      <c r="AI466" s="50"/>
      <c r="AJ466" s="50"/>
      <c r="AK466" s="50"/>
      <c r="AL466" s="50"/>
      <c r="AM466" s="50"/>
      <c r="AN466" s="50"/>
      <c r="AO466" s="50"/>
      <c r="AP466" s="50"/>
      <c r="AQ466" s="50"/>
    </row>
    <row r="467" spans="1:43"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50"/>
      <c r="AF467" s="50"/>
      <c r="AG467" s="50"/>
      <c r="AH467" s="50"/>
      <c r="AI467" s="50"/>
      <c r="AJ467" s="50"/>
      <c r="AK467" s="50"/>
      <c r="AL467" s="50"/>
      <c r="AM467" s="50"/>
      <c r="AN467" s="50"/>
      <c r="AO467" s="50"/>
      <c r="AP467" s="50"/>
      <c r="AQ467" s="50"/>
    </row>
    <row r="468" spans="1:43"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50"/>
      <c r="AF468" s="50"/>
      <c r="AG468" s="50"/>
      <c r="AH468" s="50"/>
      <c r="AI468" s="50"/>
      <c r="AJ468" s="50"/>
      <c r="AK468" s="50"/>
      <c r="AL468" s="50"/>
      <c r="AM468" s="50"/>
      <c r="AN468" s="50"/>
      <c r="AO468" s="50"/>
      <c r="AP468" s="50"/>
      <c r="AQ468" s="50"/>
    </row>
    <row r="469" spans="1:43"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50"/>
      <c r="AF469" s="50"/>
      <c r="AG469" s="50"/>
      <c r="AH469" s="50"/>
      <c r="AI469" s="50"/>
      <c r="AJ469" s="50"/>
      <c r="AK469" s="50"/>
      <c r="AL469" s="50"/>
      <c r="AM469" s="50"/>
      <c r="AN469" s="50"/>
      <c r="AO469" s="50"/>
      <c r="AP469" s="50"/>
      <c r="AQ469" s="50"/>
    </row>
    <row r="470" spans="1:43"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50"/>
      <c r="AF470" s="50"/>
      <c r="AG470" s="50"/>
      <c r="AH470" s="50"/>
      <c r="AI470" s="50"/>
      <c r="AJ470" s="50"/>
      <c r="AK470" s="50"/>
      <c r="AL470" s="50"/>
      <c r="AM470" s="50"/>
      <c r="AN470" s="50"/>
      <c r="AO470" s="50"/>
      <c r="AP470" s="50"/>
      <c r="AQ470" s="50"/>
    </row>
    <row r="471" spans="1:43"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50"/>
      <c r="AF471" s="50"/>
      <c r="AG471" s="50"/>
      <c r="AH471" s="50"/>
      <c r="AI471" s="50"/>
      <c r="AJ471" s="50"/>
      <c r="AK471" s="50"/>
      <c r="AL471" s="50"/>
      <c r="AM471" s="50"/>
      <c r="AN471" s="50"/>
      <c r="AO471" s="50"/>
      <c r="AP471" s="50"/>
      <c r="AQ471" s="50"/>
    </row>
    <row r="472" spans="1:43"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50"/>
      <c r="AF472" s="50"/>
      <c r="AG472" s="50"/>
      <c r="AH472" s="50"/>
      <c r="AI472" s="50"/>
      <c r="AJ472" s="50"/>
      <c r="AK472" s="50"/>
      <c r="AL472" s="50"/>
      <c r="AM472" s="50"/>
      <c r="AN472" s="50"/>
      <c r="AO472" s="50"/>
      <c r="AP472" s="50"/>
      <c r="AQ472" s="50"/>
    </row>
    <row r="473" spans="1:43"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50"/>
      <c r="AF473" s="50"/>
      <c r="AG473" s="50"/>
      <c r="AH473" s="50"/>
      <c r="AI473" s="50"/>
      <c r="AJ473" s="50"/>
      <c r="AK473" s="50"/>
      <c r="AL473" s="50"/>
      <c r="AM473" s="50"/>
      <c r="AN473" s="50"/>
      <c r="AO473" s="50"/>
      <c r="AP473" s="50"/>
      <c r="AQ473" s="50"/>
    </row>
    <row r="474" spans="1:43"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50"/>
      <c r="AF474" s="50"/>
      <c r="AG474" s="50"/>
      <c r="AH474" s="50"/>
      <c r="AI474" s="50"/>
      <c r="AJ474" s="50"/>
      <c r="AK474" s="50"/>
      <c r="AL474" s="50"/>
      <c r="AM474" s="50"/>
      <c r="AN474" s="50"/>
      <c r="AO474" s="50"/>
      <c r="AP474" s="50"/>
      <c r="AQ474" s="50"/>
    </row>
    <row r="475" spans="1:43"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50"/>
      <c r="AF475" s="50"/>
      <c r="AG475" s="50"/>
      <c r="AH475" s="50"/>
      <c r="AI475" s="50"/>
      <c r="AJ475" s="50"/>
      <c r="AK475" s="50"/>
      <c r="AL475" s="50"/>
      <c r="AM475" s="50"/>
      <c r="AN475" s="50"/>
      <c r="AO475" s="50"/>
      <c r="AP475" s="50"/>
      <c r="AQ475" s="50"/>
    </row>
    <row r="476" spans="1:43"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50"/>
      <c r="AF476" s="50"/>
      <c r="AG476" s="50"/>
      <c r="AH476" s="50"/>
      <c r="AI476" s="50"/>
      <c r="AJ476" s="50"/>
      <c r="AK476" s="50"/>
      <c r="AL476" s="50"/>
      <c r="AM476" s="50"/>
      <c r="AN476" s="50"/>
      <c r="AO476" s="50"/>
      <c r="AP476" s="50"/>
      <c r="AQ476" s="50"/>
    </row>
    <row r="477" spans="1:43"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50"/>
      <c r="AF477" s="50"/>
      <c r="AG477" s="50"/>
      <c r="AH477" s="50"/>
      <c r="AI477" s="50"/>
      <c r="AJ477" s="50"/>
      <c r="AK477" s="50"/>
      <c r="AL477" s="50"/>
      <c r="AM477" s="50"/>
      <c r="AN477" s="50"/>
      <c r="AO477" s="50"/>
      <c r="AP477" s="50"/>
      <c r="AQ477" s="50"/>
    </row>
    <row r="478" spans="1:43"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50"/>
      <c r="AF478" s="50"/>
      <c r="AG478" s="50"/>
      <c r="AH478" s="50"/>
      <c r="AI478" s="50"/>
      <c r="AJ478" s="50"/>
      <c r="AK478" s="50"/>
      <c r="AL478" s="50"/>
      <c r="AM478" s="50"/>
      <c r="AN478" s="50"/>
      <c r="AO478" s="50"/>
      <c r="AP478" s="50"/>
      <c r="AQ478" s="50"/>
    </row>
    <row r="479" spans="1:43"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50"/>
      <c r="AF479" s="50"/>
      <c r="AG479" s="50"/>
      <c r="AH479" s="50"/>
      <c r="AI479" s="50"/>
      <c r="AJ479" s="50"/>
      <c r="AK479" s="50"/>
      <c r="AL479" s="50"/>
      <c r="AM479" s="50"/>
      <c r="AN479" s="50"/>
      <c r="AO479" s="50"/>
      <c r="AP479" s="50"/>
      <c r="AQ479" s="50"/>
    </row>
    <row r="480" spans="1:43"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50"/>
      <c r="AF480" s="50"/>
      <c r="AG480" s="50"/>
      <c r="AH480" s="50"/>
      <c r="AI480" s="50"/>
      <c r="AJ480" s="50"/>
      <c r="AK480" s="50"/>
      <c r="AL480" s="50"/>
      <c r="AM480" s="50"/>
      <c r="AN480" s="50"/>
      <c r="AO480" s="50"/>
      <c r="AP480" s="50"/>
      <c r="AQ480" s="50"/>
    </row>
    <row r="481" spans="1:43"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50"/>
      <c r="AF481" s="50"/>
      <c r="AG481" s="50"/>
      <c r="AH481" s="50"/>
      <c r="AI481" s="50"/>
      <c r="AJ481" s="50"/>
      <c r="AK481" s="50"/>
      <c r="AL481" s="50"/>
      <c r="AM481" s="50"/>
      <c r="AN481" s="50"/>
      <c r="AO481" s="50"/>
      <c r="AP481" s="50"/>
      <c r="AQ481" s="50"/>
    </row>
    <row r="482" spans="1:43"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0"/>
      <c r="AF482" s="50"/>
      <c r="AG482" s="50"/>
      <c r="AH482" s="50"/>
      <c r="AI482" s="50"/>
      <c r="AJ482" s="50"/>
      <c r="AK482" s="50"/>
      <c r="AL482" s="50"/>
      <c r="AM482" s="50"/>
      <c r="AN482" s="50"/>
      <c r="AO482" s="50"/>
      <c r="AP482" s="50"/>
      <c r="AQ482" s="50"/>
    </row>
    <row r="483" spans="1:43"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0"/>
      <c r="AF483" s="50"/>
      <c r="AG483" s="50"/>
      <c r="AH483" s="50"/>
      <c r="AI483" s="50"/>
      <c r="AJ483" s="50"/>
      <c r="AK483" s="50"/>
      <c r="AL483" s="50"/>
      <c r="AM483" s="50"/>
      <c r="AN483" s="50"/>
      <c r="AO483" s="50"/>
      <c r="AP483" s="50"/>
      <c r="AQ483" s="50"/>
    </row>
    <row r="484" spans="1:43"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0"/>
      <c r="AF484" s="50"/>
      <c r="AG484" s="50"/>
      <c r="AH484" s="50"/>
      <c r="AI484" s="50"/>
      <c r="AJ484" s="50"/>
      <c r="AK484" s="50"/>
      <c r="AL484" s="50"/>
      <c r="AM484" s="50"/>
      <c r="AN484" s="50"/>
      <c r="AO484" s="50"/>
      <c r="AP484" s="50"/>
      <c r="AQ484" s="50"/>
    </row>
    <row r="485" spans="1:43"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0"/>
      <c r="AF485" s="50"/>
      <c r="AG485" s="50"/>
      <c r="AH485" s="50"/>
      <c r="AI485" s="50"/>
      <c r="AJ485" s="50"/>
      <c r="AK485" s="50"/>
      <c r="AL485" s="50"/>
      <c r="AM485" s="50"/>
      <c r="AN485" s="50"/>
      <c r="AO485" s="50"/>
      <c r="AP485" s="50"/>
      <c r="AQ485" s="50"/>
    </row>
    <row r="486" spans="1:43"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0"/>
      <c r="AF486" s="50"/>
      <c r="AG486" s="50"/>
      <c r="AH486" s="50"/>
      <c r="AI486" s="50"/>
      <c r="AJ486" s="50"/>
      <c r="AK486" s="50"/>
      <c r="AL486" s="50"/>
      <c r="AM486" s="50"/>
      <c r="AN486" s="50"/>
      <c r="AO486" s="50"/>
      <c r="AP486" s="50"/>
      <c r="AQ486" s="50"/>
    </row>
    <row r="487" spans="1:43"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0"/>
      <c r="AF487" s="50"/>
      <c r="AG487" s="50"/>
      <c r="AH487" s="50"/>
      <c r="AI487" s="50"/>
      <c r="AJ487" s="50"/>
      <c r="AK487" s="50"/>
      <c r="AL487" s="50"/>
      <c r="AM487" s="50"/>
      <c r="AN487" s="50"/>
      <c r="AO487" s="50"/>
      <c r="AP487" s="50"/>
      <c r="AQ487" s="50"/>
    </row>
    <row r="488" spans="1:43"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0"/>
      <c r="AF488" s="50"/>
      <c r="AG488" s="50"/>
      <c r="AH488" s="50"/>
      <c r="AI488" s="50"/>
      <c r="AJ488" s="50"/>
      <c r="AK488" s="50"/>
      <c r="AL488" s="50"/>
      <c r="AM488" s="50"/>
      <c r="AN488" s="50"/>
      <c r="AO488" s="50"/>
      <c r="AP488" s="50"/>
      <c r="AQ488" s="50"/>
    </row>
    <row r="489" spans="1:43"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0"/>
      <c r="AF489" s="50"/>
      <c r="AG489" s="50"/>
      <c r="AH489" s="50"/>
      <c r="AI489" s="50"/>
      <c r="AJ489" s="50"/>
      <c r="AK489" s="50"/>
      <c r="AL489" s="50"/>
      <c r="AM489" s="50"/>
      <c r="AN489" s="50"/>
      <c r="AO489" s="50"/>
      <c r="AP489" s="50"/>
      <c r="AQ489" s="50"/>
    </row>
    <row r="490" spans="1:43"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50"/>
      <c r="AF490" s="50"/>
      <c r="AG490" s="50"/>
      <c r="AH490" s="50"/>
      <c r="AI490" s="50"/>
      <c r="AJ490" s="50"/>
      <c r="AK490" s="50"/>
      <c r="AL490" s="50"/>
      <c r="AM490" s="50"/>
      <c r="AN490" s="50"/>
      <c r="AO490" s="50"/>
      <c r="AP490" s="50"/>
      <c r="AQ490" s="50"/>
    </row>
    <row r="491" spans="1:43"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50"/>
      <c r="AF491" s="50"/>
      <c r="AG491" s="50"/>
      <c r="AH491" s="50"/>
      <c r="AI491" s="50"/>
      <c r="AJ491" s="50"/>
      <c r="AK491" s="50"/>
      <c r="AL491" s="50"/>
      <c r="AM491" s="50"/>
      <c r="AN491" s="50"/>
      <c r="AO491" s="50"/>
      <c r="AP491" s="50"/>
      <c r="AQ491" s="50"/>
    </row>
    <row r="492" spans="1:43"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50"/>
      <c r="AF492" s="50"/>
      <c r="AG492" s="50"/>
      <c r="AH492" s="50"/>
      <c r="AI492" s="50"/>
      <c r="AJ492" s="50"/>
      <c r="AK492" s="50"/>
      <c r="AL492" s="50"/>
      <c r="AM492" s="50"/>
      <c r="AN492" s="50"/>
      <c r="AO492" s="50"/>
      <c r="AP492" s="50"/>
      <c r="AQ492" s="50"/>
    </row>
    <row r="493" spans="1:43"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50"/>
      <c r="AF493" s="50"/>
      <c r="AG493" s="50"/>
      <c r="AH493" s="50"/>
      <c r="AI493" s="50"/>
      <c r="AJ493" s="50"/>
      <c r="AK493" s="50"/>
      <c r="AL493" s="50"/>
      <c r="AM493" s="50"/>
      <c r="AN493" s="50"/>
      <c r="AO493" s="50"/>
      <c r="AP493" s="50"/>
      <c r="AQ493" s="50"/>
    </row>
    <row r="494" spans="1:43"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50"/>
      <c r="AF494" s="50"/>
      <c r="AG494" s="50"/>
      <c r="AH494" s="50"/>
      <c r="AI494" s="50"/>
      <c r="AJ494" s="50"/>
      <c r="AK494" s="50"/>
      <c r="AL494" s="50"/>
      <c r="AM494" s="50"/>
      <c r="AN494" s="50"/>
      <c r="AO494" s="50"/>
      <c r="AP494" s="50"/>
      <c r="AQ494" s="50"/>
    </row>
    <row r="495" spans="1:43"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50"/>
      <c r="AF495" s="50"/>
      <c r="AG495" s="50"/>
      <c r="AH495" s="50"/>
      <c r="AI495" s="50"/>
      <c r="AJ495" s="50"/>
      <c r="AK495" s="50"/>
      <c r="AL495" s="50"/>
      <c r="AM495" s="50"/>
      <c r="AN495" s="50"/>
      <c r="AO495" s="50"/>
      <c r="AP495" s="50"/>
      <c r="AQ495" s="50"/>
    </row>
    <row r="496" spans="1:43"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50"/>
      <c r="AF496" s="50"/>
      <c r="AG496" s="50"/>
      <c r="AH496" s="50"/>
      <c r="AI496" s="50"/>
      <c r="AJ496" s="50"/>
      <c r="AK496" s="50"/>
      <c r="AL496" s="50"/>
      <c r="AM496" s="50"/>
      <c r="AN496" s="50"/>
      <c r="AO496" s="50"/>
      <c r="AP496" s="50"/>
      <c r="AQ496" s="50"/>
    </row>
    <row r="497" spans="1:43"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50"/>
      <c r="AF497" s="50"/>
      <c r="AG497" s="50"/>
      <c r="AH497" s="50"/>
      <c r="AI497" s="50"/>
      <c r="AJ497" s="50"/>
      <c r="AK497" s="50"/>
      <c r="AL497" s="50"/>
      <c r="AM497" s="50"/>
      <c r="AN497" s="50"/>
      <c r="AO497" s="50"/>
      <c r="AP497" s="50"/>
      <c r="AQ497" s="50"/>
    </row>
    <row r="498" spans="1:43"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50"/>
      <c r="AF498" s="50"/>
      <c r="AG498" s="50"/>
      <c r="AH498" s="50"/>
      <c r="AI498" s="50"/>
      <c r="AJ498" s="50"/>
      <c r="AK498" s="50"/>
      <c r="AL498" s="50"/>
      <c r="AM498" s="50"/>
      <c r="AN498" s="50"/>
      <c r="AO498" s="50"/>
      <c r="AP498" s="50"/>
      <c r="AQ498" s="50"/>
    </row>
    <row r="499" spans="1:43"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50"/>
      <c r="AF499" s="50"/>
      <c r="AG499" s="50"/>
      <c r="AH499" s="50"/>
      <c r="AI499" s="50"/>
      <c r="AJ499" s="50"/>
      <c r="AK499" s="50"/>
      <c r="AL499" s="50"/>
      <c r="AM499" s="50"/>
      <c r="AN499" s="50"/>
      <c r="AO499" s="50"/>
      <c r="AP499" s="50"/>
      <c r="AQ499" s="50"/>
    </row>
    <row r="500" spans="1:43"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50"/>
      <c r="AF500" s="50"/>
      <c r="AG500" s="50"/>
      <c r="AH500" s="50"/>
      <c r="AI500" s="50"/>
      <c r="AJ500" s="50"/>
      <c r="AK500" s="50"/>
      <c r="AL500" s="50"/>
      <c r="AM500" s="50"/>
      <c r="AN500" s="50"/>
      <c r="AO500" s="50"/>
      <c r="AP500" s="50"/>
      <c r="AQ500" s="50"/>
    </row>
    <row r="501" spans="1:43"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50"/>
      <c r="AF501" s="50"/>
      <c r="AG501" s="50"/>
      <c r="AH501" s="50"/>
      <c r="AI501" s="50"/>
      <c r="AJ501" s="50"/>
      <c r="AK501" s="50"/>
      <c r="AL501" s="50"/>
      <c r="AM501" s="50"/>
      <c r="AN501" s="50"/>
      <c r="AO501" s="50"/>
      <c r="AP501" s="50"/>
      <c r="AQ501" s="50"/>
    </row>
    <row r="502" spans="1:43"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50"/>
      <c r="AF502" s="50"/>
      <c r="AG502" s="50"/>
      <c r="AH502" s="50"/>
      <c r="AI502" s="50"/>
      <c r="AJ502" s="50"/>
      <c r="AK502" s="50"/>
      <c r="AL502" s="50"/>
      <c r="AM502" s="50"/>
      <c r="AN502" s="50"/>
      <c r="AO502" s="50"/>
      <c r="AP502" s="50"/>
      <c r="AQ502" s="50"/>
    </row>
    <row r="503" spans="1:43"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50"/>
      <c r="AF503" s="50"/>
      <c r="AG503" s="50"/>
      <c r="AH503" s="50"/>
      <c r="AI503" s="50"/>
      <c r="AJ503" s="50"/>
      <c r="AK503" s="50"/>
      <c r="AL503" s="50"/>
      <c r="AM503" s="50"/>
      <c r="AN503" s="50"/>
      <c r="AO503" s="50"/>
      <c r="AP503" s="50"/>
      <c r="AQ503" s="50"/>
    </row>
    <row r="504" spans="1:43"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50"/>
      <c r="AF504" s="50"/>
      <c r="AG504" s="50"/>
      <c r="AH504" s="50"/>
      <c r="AI504" s="50"/>
      <c r="AJ504" s="50"/>
      <c r="AK504" s="50"/>
      <c r="AL504" s="50"/>
      <c r="AM504" s="50"/>
      <c r="AN504" s="50"/>
      <c r="AO504" s="50"/>
      <c r="AP504" s="50"/>
      <c r="AQ504" s="50"/>
    </row>
    <row r="505" spans="1:43"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50"/>
      <c r="AF505" s="50"/>
      <c r="AG505" s="50"/>
      <c r="AH505" s="50"/>
      <c r="AI505" s="50"/>
      <c r="AJ505" s="50"/>
      <c r="AK505" s="50"/>
      <c r="AL505" s="50"/>
      <c r="AM505" s="50"/>
      <c r="AN505" s="50"/>
      <c r="AO505" s="50"/>
      <c r="AP505" s="50"/>
      <c r="AQ505" s="50"/>
    </row>
    <row r="506" spans="1:43"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50"/>
      <c r="AF506" s="50"/>
      <c r="AG506" s="50"/>
      <c r="AH506" s="50"/>
      <c r="AI506" s="50"/>
      <c r="AJ506" s="50"/>
      <c r="AK506" s="50"/>
      <c r="AL506" s="50"/>
      <c r="AM506" s="50"/>
      <c r="AN506" s="50"/>
      <c r="AO506" s="50"/>
      <c r="AP506" s="50"/>
      <c r="AQ506" s="50"/>
    </row>
    <row r="507" spans="1:43"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50"/>
      <c r="AF507" s="50"/>
      <c r="AG507" s="50"/>
      <c r="AH507" s="50"/>
      <c r="AI507" s="50"/>
      <c r="AJ507" s="50"/>
      <c r="AK507" s="50"/>
      <c r="AL507" s="50"/>
      <c r="AM507" s="50"/>
      <c r="AN507" s="50"/>
      <c r="AO507" s="50"/>
      <c r="AP507" s="50"/>
      <c r="AQ507" s="50"/>
    </row>
    <row r="508" spans="1:43"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50"/>
      <c r="AF508" s="50"/>
      <c r="AG508" s="50"/>
      <c r="AH508" s="50"/>
      <c r="AI508" s="50"/>
      <c r="AJ508" s="50"/>
      <c r="AK508" s="50"/>
      <c r="AL508" s="50"/>
      <c r="AM508" s="50"/>
      <c r="AN508" s="50"/>
      <c r="AO508" s="50"/>
      <c r="AP508" s="50"/>
      <c r="AQ508" s="50"/>
    </row>
    <row r="509" spans="1:43"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50"/>
      <c r="AF509" s="50"/>
      <c r="AG509" s="50"/>
      <c r="AH509" s="50"/>
      <c r="AI509" s="50"/>
      <c r="AJ509" s="50"/>
      <c r="AK509" s="50"/>
      <c r="AL509" s="50"/>
      <c r="AM509" s="50"/>
      <c r="AN509" s="50"/>
      <c r="AO509" s="50"/>
      <c r="AP509" s="50"/>
      <c r="AQ509" s="50"/>
    </row>
    <row r="510" spans="1:43"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50"/>
      <c r="AF510" s="50"/>
      <c r="AG510" s="50"/>
      <c r="AH510" s="50"/>
      <c r="AI510" s="50"/>
      <c r="AJ510" s="50"/>
      <c r="AK510" s="50"/>
      <c r="AL510" s="50"/>
      <c r="AM510" s="50"/>
      <c r="AN510" s="50"/>
      <c r="AO510" s="50"/>
      <c r="AP510" s="50"/>
      <c r="AQ510" s="50"/>
    </row>
    <row r="511" spans="1:43"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50"/>
      <c r="AF511" s="50"/>
      <c r="AG511" s="50"/>
      <c r="AH511" s="50"/>
      <c r="AI511" s="50"/>
      <c r="AJ511" s="50"/>
      <c r="AK511" s="50"/>
      <c r="AL511" s="50"/>
      <c r="AM511" s="50"/>
      <c r="AN511" s="50"/>
      <c r="AO511" s="50"/>
      <c r="AP511" s="50"/>
      <c r="AQ511" s="50"/>
    </row>
    <row r="512" spans="1:43"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50"/>
      <c r="AF512" s="50"/>
      <c r="AG512" s="50"/>
      <c r="AH512" s="50"/>
      <c r="AI512" s="50"/>
      <c r="AJ512" s="50"/>
      <c r="AK512" s="50"/>
      <c r="AL512" s="50"/>
      <c r="AM512" s="50"/>
      <c r="AN512" s="50"/>
      <c r="AO512" s="50"/>
      <c r="AP512" s="50"/>
      <c r="AQ512" s="50"/>
    </row>
    <row r="513" spans="1:43"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50"/>
      <c r="AF513" s="50"/>
      <c r="AG513" s="50"/>
      <c r="AH513" s="50"/>
      <c r="AI513" s="50"/>
      <c r="AJ513" s="50"/>
      <c r="AK513" s="50"/>
      <c r="AL513" s="50"/>
      <c r="AM513" s="50"/>
      <c r="AN513" s="50"/>
      <c r="AO513" s="50"/>
      <c r="AP513" s="50"/>
      <c r="AQ513" s="50"/>
    </row>
    <row r="514" spans="1:43"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50"/>
      <c r="AF514" s="50"/>
      <c r="AG514" s="50"/>
      <c r="AH514" s="50"/>
      <c r="AI514" s="50"/>
      <c r="AJ514" s="50"/>
      <c r="AK514" s="50"/>
      <c r="AL514" s="50"/>
      <c r="AM514" s="50"/>
      <c r="AN514" s="50"/>
      <c r="AO514" s="50"/>
      <c r="AP514" s="50"/>
      <c r="AQ514" s="50"/>
    </row>
    <row r="515" spans="1:43"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50"/>
      <c r="AF515" s="50"/>
      <c r="AG515" s="50"/>
      <c r="AH515" s="50"/>
      <c r="AI515" s="50"/>
      <c r="AJ515" s="50"/>
      <c r="AK515" s="50"/>
      <c r="AL515" s="50"/>
      <c r="AM515" s="50"/>
      <c r="AN515" s="50"/>
      <c r="AO515" s="50"/>
      <c r="AP515" s="50"/>
      <c r="AQ515" s="50"/>
    </row>
    <row r="516" spans="1:43"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0"/>
      <c r="AF516" s="50"/>
      <c r="AG516" s="50"/>
      <c r="AH516" s="50"/>
      <c r="AI516" s="50"/>
      <c r="AJ516" s="50"/>
      <c r="AK516" s="50"/>
      <c r="AL516" s="50"/>
      <c r="AM516" s="50"/>
      <c r="AN516" s="50"/>
      <c r="AO516" s="50"/>
      <c r="AP516" s="50"/>
      <c r="AQ516" s="50"/>
    </row>
    <row r="517" spans="1:43"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50"/>
      <c r="AF517" s="50"/>
      <c r="AG517" s="50"/>
      <c r="AH517" s="50"/>
      <c r="AI517" s="50"/>
      <c r="AJ517" s="50"/>
      <c r="AK517" s="50"/>
      <c r="AL517" s="50"/>
      <c r="AM517" s="50"/>
      <c r="AN517" s="50"/>
      <c r="AO517" s="50"/>
      <c r="AP517" s="50"/>
      <c r="AQ517" s="50"/>
    </row>
    <row r="518" spans="1:43"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50"/>
      <c r="AF518" s="50"/>
      <c r="AG518" s="50"/>
      <c r="AH518" s="50"/>
      <c r="AI518" s="50"/>
      <c r="AJ518" s="50"/>
      <c r="AK518" s="50"/>
      <c r="AL518" s="50"/>
      <c r="AM518" s="50"/>
      <c r="AN518" s="50"/>
      <c r="AO518" s="50"/>
      <c r="AP518" s="50"/>
      <c r="AQ518" s="50"/>
    </row>
    <row r="519" spans="1:43"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50"/>
      <c r="AF519" s="50"/>
      <c r="AG519" s="50"/>
      <c r="AH519" s="50"/>
      <c r="AI519" s="50"/>
      <c r="AJ519" s="50"/>
      <c r="AK519" s="50"/>
      <c r="AL519" s="50"/>
      <c r="AM519" s="50"/>
      <c r="AN519" s="50"/>
      <c r="AO519" s="50"/>
      <c r="AP519" s="50"/>
      <c r="AQ519" s="50"/>
    </row>
    <row r="520" spans="1:43"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50"/>
      <c r="AF520" s="50"/>
      <c r="AG520" s="50"/>
      <c r="AH520" s="50"/>
      <c r="AI520" s="50"/>
      <c r="AJ520" s="50"/>
      <c r="AK520" s="50"/>
      <c r="AL520" s="50"/>
      <c r="AM520" s="50"/>
      <c r="AN520" s="50"/>
      <c r="AO520" s="50"/>
      <c r="AP520" s="50"/>
      <c r="AQ520" s="50"/>
    </row>
    <row r="521" spans="1:43"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50"/>
      <c r="AF521" s="50"/>
      <c r="AG521" s="50"/>
      <c r="AH521" s="50"/>
      <c r="AI521" s="50"/>
      <c r="AJ521" s="50"/>
      <c r="AK521" s="50"/>
      <c r="AL521" s="50"/>
      <c r="AM521" s="50"/>
      <c r="AN521" s="50"/>
      <c r="AO521" s="50"/>
      <c r="AP521" s="50"/>
      <c r="AQ521" s="50"/>
    </row>
    <row r="522" spans="1:43"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50"/>
      <c r="AF522" s="50"/>
      <c r="AG522" s="50"/>
      <c r="AH522" s="50"/>
      <c r="AI522" s="50"/>
      <c r="AJ522" s="50"/>
      <c r="AK522" s="50"/>
      <c r="AL522" s="50"/>
      <c r="AM522" s="50"/>
      <c r="AN522" s="50"/>
      <c r="AO522" s="50"/>
      <c r="AP522" s="50"/>
      <c r="AQ522" s="50"/>
    </row>
    <row r="523" spans="1:43"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50"/>
      <c r="AF523" s="50"/>
      <c r="AG523" s="50"/>
      <c r="AH523" s="50"/>
      <c r="AI523" s="50"/>
      <c r="AJ523" s="50"/>
      <c r="AK523" s="50"/>
      <c r="AL523" s="50"/>
      <c r="AM523" s="50"/>
      <c r="AN523" s="50"/>
      <c r="AO523" s="50"/>
      <c r="AP523" s="50"/>
      <c r="AQ523" s="50"/>
    </row>
    <row r="524" spans="1:43"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50"/>
      <c r="AF524" s="50"/>
      <c r="AG524" s="50"/>
      <c r="AH524" s="50"/>
      <c r="AI524" s="50"/>
      <c r="AJ524" s="50"/>
      <c r="AK524" s="50"/>
      <c r="AL524" s="50"/>
      <c r="AM524" s="50"/>
      <c r="AN524" s="50"/>
      <c r="AO524" s="50"/>
      <c r="AP524" s="50"/>
      <c r="AQ524" s="50"/>
    </row>
    <row r="525" spans="1:43"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50"/>
      <c r="AF525" s="50"/>
      <c r="AG525" s="50"/>
      <c r="AH525" s="50"/>
      <c r="AI525" s="50"/>
      <c r="AJ525" s="50"/>
      <c r="AK525" s="50"/>
      <c r="AL525" s="50"/>
      <c r="AM525" s="50"/>
      <c r="AN525" s="50"/>
      <c r="AO525" s="50"/>
      <c r="AP525" s="50"/>
      <c r="AQ525" s="50"/>
    </row>
    <row r="526" spans="1:43"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50"/>
      <c r="AF526" s="50"/>
      <c r="AG526" s="50"/>
      <c r="AH526" s="50"/>
      <c r="AI526" s="50"/>
      <c r="AJ526" s="50"/>
      <c r="AK526" s="50"/>
      <c r="AL526" s="50"/>
      <c r="AM526" s="50"/>
      <c r="AN526" s="50"/>
      <c r="AO526" s="50"/>
      <c r="AP526" s="50"/>
      <c r="AQ526" s="50"/>
    </row>
    <row r="527" spans="1:43"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50"/>
      <c r="AF527" s="50"/>
      <c r="AG527" s="50"/>
      <c r="AH527" s="50"/>
      <c r="AI527" s="50"/>
      <c r="AJ527" s="50"/>
      <c r="AK527" s="50"/>
      <c r="AL527" s="50"/>
      <c r="AM527" s="50"/>
      <c r="AN527" s="50"/>
      <c r="AO527" s="50"/>
      <c r="AP527" s="50"/>
      <c r="AQ527" s="50"/>
    </row>
    <row r="528" spans="1:43"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50"/>
      <c r="AF528" s="50"/>
      <c r="AG528" s="50"/>
      <c r="AH528" s="50"/>
      <c r="AI528" s="50"/>
      <c r="AJ528" s="50"/>
      <c r="AK528" s="50"/>
      <c r="AL528" s="50"/>
      <c r="AM528" s="50"/>
      <c r="AN528" s="50"/>
      <c r="AO528" s="50"/>
      <c r="AP528" s="50"/>
      <c r="AQ528" s="50"/>
    </row>
    <row r="529" spans="1:43"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50"/>
      <c r="AF529" s="50"/>
      <c r="AG529" s="50"/>
      <c r="AH529" s="50"/>
      <c r="AI529" s="50"/>
      <c r="AJ529" s="50"/>
      <c r="AK529" s="50"/>
      <c r="AL529" s="50"/>
      <c r="AM529" s="50"/>
      <c r="AN529" s="50"/>
      <c r="AO529" s="50"/>
      <c r="AP529" s="50"/>
      <c r="AQ529" s="50"/>
    </row>
    <row r="530" spans="1:43"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50"/>
      <c r="AF530" s="50"/>
      <c r="AG530" s="50"/>
      <c r="AH530" s="50"/>
      <c r="AI530" s="50"/>
      <c r="AJ530" s="50"/>
      <c r="AK530" s="50"/>
      <c r="AL530" s="50"/>
      <c r="AM530" s="50"/>
      <c r="AN530" s="50"/>
      <c r="AO530" s="50"/>
      <c r="AP530" s="50"/>
      <c r="AQ530" s="50"/>
    </row>
    <row r="531" spans="1:43"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50"/>
      <c r="AF531" s="50"/>
      <c r="AG531" s="50"/>
      <c r="AH531" s="50"/>
      <c r="AI531" s="50"/>
      <c r="AJ531" s="50"/>
      <c r="AK531" s="50"/>
      <c r="AL531" s="50"/>
      <c r="AM531" s="50"/>
      <c r="AN531" s="50"/>
      <c r="AO531" s="50"/>
      <c r="AP531" s="50"/>
      <c r="AQ531" s="50"/>
    </row>
    <row r="532" spans="1:43"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50"/>
      <c r="AF532" s="50"/>
      <c r="AG532" s="50"/>
      <c r="AH532" s="50"/>
      <c r="AI532" s="50"/>
      <c r="AJ532" s="50"/>
      <c r="AK532" s="50"/>
      <c r="AL532" s="50"/>
      <c r="AM532" s="50"/>
      <c r="AN532" s="50"/>
      <c r="AO532" s="50"/>
      <c r="AP532" s="50"/>
      <c r="AQ532" s="50"/>
    </row>
    <row r="533" spans="1:43"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50"/>
      <c r="AF533" s="50"/>
      <c r="AG533" s="50"/>
      <c r="AH533" s="50"/>
      <c r="AI533" s="50"/>
      <c r="AJ533" s="50"/>
      <c r="AK533" s="50"/>
      <c r="AL533" s="50"/>
      <c r="AM533" s="50"/>
      <c r="AN533" s="50"/>
      <c r="AO533" s="50"/>
      <c r="AP533" s="50"/>
      <c r="AQ533" s="50"/>
    </row>
    <row r="534" spans="1:43"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50"/>
      <c r="AF534" s="50"/>
      <c r="AG534" s="50"/>
      <c r="AH534" s="50"/>
      <c r="AI534" s="50"/>
      <c r="AJ534" s="50"/>
      <c r="AK534" s="50"/>
      <c r="AL534" s="50"/>
      <c r="AM534" s="50"/>
      <c r="AN534" s="50"/>
      <c r="AO534" s="50"/>
      <c r="AP534" s="50"/>
      <c r="AQ534" s="50"/>
    </row>
    <row r="535" spans="1:43"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50"/>
      <c r="AF535" s="50"/>
      <c r="AG535" s="50"/>
      <c r="AH535" s="50"/>
      <c r="AI535" s="50"/>
      <c r="AJ535" s="50"/>
      <c r="AK535" s="50"/>
      <c r="AL535" s="50"/>
      <c r="AM535" s="50"/>
      <c r="AN535" s="50"/>
      <c r="AO535" s="50"/>
      <c r="AP535" s="50"/>
      <c r="AQ535" s="50"/>
    </row>
    <row r="536" spans="1:43"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50"/>
      <c r="AF536" s="50"/>
      <c r="AG536" s="50"/>
      <c r="AH536" s="50"/>
      <c r="AI536" s="50"/>
      <c r="AJ536" s="50"/>
      <c r="AK536" s="50"/>
      <c r="AL536" s="50"/>
      <c r="AM536" s="50"/>
      <c r="AN536" s="50"/>
      <c r="AO536" s="50"/>
      <c r="AP536" s="50"/>
      <c r="AQ536" s="50"/>
    </row>
    <row r="537" spans="1:43"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50"/>
      <c r="AF537" s="50"/>
      <c r="AG537" s="50"/>
      <c r="AH537" s="50"/>
      <c r="AI537" s="50"/>
      <c r="AJ537" s="50"/>
      <c r="AK537" s="50"/>
      <c r="AL537" s="50"/>
      <c r="AM537" s="50"/>
      <c r="AN537" s="50"/>
      <c r="AO537" s="50"/>
      <c r="AP537" s="50"/>
      <c r="AQ537" s="50"/>
    </row>
    <row r="538" spans="1:43"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50"/>
      <c r="AF538" s="50"/>
      <c r="AG538" s="50"/>
      <c r="AH538" s="50"/>
      <c r="AI538" s="50"/>
      <c r="AJ538" s="50"/>
      <c r="AK538" s="50"/>
      <c r="AL538" s="50"/>
      <c r="AM538" s="50"/>
      <c r="AN538" s="50"/>
      <c r="AO538" s="50"/>
      <c r="AP538" s="50"/>
      <c r="AQ538" s="50"/>
    </row>
    <row r="539" spans="1:43"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50"/>
      <c r="AF539" s="50"/>
      <c r="AG539" s="50"/>
      <c r="AH539" s="50"/>
      <c r="AI539" s="50"/>
      <c r="AJ539" s="50"/>
      <c r="AK539" s="50"/>
      <c r="AL539" s="50"/>
      <c r="AM539" s="50"/>
      <c r="AN539" s="50"/>
      <c r="AO539" s="50"/>
      <c r="AP539" s="50"/>
      <c r="AQ539" s="50"/>
    </row>
    <row r="540" spans="1:43"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50"/>
      <c r="AF540" s="50"/>
      <c r="AG540" s="50"/>
      <c r="AH540" s="50"/>
      <c r="AI540" s="50"/>
      <c r="AJ540" s="50"/>
      <c r="AK540" s="50"/>
      <c r="AL540" s="50"/>
      <c r="AM540" s="50"/>
      <c r="AN540" s="50"/>
      <c r="AO540" s="50"/>
      <c r="AP540" s="50"/>
      <c r="AQ540" s="50"/>
    </row>
    <row r="541" spans="1:43"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50"/>
      <c r="AF541" s="50"/>
      <c r="AG541" s="50"/>
      <c r="AH541" s="50"/>
      <c r="AI541" s="50"/>
      <c r="AJ541" s="50"/>
      <c r="AK541" s="50"/>
      <c r="AL541" s="50"/>
      <c r="AM541" s="50"/>
      <c r="AN541" s="50"/>
      <c r="AO541" s="50"/>
      <c r="AP541" s="50"/>
      <c r="AQ541" s="50"/>
    </row>
    <row r="542" spans="1:43"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50"/>
      <c r="AF542" s="50"/>
      <c r="AG542" s="50"/>
      <c r="AH542" s="50"/>
      <c r="AI542" s="50"/>
      <c r="AJ542" s="50"/>
      <c r="AK542" s="50"/>
      <c r="AL542" s="50"/>
      <c r="AM542" s="50"/>
      <c r="AN542" s="50"/>
      <c r="AO542" s="50"/>
      <c r="AP542" s="50"/>
      <c r="AQ542" s="50"/>
    </row>
    <row r="543" spans="1:43"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50"/>
      <c r="AF543" s="50"/>
      <c r="AG543" s="50"/>
      <c r="AH543" s="50"/>
      <c r="AI543" s="50"/>
      <c r="AJ543" s="50"/>
      <c r="AK543" s="50"/>
      <c r="AL543" s="50"/>
      <c r="AM543" s="50"/>
      <c r="AN543" s="50"/>
      <c r="AO543" s="50"/>
      <c r="AP543" s="50"/>
      <c r="AQ543" s="50"/>
    </row>
    <row r="544" spans="1:43"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50"/>
      <c r="AF544" s="50"/>
      <c r="AG544" s="50"/>
      <c r="AH544" s="50"/>
      <c r="AI544" s="50"/>
      <c r="AJ544" s="50"/>
      <c r="AK544" s="50"/>
      <c r="AL544" s="50"/>
      <c r="AM544" s="50"/>
      <c r="AN544" s="50"/>
      <c r="AO544" s="50"/>
      <c r="AP544" s="50"/>
      <c r="AQ544" s="50"/>
    </row>
    <row r="545" spans="1:43"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50"/>
      <c r="AF545" s="50"/>
      <c r="AG545" s="50"/>
      <c r="AH545" s="50"/>
      <c r="AI545" s="50"/>
      <c r="AJ545" s="50"/>
      <c r="AK545" s="50"/>
      <c r="AL545" s="50"/>
      <c r="AM545" s="50"/>
      <c r="AN545" s="50"/>
      <c r="AO545" s="50"/>
      <c r="AP545" s="50"/>
      <c r="AQ545" s="50"/>
    </row>
    <row r="546" spans="1:43"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50"/>
      <c r="AF546" s="50"/>
      <c r="AG546" s="50"/>
      <c r="AH546" s="50"/>
      <c r="AI546" s="50"/>
      <c r="AJ546" s="50"/>
      <c r="AK546" s="50"/>
      <c r="AL546" s="50"/>
      <c r="AM546" s="50"/>
      <c r="AN546" s="50"/>
      <c r="AO546" s="50"/>
      <c r="AP546" s="50"/>
      <c r="AQ546" s="50"/>
    </row>
    <row r="547" spans="1:43"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50"/>
      <c r="AF547" s="50"/>
      <c r="AG547" s="50"/>
      <c r="AH547" s="50"/>
      <c r="AI547" s="50"/>
      <c r="AJ547" s="50"/>
      <c r="AK547" s="50"/>
      <c r="AL547" s="50"/>
      <c r="AM547" s="50"/>
      <c r="AN547" s="50"/>
      <c r="AO547" s="50"/>
      <c r="AP547" s="50"/>
      <c r="AQ547" s="50"/>
    </row>
    <row r="548" spans="1:43"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50"/>
      <c r="AF548" s="50"/>
      <c r="AG548" s="50"/>
      <c r="AH548" s="50"/>
      <c r="AI548" s="50"/>
      <c r="AJ548" s="50"/>
      <c r="AK548" s="50"/>
      <c r="AL548" s="50"/>
      <c r="AM548" s="50"/>
      <c r="AN548" s="50"/>
      <c r="AO548" s="50"/>
      <c r="AP548" s="50"/>
      <c r="AQ548" s="50"/>
    </row>
    <row r="549" spans="1:43"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50"/>
      <c r="AF549" s="50"/>
      <c r="AG549" s="50"/>
      <c r="AH549" s="50"/>
      <c r="AI549" s="50"/>
      <c r="AJ549" s="50"/>
      <c r="AK549" s="50"/>
      <c r="AL549" s="50"/>
      <c r="AM549" s="50"/>
      <c r="AN549" s="50"/>
      <c r="AO549" s="50"/>
      <c r="AP549" s="50"/>
      <c r="AQ549" s="50"/>
    </row>
    <row r="550" spans="1:43"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50"/>
      <c r="AF550" s="50"/>
      <c r="AG550" s="50"/>
      <c r="AH550" s="50"/>
      <c r="AI550" s="50"/>
      <c r="AJ550" s="50"/>
      <c r="AK550" s="50"/>
      <c r="AL550" s="50"/>
      <c r="AM550" s="50"/>
      <c r="AN550" s="50"/>
      <c r="AO550" s="50"/>
      <c r="AP550" s="50"/>
      <c r="AQ550" s="50"/>
    </row>
    <row r="551" spans="1:43"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50"/>
      <c r="AF551" s="50"/>
      <c r="AG551" s="50"/>
      <c r="AH551" s="50"/>
      <c r="AI551" s="50"/>
      <c r="AJ551" s="50"/>
      <c r="AK551" s="50"/>
      <c r="AL551" s="50"/>
      <c r="AM551" s="50"/>
      <c r="AN551" s="50"/>
      <c r="AO551" s="50"/>
      <c r="AP551" s="50"/>
      <c r="AQ551" s="50"/>
    </row>
    <row r="552" spans="1:43"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50"/>
      <c r="AF552" s="50"/>
      <c r="AG552" s="50"/>
      <c r="AH552" s="50"/>
      <c r="AI552" s="50"/>
      <c r="AJ552" s="50"/>
      <c r="AK552" s="50"/>
      <c r="AL552" s="50"/>
      <c r="AM552" s="50"/>
      <c r="AN552" s="50"/>
      <c r="AO552" s="50"/>
      <c r="AP552" s="50"/>
      <c r="AQ552" s="50"/>
    </row>
    <row r="553" spans="1:43"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50"/>
      <c r="AF553" s="50"/>
      <c r="AG553" s="50"/>
      <c r="AH553" s="50"/>
      <c r="AI553" s="50"/>
      <c r="AJ553" s="50"/>
      <c r="AK553" s="50"/>
      <c r="AL553" s="50"/>
      <c r="AM553" s="50"/>
      <c r="AN553" s="50"/>
      <c r="AO553" s="50"/>
      <c r="AP553" s="50"/>
      <c r="AQ553" s="50"/>
    </row>
    <row r="554" spans="1:43"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50"/>
      <c r="AF554" s="50"/>
      <c r="AG554" s="50"/>
      <c r="AH554" s="50"/>
      <c r="AI554" s="50"/>
      <c r="AJ554" s="50"/>
      <c r="AK554" s="50"/>
      <c r="AL554" s="50"/>
      <c r="AM554" s="50"/>
      <c r="AN554" s="50"/>
      <c r="AO554" s="50"/>
      <c r="AP554" s="50"/>
      <c r="AQ554" s="50"/>
    </row>
    <row r="555" spans="1:43"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50"/>
      <c r="AF555" s="50"/>
      <c r="AG555" s="50"/>
      <c r="AH555" s="50"/>
      <c r="AI555" s="50"/>
      <c r="AJ555" s="50"/>
      <c r="AK555" s="50"/>
      <c r="AL555" s="50"/>
      <c r="AM555" s="50"/>
      <c r="AN555" s="50"/>
      <c r="AO555" s="50"/>
      <c r="AP555" s="50"/>
      <c r="AQ555" s="50"/>
    </row>
    <row r="556" spans="1:43"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50"/>
      <c r="AF556" s="50"/>
      <c r="AG556" s="50"/>
      <c r="AH556" s="50"/>
      <c r="AI556" s="50"/>
      <c r="AJ556" s="50"/>
      <c r="AK556" s="50"/>
      <c r="AL556" s="50"/>
      <c r="AM556" s="50"/>
      <c r="AN556" s="50"/>
      <c r="AO556" s="50"/>
      <c r="AP556" s="50"/>
      <c r="AQ556" s="50"/>
    </row>
    <row r="557" spans="1:43"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50"/>
      <c r="AF557" s="50"/>
      <c r="AG557" s="50"/>
      <c r="AH557" s="50"/>
      <c r="AI557" s="50"/>
      <c r="AJ557" s="50"/>
      <c r="AK557" s="50"/>
      <c r="AL557" s="50"/>
      <c r="AM557" s="50"/>
      <c r="AN557" s="50"/>
      <c r="AO557" s="50"/>
      <c r="AP557" s="50"/>
      <c r="AQ557" s="50"/>
    </row>
    <row r="558" spans="1:43"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50"/>
      <c r="AF558" s="50"/>
      <c r="AG558" s="50"/>
      <c r="AH558" s="50"/>
      <c r="AI558" s="50"/>
      <c r="AJ558" s="50"/>
      <c r="AK558" s="50"/>
      <c r="AL558" s="50"/>
      <c r="AM558" s="50"/>
      <c r="AN558" s="50"/>
      <c r="AO558" s="50"/>
      <c r="AP558" s="50"/>
      <c r="AQ558" s="50"/>
    </row>
    <row r="559" spans="1:43"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50"/>
      <c r="AF559" s="50"/>
      <c r="AG559" s="50"/>
      <c r="AH559" s="50"/>
      <c r="AI559" s="50"/>
      <c r="AJ559" s="50"/>
      <c r="AK559" s="50"/>
      <c r="AL559" s="50"/>
      <c r="AM559" s="50"/>
      <c r="AN559" s="50"/>
      <c r="AO559" s="50"/>
      <c r="AP559" s="50"/>
      <c r="AQ559" s="50"/>
    </row>
    <row r="560" spans="1:43"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50"/>
      <c r="AF560" s="50"/>
      <c r="AG560" s="50"/>
      <c r="AH560" s="50"/>
      <c r="AI560" s="50"/>
      <c r="AJ560" s="50"/>
      <c r="AK560" s="50"/>
      <c r="AL560" s="50"/>
      <c r="AM560" s="50"/>
      <c r="AN560" s="50"/>
      <c r="AO560" s="50"/>
      <c r="AP560" s="50"/>
      <c r="AQ560" s="50"/>
    </row>
    <row r="561" spans="1:43"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50"/>
      <c r="AF561" s="50"/>
      <c r="AG561" s="50"/>
      <c r="AH561" s="50"/>
      <c r="AI561" s="50"/>
      <c r="AJ561" s="50"/>
      <c r="AK561" s="50"/>
      <c r="AL561" s="50"/>
      <c r="AM561" s="50"/>
      <c r="AN561" s="50"/>
      <c r="AO561" s="50"/>
      <c r="AP561" s="50"/>
      <c r="AQ561" s="50"/>
    </row>
    <row r="562" spans="1:43"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50"/>
      <c r="AF562" s="50"/>
      <c r="AG562" s="50"/>
      <c r="AH562" s="50"/>
      <c r="AI562" s="50"/>
      <c r="AJ562" s="50"/>
      <c r="AK562" s="50"/>
      <c r="AL562" s="50"/>
      <c r="AM562" s="50"/>
      <c r="AN562" s="50"/>
      <c r="AO562" s="50"/>
      <c r="AP562" s="50"/>
      <c r="AQ562" s="50"/>
    </row>
    <row r="563" spans="1:43"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50"/>
      <c r="AF563" s="50"/>
      <c r="AG563" s="50"/>
      <c r="AH563" s="50"/>
      <c r="AI563" s="50"/>
      <c r="AJ563" s="50"/>
      <c r="AK563" s="50"/>
      <c r="AL563" s="50"/>
      <c r="AM563" s="50"/>
      <c r="AN563" s="50"/>
      <c r="AO563" s="50"/>
      <c r="AP563" s="50"/>
      <c r="AQ563" s="50"/>
    </row>
    <row r="564" spans="1:43"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50"/>
      <c r="AF564" s="50"/>
      <c r="AG564" s="50"/>
      <c r="AH564" s="50"/>
      <c r="AI564" s="50"/>
      <c r="AJ564" s="50"/>
      <c r="AK564" s="50"/>
      <c r="AL564" s="50"/>
      <c r="AM564" s="50"/>
      <c r="AN564" s="50"/>
      <c r="AO564" s="50"/>
      <c r="AP564" s="50"/>
      <c r="AQ564" s="50"/>
    </row>
    <row r="565" spans="1:43"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50"/>
      <c r="AF565" s="50"/>
      <c r="AG565" s="50"/>
      <c r="AH565" s="50"/>
      <c r="AI565" s="50"/>
      <c r="AJ565" s="50"/>
      <c r="AK565" s="50"/>
      <c r="AL565" s="50"/>
      <c r="AM565" s="50"/>
      <c r="AN565" s="50"/>
      <c r="AO565" s="50"/>
      <c r="AP565" s="50"/>
      <c r="AQ565" s="50"/>
    </row>
    <row r="566" spans="1:43"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50"/>
      <c r="AF566" s="50"/>
      <c r="AG566" s="50"/>
      <c r="AH566" s="50"/>
      <c r="AI566" s="50"/>
      <c r="AJ566" s="50"/>
      <c r="AK566" s="50"/>
      <c r="AL566" s="50"/>
      <c r="AM566" s="50"/>
      <c r="AN566" s="50"/>
      <c r="AO566" s="50"/>
      <c r="AP566" s="50"/>
      <c r="AQ566" s="50"/>
    </row>
    <row r="567" spans="1:43"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50"/>
      <c r="AF567" s="50"/>
      <c r="AG567" s="50"/>
      <c r="AH567" s="50"/>
      <c r="AI567" s="50"/>
      <c r="AJ567" s="50"/>
      <c r="AK567" s="50"/>
      <c r="AL567" s="50"/>
      <c r="AM567" s="50"/>
      <c r="AN567" s="50"/>
      <c r="AO567" s="50"/>
      <c r="AP567" s="50"/>
      <c r="AQ567" s="50"/>
    </row>
    <row r="568" spans="1:43"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50"/>
      <c r="AF568" s="50"/>
      <c r="AG568" s="50"/>
      <c r="AH568" s="50"/>
      <c r="AI568" s="50"/>
      <c r="AJ568" s="50"/>
      <c r="AK568" s="50"/>
      <c r="AL568" s="50"/>
      <c r="AM568" s="50"/>
      <c r="AN568" s="50"/>
      <c r="AO568" s="50"/>
      <c r="AP568" s="50"/>
      <c r="AQ568" s="50"/>
    </row>
    <row r="569" spans="1:43"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50"/>
      <c r="AF569" s="50"/>
      <c r="AG569" s="50"/>
      <c r="AH569" s="50"/>
      <c r="AI569" s="50"/>
      <c r="AJ569" s="50"/>
      <c r="AK569" s="50"/>
      <c r="AL569" s="50"/>
      <c r="AM569" s="50"/>
      <c r="AN569" s="50"/>
      <c r="AO569" s="50"/>
      <c r="AP569" s="50"/>
      <c r="AQ569" s="50"/>
    </row>
    <row r="570" spans="1:43"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50"/>
      <c r="AF570" s="50"/>
      <c r="AG570" s="50"/>
      <c r="AH570" s="50"/>
      <c r="AI570" s="50"/>
      <c r="AJ570" s="50"/>
      <c r="AK570" s="50"/>
      <c r="AL570" s="50"/>
      <c r="AM570" s="50"/>
      <c r="AN570" s="50"/>
      <c r="AO570" s="50"/>
      <c r="AP570" s="50"/>
      <c r="AQ570" s="50"/>
    </row>
    <row r="571" spans="1:43"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50"/>
      <c r="AF571" s="50"/>
      <c r="AG571" s="50"/>
      <c r="AH571" s="50"/>
      <c r="AI571" s="50"/>
      <c r="AJ571" s="50"/>
      <c r="AK571" s="50"/>
      <c r="AL571" s="50"/>
      <c r="AM571" s="50"/>
      <c r="AN571" s="50"/>
      <c r="AO571" s="50"/>
      <c r="AP571" s="50"/>
      <c r="AQ571" s="50"/>
    </row>
    <row r="572" spans="1:43"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50"/>
      <c r="AF572" s="50"/>
      <c r="AG572" s="50"/>
      <c r="AH572" s="50"/>
      <c r="AI572" s="50"/>
      <c r="AJ572" s="50"/>
      <c r="AK572" s="50"/>
      <c r="AL572" s="50"/>
      <c r="AM572" s="50"/>
      <c r="AN572" s="50"/>
      <c r="AO572" s="50"/>
      <c r="AP572" s="50"/>
      <c r="AQ572" s="50"/>
    </row>
    <row r="573" spans="1:43"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50"/>
      <c r="AF573" s="50"/>
      <c r="AG573" s="50"/>
      <c r="AH573" s="50"/>
      <c r="AI573" s="50"/>
      <c r="AJ573" s="50"/>
      <c r="AK573" s="50"/>
      <c r="AL573" s="50"/>
      <c r="AM573" s="50"/>
      <c r="AN573" s="50"/>
      <c r="AO573" s="50"/>
      <c r="AP573" s="50"/>
      <c r="AQ573" s="50"/>
    </row>
    <row r="574" spans="1:43"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50"/>
      <c r="AF574" s="50"/>
      <c r="AG574" s="50"/>
      <c r="AH574" s="50"/>
      <c r="AI574" s="50"/>
      <c r="AJ574" s="50"/>
      <c r="AK574" s="50"/>
      <c r="AL574" s="50"/>
      <c r="AM574" s="50"/>
      <c r="AN574" s="50"/>
      <c r="AO574" s="50"/>
      <c r="AP574" s="50"/>
      <c r="AQ574" s="50"/>
    </row>
    <row r="575" spans="1:43"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50"/>
      <c r="AF575" s="50"/>
      <c r="AG575" s="50"/>
      <c r="AH575" s="50"/>
      <c r="AI575" s="50"/>
      <c r="AJ575" s="50"/>
      <c r="AK575" s="50"/>
      <c r="AL575" s="50"/>
      <c r="AM575" s="50"/>
      <c r="AN575" s="50"/>
      <c r="AO575" s="50"/>
      <c r="AP575" s="50"/>
      <c r="AQ575" s="50"/>
    </row>
    <row r="576" spans="1:43"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50"/>
      <c r="AF576" s="50"/>
      <c r="AG576" s="50"/>
      <c r="AH576" s="50"/>
      <c r="AI576" s="50"/>
      <c r="AJ576" s="50"/>
      <c r="AK576" s="50"/>
      <c r="AL576" s="50"/>
      <c r="AM576" s="50"/>
      <c r="AN576" s="50"/>
      <c r="AO576" s="50"/>
      <c r="AP576" s="50"/>
      <c r="AQ576" s="50"/>
    </row>
    <row r="577" spans="1:43"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50"/>
      <c r="AF577" s="50"/>
      <c r="AG577" s="50"/>
      <c r="AH577" s="50"/>
      <c r="AI577" s="50"/>
      <c r="AJ577" s="50"/>
      <c r="AK577" s="50"/>
      <c r="AL577" s="50"/>
      <c r="AM577" s="50"/>
      <c r="AN577" s="50"/>
      <c r="AO577" s="50"/>
      <c r="AP577" s="50"/>
      <c r="AQ577" s="50"/>
    </row>
    <row r="578" spans="1:43"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50"/>
      <c r="AF578" s="50"/>
      <c r="AG578" s="50"/>
      <c r="AH578" s="50"/>
      <c r="AI578" s="50"/>
      <c r="AJ578" s="50"/>
      <c r="AK578" s="50"/>
      <c r="AL578" s="50"/>
      <c r="AM578" s="50"/>
      <c r="AN578" s="50"/>
      <c r="AO578" s="50"/>
      <c r="AP578" s="50"/>
      <c r="AQ578" s="50"/>
    </row>
    <row r="579" spans="1:43"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50"/>
      <c r="AF579" s="50"/>
      <c r="AG579" s="50"/>
      <c r="AH579" s="50"/>
      <c r="AI579" s="50"/>
      <c r="AJ579" s="50"/>
      <c r="AK579" s="50"/>
      <c r="AL579" s="50"/>
      <c r="AM579" s="50"/>
      <c r="AN579" s="50"/>
      <c r="AO579" s="50"/>
      <c r="AP579" s="50"/>
      <c r="AQ579" s="50"/>
    </row>
    <row r="580" spans="1:43"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50"/>
      <c r="AF580" s="50"/>
      <c r="AG580" s="50"/>
      <c r="AH580" s="50"/>
      <c r="AI580" s="50"/>
      <c r="AJ580" s="50"/>
      <c r="AK580" s="50"/>
      <c r="AL580" s="50"/>
      <c r="AM580" s="50"/>
      <c r="AN580" s="50"/>
      <c r="AO580" s="50"/>
      <c r="AP580" s="50"/>
      <c r="AQ580" s="50"/>
    </row>
    <row r="581" spans="1:43"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50"/>
      <c r="AF581" s="50"/>
      <c r="AG581" s="50"/>
      <c r="AH581" s="50"/>
      <c r="AI581" s="50"/>
      <c r="AJ581" s="50"/>
      <c r="AK581" s="50"/>
      <c r="AL581" s="50"/>
      <c r="AM581" s="50"/>
      <c r="AN581" s="50"/>
      <c r="AO581" s="50"/>
      <c r="AP581" s="50"/>
      <c r="AQ581" s="50"/>
    </row>
    <row r="582" spans="1:43"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50"/>
      <c r="AF582" s="50"/>
      <c r="AG582" s="50"/>
      <c r="AH582" s="50"/>
      <c r="AI582" s="50"/>
      <c r="AJ582" s="50"/>
      <c r="AK582" s="50"/>
      <c r="AL582" s="50"/>
      <c r="AM582" s="50"/>
      <c r="AN582" s="50"/>
      <c r="AO582" s="50"/>
      <c r="AP582" s="50"/>
      <c r="AQ582" s="50"/>
    </row>
    <row r="583" spans="1:43"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50"/>
      <c r="AF583" s="50"/>
      <c r="AG583" s="50"/>
      <c r="AH583" s="50"/>
      <c r="AI583" s="50"/>
      <c r="AJ583" s="50"/>
      <c r="AK583" s="50"/>
      <c r="AL583" s="50"/>
      <c r="AM583" s="50"/>
      <c r="AN583" s="50"/>
      <c r="AO583" s="50"/>
      <c r="AP583" s="50"/>
      <c r="AQ583" s="50"/>
    </row>
    <row r="584" spans="1:43"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50"/>
      <c r="AF584" s="50"/>
      <c r="AG584" s="50"/>
      <c r="AH584" s="50"/>
      <c r="AI584" s="50"/>
      <c r="AJ584" s="50"/>
      <c r="AK584" s="50"/>
      <c r="AL584" s="50"/>
      <c r="AM584" s="50"/>
      <c r="AN584" s="50"/>
      <c r="AO584" s="50"/>
      <c r="AP584" s="50"/>
      <c r="AQ584" s="50"/>
    </row>
    <row r="585" spans="1:43"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50"/>
      <c r="AF585" s="50"/>
      <c r="AG585" s="50"/>
      <c r="AH585" s="50"/>
      <c r="AI585" s="50"/>
      <c r="AJ585" s="50"/>
      <c r="AK585" s="50"/>
      <c r="AL585" s="50"/>
      <c r="AM585" s="50"/>
      <c r="AN585" s="50"/>
      <c r="AO585" s="50"/>
      <c r="AP585" s="50"/>
      <c r="AQ585" s="50"/>
    </row>
    <row r="586" spans="1:43"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50"/>
      <c r="AF586" s="50"/>
      <c r="AG586" s="50"/>
      <c r="AH586" s="50"/>
      <c r="AI586" s="50"/>
      <c r="AJ586" s="50"/>
      <c r="AK586" s="50"/>
      <c r="AL586" s="50"/>
      <c r="AM586" s="50"/>
      <c r="AN586" s="50"/>
      <c r="AO586" s="50"/>
      <c r="AP586" s="50"/>
      <c r="AQ586" s="50"/>
    </row>
    <row r="587" spans="1:43"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50"/>
      <c r="AF587" s="50"/>
      <c r="AG587" s="50"/>
      <c r="AH587" s="50"/>
      <c r="AI587" s="50"/>
      <c r="AJ587" s="50"/>
      <c r="AK587" s="50"/>
      <c r="AL587" s="50"/>
      <c r="AM587" s="50"/>
      <c r="AN587" s="50"/>
      <c r="AO587" s="50"/>
      <c r="AP587" s="50"/>
      <c r="AQ587" s="50"/>
    </row>
    <row r="588" spans="1:43"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50"/>
      <c r="AF588" s="50"/>
      <c r="AG588" s="50"/>
      <c r="AH588" s="50"/>
      <c r="AI588" s="50"/>
      <c r="AJ588" s="50"/>
      <c r="AK588" s="50"/>
      <c r="AL588" s="50"/>
      <c r="AM588" s="50"/>
      <c r="AN588" s="50"/>
      <c r="AO588" s="50"/>
      <c r="AP588" s="50"/>
      <c r="AQ588" s="50"/>
    </row>
    <row r="589" spans="1:43"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50"/>
      <c r="AF589" s="50"/>
      <c r="AG589" s="50"/>
      <c r="AH589" s="50"/>
      <c r="AI589" s="50"/>
      <c r="AJ589" s="50"/>
      <c r="AK589" s="50"/>
      <c r="AL589" s="50"/>
      <c r="AM589" s="50"/>
      <c r="AN589" s="50"/>
      <c r="AO589" s="50"/>
      <c r="AP589" s="50"/>
      <c r="AQ589" s="50"/>
    </row>
    <row r="590" spans="1:43"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50"/>
      <c r="AF590" s="50"/>
      <c r="AG590" s="50"/>
      <c r="AH590" s="50"/>
      <c r="AI590" s="50"/>
      <c r="AJ590" s="50"/>
      <c r="AK590" s="50"/>
      <c r="AL590" s="50"/>
      <c r="AM590" s="50"/>
      <c r="AN590" s="50"/>
      <c r="AO590" s="50"/>
      <c r="AP590" s="50"/>
      <c r="AQ590" s="50"/>
    </row>
    <row r="591" spans="1:43"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50"/>
      <c r="AF591" s="50"/>
      <c r="AG591" s="50"/>
      <c r="AH591" s="50"/>
      <c r="AI591" s="50"/>
      <c r="AJ591" s="50"/>
      <c r="AK591" s="50"/>
      <c r="AL591" s="50"/>
      <c r="AM591" s="50"/>
      <c r="AN591" s="50"/>
      <c r="AO591" s="50"/>
      <c r="AP591" s="50"/>
      <c r="AQ591" s="50"/>
    </row>
    <row r="592" spans="1:43"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50"/>
      <c r="AF592" s="50"/>
      <c r="AG592" s="50"/>
      <c r="AH592" s="50"/>
      <c r="AI592" s="50"/>
      <c r="AJ592" s="50"/>
      <c r="AK592" s="50"/>
      <c r="AL592" s="50"/>
      <c r="AM592" s="50"/>
      <c r="AN592" s="50"/>
      <c r="AO592" s="50"/>
      <c r="AP592" s="50"/>
      <c r="AQ592" s="50"/>
    </row>
    <row r="593" spans="1:43"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50"/>
      <c r="AF593" s="50"/>
      <c r="AG593" s="50"/>
      <c r="AH593" s="50"/>
      <c r="AI593" s="50"/>
      <c r="AJ593" s="50"/>
      <c r="AK593" s="50"/>
      <c r="AL593" s="50"/>
      <c r="AM593" s="50"/>
      <c r="AN593" s="50"/>
      <c r="AO593" s="50"/>
      <c r="AP593" s="50"/>
      <c r="AQ593" s="50"/>
    </row>
    <row r="594" spans="1:43"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50"/>
      <c r="AF594" s="50"/>
      <c r="AG594" s="50"/>
      <c r="AH594" s="50"/>
      <c r="AI594" s="50"/>
      <c r="AJ594" s="50"/>
      <c r="AK594" s="50"/>
      <c r="AL594" s="50"/>
      <c r="AM594" s="50"/>
      <c r="AN594" s="50"/>
      <c r="AO594" s="50"/>
      <c r="AP594" s="50"/>
      <c r="AQ594" s="50"/>
    </row>
    <row r="595" spans="1:43"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50"/>
      <c r="AF595" s="50"/>
      <c r="AG595" s="50"/>
      <c r="AH595" s="50"/>
      <c r="AI595" s="50"/>
      <c r="AJ595" s="50"/>
      <c r="AK595" s="50"/>
      <c r="AL595" s="50"/>
      <c r="AM595" s="50"/>
      <c r="AN595" s="50"/>
      <c r="AO595" s="50"/>
      <c r="AP595" s="50"/>
      <c r="AQ595" s="50"/>
    </row>
    <row r="596" spans="1:43"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50"/>
      <c r="AF596" s="50"/>
      <c r="AG596" s="50"/>
      <c r="AH596" s="50"/>
      <c r="AI596" s="50"/>
      <c r="AJ596" s="50"/>
      <c r="AK596" s="50"/>
      <c r="AL596" s="50"/>
      <c r="AM596" s="50"/>
      <c r="AN596" s="50"/>
      <c r="AO596" s="50"/>
      <c r="AP596" s="50"/>
      <c r="AQ596" s="50"/>
    </row>
    <row r="597" spans="1:43"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50"/>
      <c r="AF597" s="50"/>
      <c r="AG597" s="50"/>
      <c r="AH597" s="50"/>
      <c r="AI597" s="50"/>
      <c r="AJ597" s="50"/>
      <c r="AK597" s="50"/>
      <c r="AL597" s="50"/>
      <c r="AM597" s="50"/>
      <c r="AN597" s="50"/>
      <c r="AO597" s="50"/>
      <c r="AP597" s="50"/>
      <c r="AQ597" s="50"/>
    </row>
    <row r="598" spans="1:43"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50"/>
      <c r="AF598" s="50"/>
      <c r="AG598" s="50"/>
      <c r="AH598" s="50"/>
      <c r="AI598" s="50"/>
      <c r="AJ598" s="50"/>
      <c r="AK598" s="50"/>
      <c r="AL598" s="50"/>
      <c r="AM598" s="50"/>
      <c r="AN598" s="50"/>
      <c r="AO598" s="50"/>
      <c r="AP598" s="50"/>
      <c r="AQ598" s="50"/>
    </row>
    <row r="599" spans="1:43"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50"/>
      <c r="AF599" s="50"/>
      <c r="AG599" s="50"/>
      <c r="AH599" s="50"/>
      <c r="AI599" s="50"/>
      <c r="AJ599" s="50"/>
      <c r="AK599" s="50"/>
      <c r="AL599" s="50"/>
      <c r="AM599" s="50"/>
      <c r="AN599" s="50"/>
      <c r="AO599" s="50"/>
      <c r="AP599" s="50"/>
      <c r="AQ599" s="50"/>
    </row>
    <row r="600" spans="1:43"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50"/>
      <c r="AF600" s="50"/>
      <c r="AG600" s="50"/>
      <c r="AH600" s="50"/>
      <c r="AI600" s="50"/>
      <c r="AJ600" s="50"/>
      <c r="AK600" s="50"/>
      <c r="AL600" s="50"/>
      <c r="AM600" s="50"/>
      <c r="AN600" s="50"/>
      <c r="AO600" s="50"/>
      <c r="AP600" s="50"/>
      <c r="AQ600" s="50"/>
    </row>
    <row r="601" spans="1:43"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50"/>
      <c r="AF601" s="50"/>
      <c r="AG601" s="50"/>
      <c r="AH601" s="50"/>
      <c r="AI601" s="50"/>
      <c r="AJ601" s="50"/>
      <c r="AK601" s="50"/>
      <c r="AL601" s="50"/>
      <c r="AM601" s="50"/>
      <c r="AN601" s="50"/>
      <c r="AO601" s="50"/>
      <c r="AP601" s="50"/>
      <c r="AQ601" s="50"/>
    </row>
    <row r="602" spans="1:43"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50"/>
      <c r="AF602" s="50"/>
      <c r="AG602" s="50"/>
      <c r="AH602" s="50"/>
      <c r="AI602" s="50"/>
      <c r="AJ602" s="50"/>
      <c r="AK602" s="50"/>
      <c r="AL602" s="50"/>
      <c r="AM602" s="50"/>
      <c r="AN602" s="50"/>
      <c r="AO602" s="50"/>
      <c r="AP602" s="50"/>
      <c r="AQ602" s="50"/>
    </row>
    <row r="603" spans="1:43"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50"/>
      <c r="AF603" s="50"/>
      <c r="AG603" s="50"/>
      <c r="AH603" s="50"/>
      <c r="AI603" s="50"/>
      <c r="AJ603" s="50"/>
      <c r="AK603" s="50"/>
      <c r="AL603" s="50"/>
      <c r="AM603" s="50"/>
      <c r="AN603" s="50"/>
      <c r="AO603" s="50"/>
      <c r="AP603" s="50"/>
      <c r="AQ603" s="50"/>
    </row>
    <row r="604" spans="1:43"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50"/>
      <c r="AF604" s="50"/>
      <c r="AG604" s="50"/>
      <c r="AH604" s="50"/>
      <c r="AI604" s="50"/>
      <c r="AJ604" s="50"/>
      <c r="AK604" s="50"/>
      <c r="AL604" s="50"/>
      <c r="AM604" s="50"/>
      <c r="AN604" s="50"/>
      <c r="AO604" s="50"/>
      <c r="AP604" s="50"/>
      <c r="AQ604" s="50"/>
    </row>
    <row r="605" spans="1:43"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50"/>
      <c r="AF605" s="50"/>
      <c r="AG605" s="50"/>
      <c r="AH605" s="50"/>
      <c r="AI605" s="50"/>
      <c r="AJ605" s="50"/>
      <c r="AK605" s="50"/>
      <c r="AL605" s="50"/>
      <c r="AM605" s="50"/>
      <c r="AN605" s="50"/>
      <c r="AO605" s="50"/>
      <c r="AP605" s="50"/>
      <c r="AQ605" s="50"/>
    </row>
    <row r="606" spans="1:43"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50"/>
      <c r="AF606" s="50"/>
      <c r="AG606" s="50"/>
      <c r="AH606" s="50"/>
      <c r="AI606" s="50"/>
      <c r="AJ606" s="50"/>
      <c r="AK606" s="50"/>
      <c r="AL606" s="50"/>
      <c r="AM606" s="50"/>
      <c r="AN606" s="50"/>
      <c r="AO606" s="50"/>
      <c r="AP606" s="50"/>
      <c r="AQ606" s="50"/>
    </row>
    <row r="607" spans="1:43"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50"/>
      <c r="AF607" s="50"/>
      <c r="AG607" s="50"/>
      <c r="AH607" s="50"/>
      <c r="AI607" s="50"/>
      <c r="AJ607" s="50"/>
      <c r="AK607" s="50"/>
      <c r="AL607" s="50"/>
      <c r="AM607" s="50"/>
      <c r="AN607" s="50"/>
      <c r="AO607" s="50"/>
      <c r="AP607" s="50"/>
      <c r="AQ607" s="50"/>
    </row>
    <row r="608" spans="1:43"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50"/>
      <c r="AF608" s="50"/>
      <c r="AG608" s="50"/>
      <c r="AH608" s="50"/>
      <c r="AI608" s="50"/>
      <c r="AJ608" s="50"/>
      <c r="AK608" s="50"/>
      <c r="AL608" s="50"/>
      <c r="AM608" s="50"/>
      <c r="AN608" s="50"/>
      <c r="AO608" s="50"/>
      <c r="AP608" s="50"/>
      <c r="AQ608" s="50"/>
    </row>
    <row r="609" spans="1:43"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50"/>
      <c r="AF609" s="50"/>
      <c r="AG609" s="50"/>
      <c r="AH609" s="50"/>
      <c r="AI609" s="50"/>
      <c r="AJ609" s="50"/>
      <c r="AK609" s="50"/>
      <c r="AL609" s="50"/>
      <c r="AM609" s="50"/>
      <c r="AN609" s="50"/>
      <c r="AO609" s="50"/>
      <c r="AP609" s="50"/>
      <c r="AQ609" s="50"/>
    </row>
    <row r="610" spans="1:43"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50"/>
      <c r="AF610" s="50"/>
      <c r="AG610" s="50"/>
      <c r="AH610" s="50"/>
      <c r="AI610" s="50"/>
      <c r="AJ610" s="50"/>
      <c r="AK610" s="50"/>
      <c r="AL610" s="50"/>
      <c r="AM610" s="50"/>
      <c r="AN610" s="50"/>
      <c r="AO610" s="50"/>
      <c r="AP610" s="50"/>
      <c r="AQ610" s="50"/>
    </row>
    <row r="611" spans="1:43"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50"/>
      <c r="AF611" s="50"/>
      <c r="AG611" s="50"/>
      <c r="AH611" s="50"/>
      <c r="AI611" s="50"/>
      <c r="AJ611" s="50"/>
      <c r="AK611" s="50"/>
      <c r="AL611" s="50"/>
      <c r="AM611" s="50"/>
      <c r="AN611" s="50"/>
      <c r="AO611" s="50"/>
      <c r="AP611" s="50"/>
      <c r="AQ611" s="50"/>
    </row>
    <row r="612" spans="1:43"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50"/>
      <c r="AF612" s="50"/>
      <c r="AG612" s="50"/>
      <c r="AH612" s="50"/>
      <c r="AI612" s="50"/>
      <c r="AJ612" s="50"/>
      <c r="AK612" s="50"/>
      <c r="AL612" s="50"/>
      <c r="AM612" s="50"/>
      <c r="AN612" s="50"/>
      <c r="AO612" s="50"/>
      <c r="AP612" s="50"/>
      <c r="AQ612" s="50"/>
    </row>
    <row r="613" spans="1:43"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50"/>
      <c r="AF613" s="50"/>
      <c r="AG613" s="50"/>
      <c r="AH613" s="50"/>
      <c r="AI613" s="50"/>
      <c r="AJ613" s="50"/>
      <c r="AK613" s="50"/>
      <c r="AL613" s="50"/>
      <c r="AM613" s="50"/>
      <c r="AN613" s="50"/>
      <c r="AO613" s="50"/>
      <c r="AP613" s="50"/>
      <c r="AQ613" s="50"/>
    </row>
    <row r="614" spans="1:43"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50"/>
      <c r="AF614" s="50"/>
      <c r="AG614" s="50"/>
      <c r="AH614" s="50"/>
      <c r="AI614" s="50"/>
      <c r="AJ614" s="50"/>
      <c r="AK614" s="50"/>
      <c r="AL614" s="50"/>
      <c r="AM614" s="50"/>
      <c r="AN614" s="50"/>
      <c r="AO614" s="50"/>
      <c r="AP614" s="50"/>
      <c r="AQ614" s="50"/>
    </row>
    <row r="615" spans="1:43"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50"/>
      <c r="AF615" s="50"/>
      <c r="AG615" s="50"/>
      <c r="AH615" s="50"/>
      <c r="AI615" s="50"/>
      <c r="AJ615" s="50"/>
      <c r="AK615" s="50"/>
      <c r="AL615" s="50"/>
      <c r="AM615" s="50"/>
      <c r="AN615" s="50"/>
      <c r="AO615" s="50"/>
      <c r="AP615" s="50"/>
      <c r="AQ615" s="50"/>
    </row>
    <row r="616" spans="1:43"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50"/>
      <c r="AF616" s="50"/>
      <c r="AG616" s="50"/>
      <c r="AH616" s="50"/>
      <c r="AI616" s="50"/>
      <c r="AJ616" s="50"/>
      <c r="AK616" s="50"/>
      <c r="AL616" s="50"/>
      <c r="AM616" s="50"/>
      <c r="AN616" s="50"/>
      <c r="AO616" s="50"/>
      <c r="AP616" s="50"/>
      <c r="AQ616" s="50"/>
    </row>
    <row r="617" spans="1:43"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50"/>
      <c r="AF617" s="50"/>
      <c r="AG617" s="50"/>
      <c r="AH617" s="50"/>
      <c r="AI617" s="50"/>
      <c r="AJ617" s="50"/>
      <c r="AK617" s="50"/>
      <c r="AL617" s="50"/>
      <c r="AM617" s="50"/>
      <c r="AN617" s="50"/>
      <c r="AO617" s="50"/>
      <c r="AP617" s="50"/>
      <c r="AQ617" s="50"/>
    </row>
    <row r="618" spans="1:43"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50"/>
      <c r="AF618" s="50"/>
      <c r="AG618" s="50"/>
      <c r="AH618" s="50"/>
      <c r="AI618" s="50"/>
      <c r="AJ618" s="50"/>
      <c r="AK618" s="50"/>
      <c r="AL618" s="50"/>
      <c r="AM618" s="50"/>
      <c r="AN618" s="50"/>
      <c r="AO618" s="50"/>
      <c r="AP618" s="50"/>
      <c r="AQ618" s="50"/>
    </row>
    <row r="619" spans="1:43"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50"/>
      <c r="AF619" s="50"/>
      <c r="AG619" s="50"/>
      <c r="AH619" s="50"/>
      <c r="AI619" s="50"/>
      <c r="AJ619" s="50"/>
      <c r="AK619" s="50"/>
      <c r="AL619" s="50"/>
      <c r="AM619" s="50"/>
      <c r="AN619" s="50"/>
      <c r="AO619" s="50"/>
      <c r="AP619" s="50"/>
      <c r="AQ619" s="50"/>
    </row>
    <row r="620" spans="1:43"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50"/>
      <c r="AF620" s="50"/>
      <c r="AG620" s="50"/>
      <c r="AH620" s="50"/>
      <c r="AI620" s="50"/>
      <c r="AJ620" s="50"/>
      <c r="AK620" s="50"/>
      <c r="AL620" s="50"/>
      <c r="AM620" s="50"/>
      <c r="AN620" s="50"/>
      <c r="AO620" s="50"/>
      <c r="AP620" s="50"/>
      <c r="AQ620" s="50"/>
    </row>
    <row r="621" spans="1:43"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50"/>
      <c r="AF621" s="50"/>
      <c r="AG621" s="50"/>
      <c r="AH621" s="50"/>
      <c r="AI621" s="50"/>
      <c r="AJ621" s="50"/>
      <c r="AK621" s="50"/>
      <c r="AL621" s="50"/>
      <c r="AM621" s="50"/>
      <c r="AN621" s="50"/>
      <c r="AO621" s="50"/>
      <c r="AP621" s="50"/>
      <c r="AQ621" s="50"/>
    </row>
    <row r="622" spans="1:43"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50"/>
      <c r="AF622" s="50"/>
      <c r="AG622" s="50"/>
      <c r="AH622" s="50"/>
      <c r="AI622" s="50"/>
      <c r="AJ622" s="50"/>
      <c r="AK622" s="50"/>
      <c r="AL622" s="50"/>
      <c r="AM622" s="50"/>
      <c r="AN622" s="50"/>
      <c r="AO622" s="50"/>
      <c r="AP622" s="50"/>
      <c r="AQ622" s="50"/>
    </row>
    <row r="623" spans="1:43"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50"/>
      <c r="AF623" s="50"/>
      <c r="AG623" s="50"/>
      <c r="AH623" s="50"/>
      <c r="AI623" s="50"/>
      <c r="AJ623" s="50"/>
      <c r="AK623" s="50"/>
      <c r="AL623" s="50"/>
      <c r="AM623" s="50"/>
      <c r="AN623" s="50"/>
      <c r="AO623" s="50"/>
      <c r="AP623" s="50"/>
      <c r="AQ623" s="50"/>
    </row>
    <row r="624" spans="1:43"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50"/>
      <c r="AF624" s="50"/>
      <c r="AG624" s="50"/>
      <c r="AH624" s="50"/>
      <c r="AI624" s="50"/>
      <c r="AJ624" s="50"/>
      <c r="AK624" s="50"/>
      <c r="AL624" s="50"/>
      <c r="AM624" s="50"/>
      <c r="AN624" s="50"/>
      <c r="AO624" s="50"/>
      <c r="AP624" s="50"/>
      <c r="AQ624" s="50"/>
    </row>
    <row r="625" spans="1:43"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50"/>
      <c r="AF625" s="50"/>
      <c r="AG625" s="50"/>
      <c r="AH625" s="50"/>
      <c r="AI625" s="50"/>
      <c r="AJ625" s="50"/>
      <c r="AK625" s="50"/>
      <c r="AL625" s="50"/>
      <c r="AM625" s="50"/>
      <c r="AN625" s="50"/>
      <c r="AO625" s="50"/>
      <c r="AP625" s="50"/>
      <c r="AQ625" s="50"/>
    </row>
    <row r="626" spans="1:43"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50"/>
      <c r="AF626" s="50"/>
      <c r="AG626" s="50"/>
      <c r="AH626" s="50"/>
      <c r="AI626" s="50"/>
      <c r="AJ626" s="50"/>
      <c r="AK626" s="50"/>
      <c r="AL626" s="50"/>
      <c r="AM626" s="50"/>
      <c r="AN626" s="50"/>
      <c r="AO626" s="50"/>
      <c r="AP626" s="50"/>
      <c r="AQ626" s="50"/>
    </row>
    <row r="627" spans="1:43"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50"/>
      <c r="AF627" s="50"/>
      <c r="AG627" s="50"/>
      <c r="AH627" s="50"/>
      <c r="AI627" s="50"/>
      <c r="AJ627" s="50"/>
      <c r="AK627" s="50"/>
      <c r="AL627" s="50"/>
      <c r="AM627" s="50"/>
      <c r="AN627" s="50"/>
      <c r="AO627" s="50"/>
      <c r="AP627" s="50"/>
      <c r="AQ627" s="50"/>
    </row>
    <row r="628" spans="1:43"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50"/>
      <c r="AF628" s="50"/>
      <c r="AG628" s="50"/>
      <c r="AH628" s="50"/>
      <c r="AI628" s="50"/>
      <c r="AJ628" s="50"/>
      <c r="AK628" s="50"/>
      <c r="AL628" s="50"/>
      <c r="AM628" s="50"/>
      <c r="AN628" s="50"/>
      <c r="AO628" s="50"/>
      <c r="AP628" s="50"/>
      <c r="AQ628" s="50"/>
    </row>
    <row r="629" spans="1:43"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50"/>
      <c r="AF629" s="50"/>
      <c r="AG629" s="50"/>
      <c r="AH629" s="50"/>
      <c r="AI629" s="50"/>
      <c r="AJ629" s="50"/>
      <c r="AK629" s="50"/>
      <c r="AL629" s="50"/>
      <c r="AM629" s="50"/>
      <c r="AN629" s="50"/>
      <c r="AO629" s="50"/>
      <c r="AP629" s="50"/>
      <c r="AQ629" s="50"/>
    </row>
    <row r="630" spans="1:43"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50"/>
      <c r="AF630" s="50"/>
      <c r="AG630" s="50"/>
      <c r="AH630" s="50"/>
      <c r="AI630" s="50"/>
      <c r="AJ630" s="50"/>
      <c r="AK630" s="50"/>
      <c r="AL630" s="50"/>
      <c r="AM630" s="50"/>
      <c r="AN630" s="50"/>
      <c r="AO630" s="50"/>
      <c r="AP630" s="50"/>
      <c r="AQ630" s="50"/>
    </row>
    <row r="631" spans="1:43"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50"/>
      <c r="AF631" s="50"/>
      <c r="AG631" s="50"/>
      <c r="AH631" s="50"/>
      <c r="AI631" s="50"/>
      <c r="AJ631" s="50"/>
      <c r="AK631" s="50"/>
      <c r="AL631" s="50"/>
      <c r="AM631" s="50"/>
      <c r="AN631" s="50"/>
      <c r="AO631" s="50"/>
      <c r="AP631" s="50"/>
      <c r="AQ631" s="50"/>
    </row>
    <row r="632" spans="1:43"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50"/>
      <c r="AF632" s="50"/>
      <c r="AG632" s="50"/>
      <c r="AH632" s="50"/>
      <c r="AI632" s="50"/>
      <c r="AJ632" s="50"/>
      <c r="AK632" s="50"/>
      <c r="AL632" s="50"/>
      <c r="AM632" s="50"/>
      <c r="AN632" s="50"/>
      <c r="AO632" s="50"/>
      <c r="AP632" s="50"/>
      <c r="AQ632" s="50"/>
    </row>
    <row r="633" spans="1:43"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50"/>
      <c r="AF633" s="50"/>
      <c r="AG633" s="50"/>
      <c r="AH633" s="50"/>
      <c r="AI633" s="50"/>
      <c r="AJ633" s="50"/>
      <c r="AK633" s="50"/>
      <c r="AL633" s="50"/>
      <c r="AM633" s="50"/>
      <c r="AN633" s="50"/>
      <c r="AO633" s="50"/>
      <c r="AP633" s="50"/>
      <c r="AQ633" s="50"/>
    </row>
    <row r="634" spans="1:43"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50"/>
      <c r="AF634" s="50"/>
      <c r="AG634" s="50"/>
      <c r="AH634" s="50"/>
      <c r="AI634" s="50"/>
      <c r="AJ634" s="50"/>
      <c r="AK634" s="50"/>
      <c r="AL634" s="50"/>
      <c r="AM634" s="50"/>
      <c r="AN634" s="50"/>
      <c r="AO634" s="50"/>
      <c r="AP634" s="50"/>
      <c r="AQ634" s="50"/>
    </row>
    <row r="635" spans="1:43"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50"/>
      <c r="AF635" s="50"/>
      <c r="AG635" s="50"/>
      <c r="AH635" s="50"/>
      <c r="AI635" s="50"/>
      <c r="AJ635" s="50"/>
      <c r="AK635" s="50"/>
      <c r="AL635" s="50"/>
      <c r="AM635" s="50"/>
      <c r="AN635" s="50"/>
      <c r="AO635" s="50"/>
      <c r="AP635" s="50"/>
      <c r="AQ635" s="50"/>
    </row>
    <row r="636" spans="1:43"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50"/>
      <c r="AF636" s="50"/>
      <c r="AG636" s="50"/>
      <c r="AH636" s="50"/>
      <c r="AI636" s="50"/>
      <c r="AJ636" s="50"/>
      <c r="AK636" s="50"/>
      <c r="AL636" s="50"/>
      <c r="AM636" s="50"/>
      <c r="AN636" s="50"/>
      <c r="AO636" s="50"/>
      <c r="AP636" s="50"/>
      <c r="AQ636" s="50"/>
    </row>
    <row r="637" spans="1:43"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50"/>
      <c r="AF637" s="50"/>
      <c r="AG637" s="50"/>
      <c r="AH637" s="50"/>
      <c r="AI637" s="50"/>
      <c r="AJ637" s="50"/>
      <c r="AK637" s="50"/>
      <c r="AL637" s="50"/>
      <c r="AM637" s="50"/>
      <c r="AN637" s="50"/>
      <c r="AO637" s="50"/>
      <c r="AP637" s="50"/>
      <c r="AQ637" s="50"/>
    </row>
    <row r="638" spans="1:43"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50"/>
      <c r="AF638" s="50"/>
      <c r="AG638" s="50"/>
      <c r="AH638" s="50"/>
      <c r="AI638" s="50"/>
      <c r="AJ638" s="50"/>
      <c r="AK638" s="50"/>
      <c r="AL638" s="50"/>
      <c r="AM638" s="50"/>
      <c r="AN638" s="50"/>
      <c r="AO638" s="50"/>
      <c r="AP638" s="50"/>
      <c r="AQ638" s="50"/>
    </row>
    <row r="639" spans="1:43"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50"/>
      <c r="AF639" s="50"/>
      <c r="AG639" s="50"/>
      <c r="AH639" s="50"/>
      <c r="AI639" s="50"/>
      <c r="AJ639" s="50"/>
      <c r="AK639" s="50"/>
      <c r="AL639" s="50"/>
      <c r="AM639" s="50"/>
      <c r="AN639" s="50"/>
      <c r="AO639" s="50"/>
      <c r="AP639" s="50"/>
      <c r="AQ639" s="50"/>
    </row>
    <row r="640" spans="1:43"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50"/>
      <c r="AF640" s="50"/>
      <c r="AG640" s="50"/>
      <c r="AH640" s="50"/>
      <c r="AI640" s="50"/>
      <c r="AJ640" s="50"/>
      <c r="AK640" s="50"/>
      <c r="AL640" s="50"/>
      <c r="AM640" s="50"/>
      <c r="AN640" s="50"/>
      <c r="AO640" s="50"/>
      <c r="AP640" s="50"/>
      <c r="AQ640" s="50"/>
    </row>
    <row r="641" spans="1:43"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50"/>
      <c r="AF641" s="50"/>
      <c r="AG641" s="50"/>
      <c r="AH641" s="50"/>
      <c r="AI641" s="50"/>
      <c r="AJ641" s="50"/>
      <c r="AK641" s="50"/>
      <c r="AL641" s="50"/>
      <c r="AM641" s="50"/>
      <c r="AN641" s="50"/>
      <c r="AO641" s="50"/>
      <c r="AP641" s="50"/>
      <c r="AQ641" s="50"/>
    </row>
    <row r="642" spans="1:43"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50"/>
      <c r="AF642" s="50"/>
      <c r="AG642" s="50"/>
      <c r="AH642" s="50"/>
      <c r="AI642" s="50"/>
      <c r="AJ642" s="50"/>
      <c r="AK642" s="50"/>
      <c r="AL642" s="50"/>
      <c r="AM642" s="50"/>
      <c r="AN642" s="50"/>
      <c r="AO642" s="50"/>
      <c r="AP642" s="50"/>
      <c r="AQ642" s="50"/>
    </row>
    <row r="643" spans="1:43"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50"/>
      <c r="AF643" s="50"/>
      <c r="AG643" s="50"/>
      <c r="AH643" s="50"/>
      <c r="AI643" s="50"/>
      <c r="AJ643" s="50"/>
      <c r="AK643" s="50"/>
      <c r="AL643" s="50"/>
      <c r="AM643" s="50"/>
      <c r="AN643" s="50"/>
      <c r="AO643" s="50"/>
      <c r="AP643" s="50"/>
      <c r="AQ643" s="50"/>
    </row>
    <row r="644" spans="1:43"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50"/>
      <c r="AF644" s="50"/>
      <c r="AG644" s="50"/>
      <c r="AH644" s="50"/>
      <c r="AI644" s="50"/>
      <c r="AJ644" s="50"/>
      <c r="AK644" s="50"/>
      <c r="AL644" s="50"/>
      <c r="AM644" s="50"/>
      <c r="AN644" s="50"/>
      <c r="AO644" s="50"/>
      <c r="AP644" s="50"/>
      <c r="AQ644" s="50"/>
    </row>
    <row r="645" spans="1:43"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50"/>
      <c r="AF645" s="50"/>
      <c r="AG645" s="50"/>
      <c r="AH645" s="50"/>
      <c r="AI645" s="50"/>
      <c r="AJ645" s="50"/>
      <c r="AK645" s="50"/>
      <c r="AL645" s="50"/>
      <c r="AM645" s="50"/>
      <c r="AN645" s="50"/>
      <c r="AO645" s="50"/>
      <c r="AP645" s="50"/>
      <c r="AQ645" s="50"/>
    </row>
    <row r="646" spans="1:43"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50"/>
      <c r="AF646" s="50"/>
      <c r="AG646" s="50"/>
      <c r="AH646" s="50"/>
      <c r="AI646" s="50"/>
      <c r="AJ646" s="50"/>
      <c r="AK646" s="50"/>
      <c r="AL646" s="50"/>
      <c r="AM646" s="50"/>
      <c r="AN646" s="50"/>
      <c r="AO646" s="50"/>
      <c r="AP646" s="50"/>
      <c r="AQ646" s="50"/>
    </row>
    <row r="647" spans="1:43"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50"/>
      <c r="AF647" s="50"/>
      <c r="AG647" s="50"/>
      <c r="AH647" s="50"/>
      <c r="AI647" s="50"/>
      <c r="AJ647" s="50"/>
      <c r="AK647" s="50"/>
      <c r="AL647" s="50"/>
      <c r="AM647" s="50"/>
      <c r="AN647" s="50"/>
      <c r="AO647" s="50"/>
      <c r="AP647" s="50"/>
      <c r="AQ647" s="50"/>
    </row>
    <row r="648" spans="1:43"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50"/>
      <c r="AF648" s="50"/>
      <c r="AG648" s="50"/>
      <c r="AH648" s="50"/>
      <c r="AI648" s="50"/>
      <c r="AJ648" s="50"/>
      <c r="AK648" s="50"/>
      <c r="AL648" s="50"/>
      <c r="AM648" s="50"/>
      <c r="AN648" s="50"/>
      <c r="AO648" s="50"/>
      <c r="AP648" s="50"/>
      <c r="AQ648" s="50"/>
    </row>
    <row r="649" spans="1:43"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50"/>
      <c r="AF649" s="50"/>
      <c r="AG649" s="50"/>
      <c r="AH649" s="50"/>
      <c r="AI649" s="50"/>
      <c r="AJ649" s="50"/>
      <c r="AK649" s="50"/>
      <c r="AL649" s="50"/>
      <c r="AM649" s="50"/>
      <c r="AN649" s="50"/>
      <c r="AO649" s="50"/>
      <c r="AP649" s="50"/>
      <c r="AQ649" s="50"/>
    </row>
    <row r="650" spans="1:43"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50"/>
      <c r="AF650" s="50"/>
      <c r="AG650" s="50"/>
      <c r="AH650" s="50"/>
      <c r="AI650" s="50"/>
      <c r="AJ650" s="50"/>
      <c r="AK650" s="50"/>
      <c r="AL650" s="50"/>
      <c r="AM650" s="50"/>
      <c r="AN650" s="50"/>
      <c r="AO650" s="50"/>
      <c r="AP650" s="50"/>
      <c r="AQ650" s="50"/>
    </row>
    <row r="651" spans="1:43"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50"/>
      <c r="AF651" s="50"/>
      <c r="AG651" s="50"/>
      <c r="AH651" s="50"/>
      <c r="AI651" s="50"/>
      <c r="AJ651" s="50"/>
      <c r="AK651" s="50"/>
      <c r="AL651" s="50"/>
      <c r="AM651" s="50"/>
      <c r="AN651" s="50"/>
      <c r="AO651" s="50"/>
      <c r="AP651" s="50"/>
      <c r="AQ651" s="50"/>
    </row>
    <row r="652" spans="1:43"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50"/>
      <c r="AF652" s="50"/>
      <c r="AG652" s="50"/>
      <c r="AH652" s="50"/>
      <c r="AI652" s="50"/>
      <c r="AJ652" s="50"/>
      <c r="AK652" s="50"/>
      <c r="AL652" s="50"/>
      <c r="AM652" s="50"/>
      <c r="AN652" s="50"/>
      <c r="AO652" s="50"/>
      <c r="AP652" s="50"/>
      <c r="AQ652" s="50"/>
    </row>
    <row r="653" spans="1:43"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50"/>
      <c r="AF653" s="50"/>
      <c r="AG653" s="50"/>
      <c r="AH653" s="50"/>
      <c r="AI653" s="50"/>
      <c r="AJ653" s="50"/>
      <c r="AK653" s="50"/>
      <c r="AL653" s="50"/>
      <c r="AM653" s="50"/>
      <c r="AN653" s="50"/>
      <c r="AO653" s="50"/>
      <c r="AP653" s="50"/>
      <c r="AQ653" s="50"/>
    </row>
    <row r="654" spans="1:43"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50"/>
      <c r="AF654" s="50"/>
      <c r="AG654" s="50"/>
      <c r="AH654" s="50"/>
      <c r="AI654" s="50"/>
      <c r="AJ654" s="50"/>
      <c r="AK654" s="50"/>
      <c r="AL654" s="50"/>
      <c r="AM654" s="50"/>
      <c r="AN654" s="50"/>
      <c r="AO654" s="50"/>
      <c r="AP654" s="50"/>
      <c r="AQ654" s="50"/>
    </row>
    <row r="655" spans="1:43"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50"/>
      <c r="AF655" s="50"/>
      <c r="AG655" s="50"/>
      <c r="AH655" s="50"/>
      <c r="AI655" s="50"/>
      <c r="AJ655" s="50"/>
      <c r="AK655" s="50"/>
      <c r="AL655" s="50"/>
      <c r="AM655" s="50"/>
      <c r="AN655" s="50"/>
      <c r="AO655" s="50"/>
      <c r="AP655" s="50"/>
      <c r="AQ655" s="50"/>
    </row>
    <row r="656" spans="1:43"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50"/>
      <c r="AF656" s="50"/>
      <c r="AG656" s="50"/>
      <c r="AH656" s="50"/>
      <c r="AI656" s="50"/>
      <c r="AJ656" s="50"/>
      <c r="AK656" s="50"/>
      <c r="AL656" s="50"/>
      <c r="AM656" s="50"/>
      <c r="AN656" s="50"/>
      <c r="AO656" s="50"/>
      <c r="AP656" s="50"/>
      <c r="AQ656" s="50"/>
    </row>
    <row r="657" spans="1:43"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50"/>
      <c r="AF657" s="50"/>
      <c r="AG657" s="50"/>
      <c r="AH657" s="50"/>
      <c r="AI657" s="50"/>
      <c r="AJ657" s="50"/>
      <c r="AK657" s="50"/>
      <c r="AL657" s="50"/>
      <c r="AM657" s="50"/>
      <c r="AN657" s="50"/>
      <c r="AO657" s="50"/>
      <c r="AP657" s="50"/>
      <c r="AQ657" s="50"/>
    </row>
    <row r="658" spans="1:43"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50"/>
      <c r="AF658" s="50"/>
      <c r="AG658" s="50"/>
      <c r="AH658" s="50"/>
      <c r="AI658" s="50"/>
      <c r="AJ658" s="50"/>
      <c r="AK658" s="50"/>
      <c r="AL658" s="50"/>
      <c r="AM658" s="50"/>
      <c r="AN658" s="50"/>
      <c r="AO658" s="50"/>
      <c r="AP658" s="50"/>
      <c r="AQ658" s="50"/>
    </row>
    <row r="659" spans="1:43"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50"/>
      <c r="AF659" s="50"/>
      <c r="AG659" s="50"/>
      <c r="AH659" s="50"/>
      <c r="AI659" s="50"/>
      <c r="AJ659" s="50"/>
      <c r="AK659" s="50"/>
      <c r="AL659" s="50"/>
      <c r="AM659" s="50"/>
      <c r="AN659" s="50"/>
      <c r="AO659" s="50"/>
      <c r="AP659" s="50"/>
      <c r="AQ659" s="50"/>
    </row>
    <row r="660" spans="1:43"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50"/>
      <c r="AF660" s="50"/>
      <c r="AG660" s="50"/>
      <c r="AH660" s="50"/>
      <c r="AI660" s="50"/>
      <c r="AJ660" s="50"/>
      <c r="AK660" s="50"/>
      <c r="AL660" s="50"/>
      <c r="AM660" s="50"/>
      <c r="AN660" s="50"/>
      <c r="AO660" s="50"/>
      <c r="AP660" s="50"/>
      <c r="AQ660" s="50"/>
    </row>
    <row r="661" spans="1:43"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50"/>
      <c r="AF661" s="50"/>
      <c r="AG661" s="50"/>
      <c r="AH661" s="50"/>
      <c r="AI661" s="50"/>
      <c r="AJ661" s="50"/>
      <c r="AK661" s="50"/>
      <c r="AL661" s="50"/>
      <c r="AM661" s="50"/>
      <c r="AN661" s="50"/>
      <c r="AO661" s="50"/>
      <c r="AP661" s="50"/>
      <c r="AQ661" s="50"/>
    </row>
    <row r="662" spans="1:43"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50"/>
      <c r="AF662" s="50"/>
      <c r="AG662" s="50"/>
      <c r="AH662" s="50"/>
      <c r="AI662" s="50"/>
      <c r="AJ662" s="50"/>
      <c r="AK662" s="50"/>
      <c r="AL662" s="50"/>
      <c r="AM662" s="50"/>
      <c r="AN662" s="50"/>
      <c r="AO662" s="50"/>
      <c r="AP662" s="50"/>
      <c r="AQ662" s="50"/>
    </row>
    <row r="663" spans="1:43"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50"/>
      <c r="AF663" s="50"/>
      <c r="AG663" s="50"/>
      <c r="AH663" s="50"/>
      <c r="AI663" s="50"/>
      <c r="AJ663" s="50"/>
      <c r="AK663" s="50"/>
      <c r="AL663" s="50"/>
      <c r="AM663" s="50"/>
      <c r="AN663" s="50"/>
      <c r="AO663" s="50"/>
      <c r="AP663" s="50"/>
      <c r="AQ663" s="50"/>
    </row>
    <row r="664" spans="1:43"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50"/>
      <c r="AF664" s="50"/>
      <c r="AG664" s="50"/>
      <c r="AH664" s="50"/>
      <c r="AI664" s="50"/>
      <c r="AJ664" s="50"/>
      <c r="AK664" s="50"/>
      <c r="AL664" s="50"/>
      <c r="AM664" s="50"/>
      <c r="AN664" s="50"/>
      <c r="AO664" s="50"/>
      <c r="AP664" s="50"/>
      <c r="AQ664" s="50"/>
    </row>
    <row r="665" spans="1:43"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50"/>
      <c r="AF665" s="50"/>
      <c r="AG665" s="50"/>
      <c r="AH665" s="50"/>
      <c r="AI665" s="50"/>
      <c r="AJ665" s="50"/>
      <c r="AK665" s="50"/>
      <c r="AL665" s="50"/>
      <c r="AM665" s="50"/>
      <c r="AN665" s="50"/>
      <c r="AO665" s="50"/>
      <c r="AP665" s="50"/>
      <c r="AQ665" s="50"/>
    </row>
    <row r="666" spans="1:43"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50"/>
      <c r="AF666" s="50"/>
      <c r="AG666" s="50"/>
      <c r="AH666" s="50"/>
      <c r="AI666" s="50"/>
      <c r="AJ666" s="50"/>
      <c r="AK666" s="50"/>
      <c r="AL666" s="50"/>
      <c r="AM666" s="50"/>
      <c r="AN666" s="50"/>
      <c r="AO666" s="50"/>
      <c r="AP666" s="50"/>
      <c r="AQ666" s="50"/>
    </row>
    <row r="667" spans="1:43"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50"/>
      <c r="AF667" s="50"/>
      <c r="AG667" s="50"/>
      <c r="AH667" s="50"/>
      <c r="AI667" s="50"/>
      <c r="AJ667" s="50"/>
      <c r="AK667" s="50"/>
      <c r="AL667" s="50"/>
      <c r="AM667" s="50"/>
      <c r="AN667" s="50"/>
      <c r="AO667" s="50"/>
      <c r="AP667" s="50"/>
      <c r="AQ667" s="50"/>
    </row>
    <row r="668" spans="1:43"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50"/>
      <c r="AF668" s="50"/>
      <c r="AG668" s="50"/>
      <c r="AH668" s="50"/>
      <c r="AI668" s="50"/>
      <c r="AJ668" s="50"/>
      <c r="AK668" s="50"/>
      <c r="AL668" s="50"/>
      <c r="AM668" s="50"/>
      <c r="AN668" s="50"/>
      <c r="AO668" s="50"/>
      <c r="AP668" s="50"/>
      <c r="AQ668" s="50"/>
    </row>
    <row r="669" spans="1:43"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50"/>
      <c r="AF669" s="50"/>
      <c r="AG669" s="50"/>
      <c r="AH669" s="50"/>
      <c r="AI669" s="50"/>
      <c r="AJ669" s="50"/>
      <c r="AK669" s="50"/>
      <c r="AL669" s="50"/>
      <c r="AM669" s="50"/>
      <c r="AN669" s="50"/>
      <c r="AO669" s="50"/>
      <c r="AP669" s="50"/>
      <c r="AQ669" s="50"/>
    </row>
    <row r="670" spans="1:43"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50"/>
      <c r="AF670" s="50"/>
      <c r="AG670" s="50"/>
      <c r="AH670" s="50"/>
      <c r="AI670" s="50"/>
      <c r="AJ670" s="50"/>
      <c r="AK670" s="50"/>
      <c r="AL670" s="50"/>
      <c r="AM670" s="50"/>
      <c r="AN670" s="50"/>
      <c r="AO670" s="50"/>
      <c r="AP670" s="50"/>
      <c r="AQ670" s="50"/>
    </row>
    <row r="671" spans="1:43"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50"/>
      <c r="AF671" s="50"/>
      <c r="AG671" s="50"/>
      <c r="AH671" s="50"/>
      <c r="AI671" s="50"/>
      <c r="AJ671" s="50"/>
      <c r="AK671" s="50"/>
      <c r="AL671" s="50"/>
      <c r="AM671" s="50"/>
      <c r="AN671" s="50"/>
      <c r="AO671" s="50"/>
      <c r="AP671" s="50"/>
      <c r="AQ671" s="50"/>
    </row>
    <row r="672" spans="1:43"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50"/>
      <c r="AF672" s="50"/>
      <c r="AG672" s="50"/>
      <c r="AH672" s="50"/>
      <c r="AI672" s="50"/>
      <c r="AJ672" s="50"/>
      <c r="AK672" s="50"/>
      <c r="AL672" s="50"/>
      <c r="AM672" s="50"/>
      <c r="AN672" s="50"/>
      <c r="AO672" s="50"/>
      <c r="AP672" s="50"/>
      <c r="AQ672" s="50"/>
    </row>
    <row r="673" spans="1:43"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50"/>
      <c r="AF673" s="50"/>
      <c r="AG673" s="50"/>
      <c r="AH673" s="50"/>
      <c r="AI673" s="50"/>
      <c r="AJ673" s="50"/>
      <c r="AK673" s="50"/>
      <c r="AL673" s="50"/>
      <c r="AM673" s="50"/>
      <c r="AN673" s="50"/>
      <c r="AO673" s="50"/>
      <c r="AP673" s="50"/>
      <c r="AQ673" s="50"/>
    </row>
    <row r="674" spans="1:43"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50"/>
      <c r="AF674" s="50"/>
      <c r="AG674" s="50"/>
      <c r="AH674" s="50"/>
      <c r="AI674" s="50"/>
      <c r="AJ674" s="50"/>
      <c r="AK674" s="50"/>
      <c r="AL674" s="50"/>
      <c r="AM674" s="50"/>
      <c r="AN674" s="50"/>
      <c r="AO674" s="50"/>
      <c r="AP674" s="50"/>
      <c r="AQ674" s="50"/>
    </row>
    <row r="675" spans="1:43"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50"/>
      <c r="AF675" s="50"/>
      <c r="AG675" s="50"/>
      <c r="AH675" s="50"/>
      <c r="AI675" s="50"/>
      <c r="AJ675" s="50"/>
      <c r="AK675" s="50"/>
      <c r="AL675" s="50"/>
      <c r="AM675" s="50"/>
      <c r="AN675" s="50"/>
      <c r="AO675" s="50"/>
      <c r="AP675" s="50"/>
      <c r="AQ675" s="50"/>
    </row>
    <row r="676" spans="1:43"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50"/>
      <c r="AF676" s="50"/>
      <c r="AG676" s="50"/>
      <c r="AH676" s="50"/>
      <c r="AI676" s="50"/>
      <c r="AJ676" s="50"/>
      <c r="AK676" s="50"/>
      <c r="AL676" s="50"/>
      <c r="AM676" s="50"/>
      <c r="AN676" s="50"/>
      <c r="AO676" s="50"/>
      <c r="AP676" s="50"/>
      <c r="AQ676" s="50"/>
    </row>
    <row r="677" spans="1:43"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50"/>
      <c r="AF677" s="50"/>
      <c r="AG677" s="50"/>
      <c r="AH677" s="50"/>
      <c r="AI677" s="50"/>
      <c r="AJ677" s="50"/>
      <c r="AK677" s="50"/>
      <c r="AL677" s="50"/>
      <c r="AM677" s="50"/>
      <c r="AN677" s="50"/>
      <c r="AO677" s="50"/>
      <c r="AP677" s="50"/>
      <c r="AQ677" s="50"/>
    </row>
    <row r="678" spans="1:43"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50"/>
      <c r="AF678" s="50"/>
      <c r="AG678" s="50"/>
      <c r="AH678" s="50"/>
      <c r="AI678" s="50"/>
      <c r="AJ678" s="50"/>
      <c r="AK678" s="50"/>
      <c r="AL678" s="50"/>
      <c r="AM678" s="50"/>
      <c r="AN678" s="50"/>
      <c r="AO678" s="50"/>
      <c r="AP678" s="50"/>
      <c r="AQ678" s="50"/>
    </row>
    <row r="679" spans="1:43"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50"/>
      <c r="AF679" s="50"/>
      <c r="AG679" s="50"/>
      <c r="AH679" s="50"/>
      <c r="AI679" s="50"/>
      <c r="AJ679" s="50"/>
      <c r="AK679" s="50"/>
      <c r="AL679" s="50"/>
      <c r="AM679" s="50"/>
      <c r="AN679" s="50"/>
      <c r="AO679" s="50"/>
      <c r="AP679" s="50"/>
      <c r="AQ679" s="50"/>
    </row>
    <row r="680" spans="1:43"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50"/>
      <c r="AF680" s="50"/>
      <c r="AG680" s="50"/>
      <c r="AH680" s="50"/>
      <c r="AI680" s="50"/>
      <c r="AJ680" s="50"/>
      <c r="AK680" s="50"/>
      <c r="AL680" s="50"/>
      <c r="AM680" s="50"/>
      <c r="AN680" s="50"/>
      <c r="AO680" s="50"/>
      <c r="AP680" s="50"/>
      <c r="AQ680" s="50"/>
    </row>
    <row r="681" spans="1:43"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50"/>
      <c r="AF681" s="50"/>
      <c r="AG681" s="50"/>
      <c r="AH681" s="50"/>
      <c r="AI681" s="50"/>
      <c r="AJ681" s="50"/>
      <c r="AK681" s="50"/>
      <c r="AL681" s="50"/>
      <c r="AM681" s="50"/>
      <c r="AN681" s="50"/>
      <c r="AO681" s="50"/>
      <c r="AP681" s="50"/>
      <c r="AQ681" s="50"/>
    </row>
    <row r="682" spans="1:43"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50"/>
      <c r="AF682" s="50"/>
      <c r="AG682" s="50"/>
      <c r="AH682" s="50"/>
      <c r="AI682" s="50"/>
      <c r="AJ682" s="50"/>
      <c r="AK682" s="50"/>
      <c r="AL682" s="50"/>
      <c r="AM682" s="50"/>
      <c r="AN682" s="50"/>
      <c r="AO682" s="50"/>
      <c r="AP682" s="50"/>
      <c r="AQ682" s="50"/>
    </row>
    <row r="683" spans="1:43"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50"/>
      <c r="AF683" s="50"/>
      <c r="AG683" s="50"/>
      <c r="AH683" s="50"/>
      <c r="AI683" s="50"/>
      <c r="AJ683" s="50"/>
      <c r="AK683" s="50"/>
      <c r="AL683" s="50"/>
      <c r="AM683" s="50"/>
      <c r="AN683" s="50"/>
      <c r="AO683" s="50"/>
      <c r="AP683" s="50"/>
      <c r="AQ683" s="50"/>
    </row>
    <row r="684" spans="1:43"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50"/>
      <c r="AF684" s="50"/>
      <c r="AG684" s="50"/>
      <c r="AH684" s="50"/>
      <c r="AI684" s="50"/>
      <c r="AJ684" s="50"/>
      <c r="AK684" s="50"/>
      <c r="AL684" s="50"/>
      <c r="AM684" s="50"/>
      <c r="AN684" s="50"/>
      <c r="AO684" s="50"/>
      <c r="AP684" s="50"/>
      <c r="AQ684" s="50"/>
    </row>
    <row r="685" spans="1:43"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50"/>
      <c r="AF685" s="50"/>
      <c r="AG685" s="50"/>
      <c r="AH685" s="50"/>
      <c r="AI685" s="50"/>
      <c r="AJ685" s="50"/>
      <c r="AK685" s="50"/>
      <c r="AL685" s="50"/>
      <c r="AM685" s="50"/>
      <c r="AN685" s="50"/>
      <c r="AO685" s="50"/>
      <c r="AP685" s="50"/>
      <c r="AQ685" s="50"/>
    </row>
    <row r="686" spans="1:43"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50"/>
      <c r="AF686" s="50"/>
      <c r="AG686" s="50"/>
      <c r="AH686" s="50"/>
      <c r="AI686" s="50"/>
      <c r="AJ686" s="50"/>
      <c r="AK686" s="50"/>
      <c r="AL686" s="50"/>
      <c r="AM686" s="50"/>
      <c r="AN686" s="50"/>
      <c r="AO686" s="50"/>
      <c r="AP686" s="50"/>
      <c r="AQ686" s="50"/>
    </row>
    <row r="687" spans="1:43"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50"/>
      <c r="AF687" s="50"/>
      <c r="AG687" s="50"/>
      <c r="AH687" s="50"/>
      <c r="AI687" s="50"/>
      <c r="AJ687" s="50"/>
      <c r="AK687" s="50"/>
      <c r="AL687" s="50"/>
      <c r="AM687" s="50"/>
      <c r="AN687" s="50"/>
      <c r="AO687" s="50"/>
      <c r="AP687" s="50"/>
      <c r="AQ687" s="50"/>
    </row>
    <row r="688" spans="1:43"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50"/>
      <c r="AF688" s="50"/>
      <c r="AG688" s="50"/>
      <c r="AH688" s="50"/>
      <c r="AI688" s="50"/>
      <c r="AJ688" s="50"/>
      <c r="AK688" s="50"/>
      <c r="AL688" s="50"/>
      <c r="AM688" s="50"/>
      <c r="AN688" s="50"/>
      <c r="AO688" s="50"/>
      <c r="AP688" s="50"/>
      <c r="AQ688" s="50"/>
    </row>
    <row r="689" spans="1:43"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50"/>
      <c r="AF689" s="50"/>
      <c r="AG689" s="50"/>
      <c r="AH689" s="50"/>
      <c r="AI689" s="50"/>
      <c r="AJ689" s="50"/>
      <c r="AK689" s="50"/>
      <c r="AL689" s="50"/>
      <c r="AM689" s="50"/>
      <c r="AN689" s="50"/>
      <c r="AO689" s="50"/>
      <c r="AP689" s="50"/>
      <c r="AQ689" s="50"/>
    </row>
    <row r="690" spans="1:43"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50"/>
      <c r="AF690" s="50"/>
      <c r="AG690" s="50"/>
      <c r="AH690" s="50"/>
      <c r="AI690" s="50"/>
      <c r="AJ690" s="50"/>
      <c r="AK690" s="50"/>
      <c r="AL690" s="50"/>
      <c r="AM690" s="50"/>
      <c r="AN690" s="50"/>
      <c r="AO690" s="50"/>
      <c r="AP690" s="50"/>
      <c r="AQ690" s="50"/>
    </row>
    <row r="691" spans="1:43"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50"/>
      <c r="AF691" s="50"/>
      <c r="AG691" s="50"/>
      <c r="AH691" s="50"/>
      <c r="AI691" s="50"/>
      <c r="AJ691" s="50"/>
      <c r="AK691" s="50"/>
      <c r="AL691" s="50"/>
      <c r="AM691" s="50"/>
      <c r="AN691" s="50"/>
      <c r="AO691" s="50"/>
      <c r="AP691" s="50"/>
      <c r="AQ691" s="50"/>
    </row>
    <row r="692" spans="1:43"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50"/>
      <c r="AF692" s="50"/>
      <c r="AG692" s="50"/>
      <c r="AH692" s="50"/>
      <c r="AI692" s="50"/>
      <c r="AJ692" s="50"/>
      <c r="AK692" s="50"/>
      <c r="AL692" s="50"/>
      <c r="AM692" s="50"/>
      <c r="AN692" s="50"/>
      <c r="AO692" s="50"/>
      <c r="AP692" s="50"/>
      <c r="AQ692" s="50"/>
    </row>
    <row r="693" spans="1:43"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50"/>
      <c r="AF693" s="50"/>
      <c r="AG693" s="50"/>
      <c r="AH693" s="50"/>
      <c r="AI693" s="50"/>
      <c r="AJ693" s="50"/>
      <c r="AK693" s="50"/>
      <c r="AL693" s="50"/>
      <c r="AM693" s="50"/>
      <c r="AN693" s="50"/>
      <c r="AO693" s="50"/>
      <c r="AP693" s="50"/>
      <c r="AQ693" s="50"/>
    </row>
    <row r="694" spans="1:43"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50"/>
      <c r="AF694" s="50"/>
      <c r="AG694" s="50"/>
      <c r="AH694" s="50"/>
      <c r="AI694" s="50"/>
      <c r="AJ694" s="50"/>
      <c r="AK694" s="50"/>
      <c r="AL694" s="50"/>
      <c r="AM694" s="50"/>
      <c r="AN694" s="50"/>
      <c r="AO694" s="50"/>
      <c r="AP694" s="50"/>
      <c r="AQ694" s="50"/>
    </row>
    <row r="695" spans="1:43"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50"/>
      <c r="AF695" s="50"/>
      <c r="AG695" s="50"/>
      <c r="AH695" s="50"/>
      <c r="AI695" s="50"/>
      <c r="AJ695" s="50"/>
      <c r="AK695" s="50"/>
      <c r="AL695" s="50"/>
      <c r="AM695" s="50"/>
      <c r="AN695" s="50"/>
      <c r="AO695" s="50"/>
      <c r="AP695" s="50"/>
      <c r="AQ695" s="50"/>
    </row>
    <row r="696" spans="1:43"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50"/>
      <c r="AF696" s="50"/>
      <c r="AG696" s="50"/>
      <c r="AH696" s="50"/>
      <c r="AI696" s="50"/>
      <c r="AJ696" s="50"/>
      <c r="AK696" s="50"/>
      <c r="AL696" s="50"/>
      <c r="AM696" s="50"/>
      <c r="AN696" s="50"/>
      <c r="AO696" s="50"/>
      <c r="AP696" s="50"/>
      <c r="AQ696" s="50"/>
    </row>
    <row r="697" spans="1:43"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50"/>
      <c r="AF697" s="50"/>
      <c r="AG697" s="50"/>
      <c r="AH697" s="50"/>
      <c r="AI697" s="50"/>
      <c r="AJ697" s="50"/>
      <c r="AK697" s="50"/>
      <c r="AL697" s="50"/>
      <c r="AM697" s="50"/>
      <c r="AN697" s="50"/>
      <c r="AO697" s="50"/>
      <c r="AP697" s="50"/>
      <c r="AQ697" s="50"/>
    </row>
    <row r="698" spans="1:43"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50"/>
      <c r="AF698" s="50"/>
      <c r="AG698" s="50"/>
      <c r="AH698" s="50"/>
      <c r="AI698" s="50"/>
      <c r="AJ698" s="50"/>
      <c r="AK698" s="50"/>
      <c r="AL698" s="50"/>
      <c r="AM698" s="50"/>
      <c r="AN698" s="50"/>
      <c r="AO698" s="50"/>
      <c r="AP698" s="50"/>
      <c r="AQ698" s="50"/>
    </row>
    <row r="699" spans="1:43"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50"/>
      <c r="AF699" s="50"/>
      <c r="AG699" s="50"/>
      <c r="AH699" s="50"/>
      <c r="AI699" s="50"/>
      <c r="AJ699" s="50"/>
      <c r="AK699" s="50"/>
      <c r="AL699" s="50"/>
      <c r="AM699" s="50"/>
      <c r="AN699" s="50"/>
      <c r="AO699" s="50"/>
      <c r="AP699" s="50"/>
      <c r="AQ699" s="50"/>
    </row>
    <row r="700" spans="1:43"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50"/>
      <c r="AF700" s="50"/>
      <c r="AG700" s="50"/>
      <c r="AH700" s="50"/>
      <c r="AI700" s="50"/>
      <c r="AJ700" s="50"/>
      <c r="AK700" s="50"/>
      <c r="AL700" s="50"/>
      <c r="AM700" s="50"/>
      <c r="AN700" s="50"/>
      <c r="AO700" s="50"/>
      <c r="AP700" s="50"/>
      <c r="AQ700" s="50"/>
    </row>
    <row r="701" spans="1:43"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50"/>
      <c r="AF701" s="50"/>
      <c r="AG701" s="50"/>
      <c r="AH701" s="50"/>
      <c r="AI701" s="50"/>
      <c r="AJ701" s="50"/>
      <c r="AK701" s="50"/>
      <c r="AL701" s="50"/>
      <c r="AM701" s="50"/>
      <c r="AN701" s="50"/>
      <c r="AO701" s="50"/>
      <c r="AP701" s="50"/>
      <c r="AQ701" s="50"/>
    </row>
    <row r="702" spans="1:43"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50"/>
      <c r="AF702" s="50"/>
      <c r="AG702" s="50"/>
      <c r="AH702" s="50"/>
      <c r="AI702" s="50"/>
      <c r="AJ702" s="50"/>
      <c r="AK702" s="50"/>
      <c r="AL702" s="50"/>
      <c r="AM702" s="50"/>
      <c r="AN702" s="50"/>
      <c r="AO702" s="50"/>
      <c r="AP702" s="50"/>
      <c r="AQ702" s="50"/>
    </row>
    <row r="703" spans="1:43"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50"/>
      <c r="AF703" s="50"/>
      <c r="AG703" s="50"/>
      <c r="AH703" s="50"/>
      <c r="AI703" s="50"/>
      <c r="AJ703" s="50"/>
      <c r="AK703" s="50"/>
      <c r="AL703" s="50"/>
      <c r="AM703" s="50"/>
      <c r="AN703" s="50"/>
      <c r="AO703" s="50"/>
      <c r="AP703" s="50"/>
      <c r="AQ703" s="50"/>
    </row>
    <row r="704" spans="1:43"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50"/>
      <c r="AF704" s="50"/>
      <c r="AG704" s="50"/>
      <c r="AH704" s="50"/>
      <c r="AI704" s="50"/>
      <c r="AJ704" s="50"/>
      <c r="AK704" s="50"/>
      <c r="AL704" s="50"/>
      <c r="AM704" s="50"/>
      <c r="AN704" s="50"/>
      <c r="AO704" s="50"/>
      <c r="AP704" s="50"/>
      <c r="AQ704" s="50"/>
    </row>
    <row r="705" spans="1:43"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50"/>
      <c r="AF705" s="50"/>
      <c r="AG705" s="50"/>
      <c r="AH705" s="50"/>
      <c r="AI705" s="50"/>
      <c r="AJ705" s="50"/>
      <c r="AK705" s="50"/>
      <c r="AL705" s="50"/>
      <c r="AM705" s="50"/>
      <c r="AN705" s="50"/>
      <c r="AO705" s="50"/>
      <c r="AP705" s="50"/>
      <c r="AQ705" s="50"/>
    </row>
    <row r="706" spans="1:43"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50"/>
      <c r="AF706" s="50"/>
      <c r="AG706" s="50"/>
      <c r="AH706" s="50"/>
      <c r="AI706" s="50"/>
      <c r="AJ706" s="50"/>
      <c r="AK706" s="50"/>
      <c r="AL706" s="50"/>
      <c r="AM706" s="50"/>
      <c r="AN706" s="50"/>
      <c r="AO706" s="50"/>
      <c r="AP706" s="50"/>
      <c r="AQ706" s="50"/>
    </row>
    <row r="707" spans="1:43"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50"/>
      <c r="AF707" s="50"/>
      <c r="AG707" s="50"/>
      <c r="AH707" s="50"/>
      <c r="AI707" s="50"/>
      <c r="AJ707" s="50"/>
      <c r="AK707" s="50"/>
      <c r="AL707" s="50"/>
      <c r="AM707" s="50"/>
      <c r="AN707" s="50"/>
      <c r="AO707" s="50"/>
      <c r="AP707" s="50"/>
      <c r="AQ707" s="50"/>
    </row>
    <row r="708" spans="1:43"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50"/>
      <c r="AF708" s="50"/>
      <c r="AG708" s="50"/>
      <c r="AH708" s="50"/>
      <c r="AI708" s="50"/>
      <c r="AJ708" s="50"/>
      <c r="AK708" s="50"/>
      <c r="AL708" s="50"/>
      <c r="AM708" s="50"/>
      <c r="AN708" s="50"/>
      <c r="AO708" s="50"/>
      <c r="AP708" s="50"/>
      <c r="AQ708" s="50"/>
    </row>
    <row r="709" spans="1:43"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50"/>
      <c r="AF709" s="50"/>
      <c r="AG709" s="50"/>
      <c r="AH709" s="50"/>
      <c r="AI709" s="50"/>
      <c r="AJ709" s="50"/>
      <c r="AK709" s="50"/>
      <c r="AL709" s="50"/>
      <c r="AM709" s="50"/>
      <c r="AN709" s="50"/>
      <c r="AO709" s="50"/>
      <c r="AP709" s="50"/>
      <c r="AQ709" s="50"/>
    </row>
    <row r="710" spans="1:43"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50"/>
      <c r="AF710" s="50"/>
      <c r="AG710" s="50"/>
      <c r="AH710" s="50"/>
      <c r="AI710" s="50"/>
      <c r="AJ710" s="50"/>
      <c r="AK710" s="50"/>
      <c r="AL710" s="50"/>
      <c r="AM710" s="50"/>
      <c r="AN710" s="50"/>
      <c r="AO710" s="50"/>
      <c r="AP710" s="50"/>
      <c r="AQ710" s="50"/>
    </row>
    <row r="711" spans="1:43"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50"/>
      <c r="AF711" s="50"/>
      <c r="AG711" s="50"/>
      <c r="AH711" s="50"/>
      <c r="AI711" s="50"/>
      <c r="AJ711" s="50"/>
      <c r="AK711" s="50"/>
      <c r="AL711" s="50"/>
      <c r="AM711" s="50"/>
      <c r="AN711" s="50"/>
      <c r="AO711" s="50"/>
      <c r="AP711" s="50"/>
      <c r="AQ711" s="50"/>
    </row>
    <row r="712" spans="1:43"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50"/>
      <c r="AF712" s="50"/>
      <c r="AG712" s="50"/>
      <c r="AH712" s="50"/>
      <c r="AI712" s="50"/>
      <c r="AJ712" s="50"/>
      <c r="AK712" s="50"/>
      <c r="AL712" s="50"/>
      <c r="AM712" s="50"/>
      <c r="AN712" s="50"/>
      <c r="AO712" s="50"/>
      <c r="AP712" s="50"/>
      <c r="AQ712" s="50"/>
    </row>
    <row r="713" spans="1:43"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50"/>
      <c r="AF713" s="50"/>
      <c r="AG713" s="50"/>
      <c r="AH713" s="50"/>
      <c r="AI713" s="50"/>
      <c r="AJ713" s="50"/>
      <c r="AK713" s="50"/>
      <c r="AL713" s="50"/>
      <c r="AM713" s="50"/>
      <c r="AN713" s="50"/>
      <c r="AO713" s="50"/>
      <c r="AP713" s="50"/>
      <c r="AQ713" s="50"/>
    </row>
    <row r="714" spans="1:43"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50"/>
      <c r="AF714" s="50"/>
      <c r="AG714" s="50"/>
      <c r="AH714" s="50"/>
      <c r="AI714" s="50"/>
      <c r="AJ714" s="50"/>
      <c r="AK714" s="50"/>
      <c r="AL714" s="50"/>
      <c r="AM714" s="50"/>
      <c r="AN714" s="50"/>
      <c r="AO714" s="50"/>
      <c r="AP714" s="50"/>
      <c r="AQ714" s="50"/>
    </row>
    <row r="715" spans="1:43"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50"/>
      <c r="AF715" s="50"/>
      <c r="AG715" s="50"/>
      <c r="AH715" s="50"/>
      <c r="AI715" s="50"/>
      <c r="AJ715" s="50"/>
      <c r="AK715" s="50"/>
      <c r="AL715" s="50"/>
      <c r="AM715" s="50"/>
      <c r="AN715" s="50"/>
      <c r="AO715" s="50"/>
      <c r="AP715" s="50"/>
      <c r="AQ715" s="50"/>
    </row>
    <row r="716" spans="1:43"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50"/>
      <c r="AF716" s="50"/>
      <c r="AG716" s="50"/>
      <c r="AH716" s="50"/>
      <c r="AI716" s="50"/>
      <c r="AJ716" s="50"/>
      <c r="AK716" s="50"/>
      <c r="AL716" s="50"/>
      <c r="AM716" s="50"/>
      <c r="AN716" s="50"/>
      <c r="AO716" s="50"/>
      <c r="AP716" s="50"/>
      <c r="AQ716" s="50"/>
    </row>
    <row r="717" spans="1:43"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50"/>
      <c r="AF717" s="50"/>
      <c r="AG717" s="50"/>
      <c r="AH717" s="50"/>
      <c r="AI717" s="50"/>
      <c r="AJ717" s="50"/>
      <c r="AK717" s="50"/>
      <c r="AL717" s="50"/>
      <c r="AM717" s="50"/>
      <c r="AN717" s="50"/>
      <c r="AO717" s="50"/>
      <c r="AP717" s="50"/>
      <c r="AQ717" s="50"/>
    </row>
    <row r="718" spans="1:43"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50"/>
      <c r="AF718" s="50"/>
      <c r="AG718" s="50"/>
      <c r="AH718" s="50"/>
      <c r="AI718" s="50"/>
      <c r="AJ718" s="50"/>
      <c r="AK718" s="50"/>
      <c r="AL718" s="50"/>
      <c r="AM718" s="50"/>
      <c r="AN718" s="50"/>
      <c r="AO718" s="50"/>
      <c r="AP718" s="50"/>
      <c r="AQ718" s="50"/>
    </row>
    <row r="719" spans="1:43"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50"/>
      <c r="AF719" s="50"/>
      <c r="AG719" s="50"/>
      <c r="AH719" s="50"/>
      <c r="AI719" s="50"/>
      <c r="AJ719" s="50"/>
      <c r="AK719" s="50"/>
      <c r="AL719" s="50"/>
      <c r="AM719" s="50"/>
      <c r="AN719" s="50"/>
      <c r="AO719" s="50"/>
      <c r="AP719" s="50"/>
      <c r="AQ719" s="50"/>
    </row>
    <row r="720" spans="1:43"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50"/>
      <c r="AF720" s="50"/>
      <c r="AG720" s="50"/>
      <c r="AH720" s="50"/>
      <c r="AI720" s="50"/>
      <c r="AJ720" s="50"/>
      <c r="AK720" s="50"/>
      <c r="AL720" s="50"/>
      <c r="AM720" s="50"/>
      <c r="AN720" s="50"/>
      <c r="AO720" s="50"/>
      <c r="AP720" s="50"/>
      <c r="AQ720" s="50"/>
    </row>
    <row r="721" spans="1:43"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50"/>
      <c r="AF721" s="50"/>
      <c r="AG721" s="50"/>
      <c r="AH721" s="50"/>
      <c r="AI721" s="50"/>
      <c r="AJ721" s="50"/>
      <c r="AK721" s="50"/>
      <c r="AL721" s="50"/>
      <c r="AM721" s="50"/>
      <c r="AN721" s="50"/>
      <c r="AO721" s="50"/>
      <c r="AP721" s="50"/>
      <c r="AQ721" s="50"/>
    </row>
    <row r="722" spans="1:43"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50"/>
      <c r="AF722" s="50"/>
      <c r="AG722" s="50"/>
      <c r="AH722" s="50"/>
      <c r="AI722" s="50"/>
      <c r="AJ722" s="50"/>
      <c r="AK722" s="50"/>
      <c r="AL722" s="50"/>
      <c r="AM722" s="50"/>
      <c r="AN722" s="50"/>
      <c r="AO722" s="50"/>
      <c r="AP722" s="50"/>
      <c r="AQ722" s="50"/>
    </row>
    <row r="723" spans="1:43"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50"/>
      <c r="AF723" s="50"/>
      <c r="AG723" s="50"/>
      <c r="AH723" s="50"/>
      <c r="AI723" s="50"/>
      <c r="AJ723" s="50"/>
      <c r="AK723" s="50"/>
      <c r="AL723" s="50"/>
      <c r="AM723" s="50"/>
      <c r="AN723" s="50"/>
      <c r="AO723" s="50"/>
      <c r="AP723" s="50"/>
      <c r="AQ723" s="50"/>
    </row>
    <row r="724" spans="1:43"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50"/>
      <c r="AF724" s="50"/>
      <c r="AG724" s="50"/>
      <c r="AH724" s="50"/>
      <c r="AI724" s="50"/>
      <c r="AJ724" s="50"/>
      <c r="AK724" s="50"/>
      <c r="AL724" s="50"/>
      <c r="AM724" s="50"/>
      <c r="AN724" s="50"/>
      <c r="AO724" s="50"/>
      <c r="AP724" s="50"/>
      <c r="AQ724" s="50"/>
    </row>
    <row r="725" spans="1:43"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50"/>
      <c r="AF725" s="50"/>
      <c r="AG725" s="50"/>
      <c r="AH725" s="50"/>
      <c r="AI725" s="50"/>
      <c r="AJ725" s="50"/>
      <c r="AK725" s="50"/>
      <c r="AL725" s="50"/>
      <c r="AM725" s="50"/>
      <c r="AN725" s="50"/>
      <c r="AO725" s="50"/>
      <c r="AP725" s="50"/>
      <c r="AQ725" s="50"/>
    </row>
    <row r="726" spans="1:43"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50"/>
      <c r="AF726" s="50"/>
      <c r="AG726" s="50"/>
      <c r="AH726" s="50"/>
      <c r="AI726" s="50"/>
      <c r="AJ726" s="50"/>
      <c r="AK726" s="50"/>
      <c r="AL726" s="50"/>
      <c r="AM726" s="50"/>
      <c r="AN726" s="50"/>
      <c r="AO726" s="50"/>
      <c r="AP726" s="50"/>
      <c r="AQ726" s="50"/>
    </row>
    <row r="727" spans="1:43"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50"/>
      <c r="AF727" s="50"/>
      <c r="AG727" s="50"/>
      <c r="AH727" s="50"/>
      <c r="AI727" s="50"/>
      <c r="AJ727" s="50"/>
      <c r="AK727" s="50"/>
      <c r="AL727" s="50"/>
      <c r="AM727" s="50"/>
      <c r="AN727" s="50"/>
      <c r="AO727" s="50"/>
      <c r="AP727" s="50"/>
      <c r="AQ727" s="50"/>
    </row>
    <row r="728" spans="1:43"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50"/>
      <c r="AF728" s="50"/>
      <c r="AG728" s="50"/>
      <c r="AH728" s="50"/>
      <c r="AI728" s="50"/>
      <c r="AJ728" s="50"/>
      <c r="AK728" s="50"/>
      <c r="AL728" s="50"/>
      <c r="AM728" s="50"/>
      <c r="AN728" s="50"/>
      <c r="AO728" s="50"/>
      <c r="AP728" s="50"/>
      <c r="AQ728" s="50"/>
    </row>
    <row r="729" spans="1:43"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50"/>
      <c r="AF729" s="50"/>
      <c r="AG729" s="50"/>
      <c r="AH729" s="50"/>
      <c r="AI729" s="50"/>
      <c r="AJ729" s="50"/>
      <c r="AK729" s="50"/>
      <c r="AL729" s="50"/>
      <c r="AM729" s="50"/>
      <c r="AN729" s="50"/>
      <c r="AO729" s="50"/>
      <c r="AP729" s="50"/>
      <c r="AQ729" s="50"/>
    </row>
    <row r="730" spans="1:43"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50"/>
      <c r="AF730" s="50"/>
      <c r="AG730" s="50"/>
      <c r="AH730" s="50"/>
      <c r="AI730" s="50"/>
      <c r="AJ730" s="50"/>
      <c r="AK730" s="50"/>
      <c r="AL730" s="50"/>
      <c r="AM730" s="50"/>
      <c r="AN730" s="50"/>
      <c r="AO730" s="50"/>
      <c r="AP730" s="50"/>
      <c r="AQ730" s="50"/>
    </row>
    <row r="731" spans="1:43"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50"/>
      <c r="AF731" s="50"/>
      <c r="AG731" s="50"/>
      <c r="AH731" s="50"/>
      <c r="AI731" s="50"/>
      <c r="AJ731" s="50"/>
      <c r="AK731" s="50"/>
      <c r="AL731" s="50"/>
      <c r="AM731" s="50"/>
      <c r="AN731" s="50"/>
      <c r="AO731" s="50"/>
      <c r="AP731" s="50"/>
      <c r="AQ731" s="50"/>
    </row>
    <row r="732" spans="1:43"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50"/>
      <c r="AF732" s="50"/>
      <c r="AG732" s="50"/>
      <c r="AH732" s="50"/>
      <c r="AI732" s="50"/>
      <c r="AJ732" s="50"/>
      <c r="AK732" s="50"/>
      <c r="AL732" s="50"/>
      <c r="AM732" s="50"/>
      <c r="AN732" s="50"/>
      <c r="AO732" s="50"/>
      <c r="AP732" s="50"/>
      <c r="AQ732" s="50"/>
    </row>
    <row r="733" spans="1:43"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50"/>
      <c r="AF733" s="50"/>
      <c r="AG733" s="50"/>
      <c r="AH733" s="50"/>
      <c r="AI733" s="50"/>
      <c r="AJ733" s="50"/>
      <c r="AK733" s="50"/>
      <c r="AL733" s="50"/>
      <c r="AM733" s="50"/>
      <c r="AN733" s="50"/>
      <c r="AO733" s="50"/>
      <c r="AP733" s="50"/>
      <c r="AQ733" s="50"/>
    </row>
    <row r="734" spans="1:43"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50"/>
      <c r="AF734" s="50"/>
      <c r="AG734" s="50"/>
      <c r="AH734" s="50"/>
      <c r="AI734" s="50"/>
      <c r="AJ734" s="50"/>
      <c r="AK734" s="50"/>
      <c r="AL734" s="50"/>
      <c r="AM734" s="50"/>
      <c r="AN734" s="50"/>
      <c r="AO734" s="50"/>
      <c r="AP734" s="50"/>
      <c r="AQ734" s="50"/>
    </row>
    <row r="735" spans="1:43"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50"/>
      <c r="AF735" s="50"/>
      <c r="AG735" s="50"/>
      <c r="AH735" s="50"/>
      <c r="AI735" s="50"/>
      <c r="AJ735" s="50"/>
      <c r="AK735" s="50"/>
      <c r="AL735" s="50"/>
      <c r="AM735" s="50"/>
      <c r="AN735" s="50"/>
      <c r="AO735" s="50"/>
      <c r="AP735" s="50"/>
      <c r="AQ735" s="50"/>
    </row>
    <row r="736" spans="1:43"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50"/>
      <c r="AF736" s="50"/>
      <c r="AG736" s="50"/>
      <c r="AH736" s="50"/>
      <c r="AI736" s="50"/>
      <c r="AJ736" s="50"/>
      <c r="AK736" s="50"/>
      <c r="AL736" s="50"/>
      <c r="AM736" s="50"/>
      <c r="AN736" s="50"/>
      <c r="AO736" s="50"/>
      <c r="AP736" s="50"/>
      <c r="AQ736" s="50"/>
    </row>
    <row r="737" spans="1:43"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50"/>
      <c r="AF737" s="50"/>
      <c r="AG737" s="50"/>
      <c r="AH737" s="50"/>
      <c r="AI737" s="50"/>
      <c r="AJ737" s="50"/>
      <c r="AK737" s="50"/>
      <c r="AL737" s="50"/>
      <c r="AM737" s="50"/>
      <c r="AN737" s="50"/>
      <c r="AO737" s="50"/>
      <c r="AP737" s="50"/>
      <c r="AQ737" s="50"/>
    </row>
    <row r="738" spans="1:43"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50"/>
      <c r="AF738" s="50"/>
      <c r="AG738" s="50"/>
      <c r="AH738" s="50"/>
      <c r="AI738" s="50"/>
      <c r="AJ738" s="50"/>
      <c r="AK738" s="50"/>
      <c r="AL738" s="50"/>
      <c r="AM738" s="50"/>
      <c r="AN738" s="50"/>
      <c r="AO738" s="50"/>
      <c r="AP738" s="50"/>
      <c r="AQ738" s="50"/>
    </row>
    <row r="739" spans="1:43"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50"/>
      <c r="AF739" s="50"/>
      <c r="AG739" s="50"/>
      <c r="AH739" s="50"/>
      <c r="AI739" s="50"/>
      <c r="AJ739" s="50"/>
      <c r="AK739" s="50"/>
      <c r="AL739" s="50"/>
      <c r="AM739" s="50"/>
      <c r="AN739" s="50"/>
      <c r="AO739" s="50"/>
      <c r="AP739" s="50"/>
      <c r="AQ739" s="50"/>
    </row>
    <row r="740" spans="1:43"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50"/>
      <c r="AF740" s="50"/>
      <c r="AG740" s="50"/>
      <c r="AH740" s="50"/>
      <c r="AI740" s="50"/>
      <c r="AJ740" s="50"/>
      <c r="AK740" s="50"/>
      <c r="AL740" s="50"/>
      <c r="AM740" s="50"/>
      <c r="AN740" s="50"/>
      <c r="AO740" s="50"/>
      <c r="AP740" s="50"/>
      <c r="AQ740" s="50"/>
    </row>
    <row r="741" spans="1:43"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50"/>
      <c r="AF741" s="50"/>
      <c r="AG741" s="50"/>
      <c r="AH741" s="50"/>
      <c r="AI741" s="50"/>
      <c r="AJ741" s="50"/>
      <c r="AK741" s="50"/>
      <c r="AL741" s="50"/>
      <c r="AM741" s="50"/>
      <c r="AN741" s="50"/>
      <c r="AO741" s="50"/>
      <c r="AP741" s="50"/>
      <c r="AQ741" s="50"/>
    </row>
    <row r="742" spans="1:43"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50"/>
      <c r="AF742" s="50"/>
      <c r="AG742" s="50"/>
      <c r="AH742" s="50"/>
      <c r="AI742" s="50"/>
      <c r="AJ742" s="50"/>
      <c r="AK742" s="50"/>
      <c r="AL742" s="50"/>
      <c r="AM742" s="50"/>
      <c r="AN742" s="50"/>
      <c r="AO742" s="50"/>
      <c r="AP742" s="50"/>
      <c r="AQ742" s="50"/>
    </row>
    <row r="743" spans="1:43"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50"/>
      <c r="AF743" s="50"/>
      <c r="AG743" s="50"/>
      <c r="AH743" s="50"/>
      <c r="AI743" s="50"/>
      <c r="AJ743" s="50"/>
      <c r="AK743" s="50"/>
      <c r="AL743" s="50"/>
      <c r="AM743" s="50"/>
      <c r="AN743" s="50"/>
      <c r="AO743" s="50"/>
      <c r="AP743" s="50"/>
      <c r="AQ743" s="50"/>
    </row>
    <row r="744" spans="1:43"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50"/>
      <c r="AF744" s="50"/>
      <c r="AG744" s="50"/>
      <c r="AH744" s="50"/>
      <c r="AI744" s="50"/>
      <c r="AJ744" s="50"/>
      <c r="AK744" s="50"/>
      <c r="AL744" s="50"/>
      <c r="AM744" s="50"/>
      <c r="AN744" s="50"/>
      <c r="AO744" s="50"/>
      <c r="AP744" s="50"/>
      <c r="AQ744" s="50"/>
    </row>
    <row r="745" spans="1:43"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50"/>
      <c r="AF745" s="50"/>
      <c r="AG745" s="50"/>
      <c r="AH745" s="50"/>
      <c r="AI745" s="50"/>
      <c r="AJ745" s="50"/>
      <c r="AK745" s="50"/>
      <c r="AL745" s="50"/>
      <c r="AM745" s="50"/>
      <c r="AN745" s="50"/>
      <c r="AO745" s="50"/>
      <c r="AP745" s="50"/>
      <c r="AQ745" s="50"/>
    </row>
    <row r="746" spans="1:43"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50"/>
      <c r="AF746" s="50"/>
      <c r="AG746" s="50"/>
      <c r="AH746" s="50"/>
      <c r="AI746" s="50"/>
      <c r="AJ746" s="50"/>
      <c r="AK746" s="50"/>
      <c r="AL746" s="50"/>
      <c r="AM746" s="50"/>
      <c r="AN746" s="50"/>
      <c r="AO746" s="50"/>
      <c r="AP746" s="50"/>
      <c r="AQ746" s="50"/>
    </row>
    <row r="747" spans="1:43"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50"/>
      <c r="AF747" s="50"/>
      <c r="AG747" s="50"/>
      <c r="AH747" s="50"/>
      <c r="AI747" s="50"/>
      <c r="AJ747" s="50"/>
      <c r="AK747" s="50"/>
      <c r="AL747" s="50"/>
      <c r="AM747" s="50"/>
      <c r="AN747" s="50"/>
      <c r="AO747" s="50"/>
      <c r="AP747" s="50"/>
      <c r="AQ747" s="50"/>
    </row>
    <row r="748" spans="1:43"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50"/>
      <c r="AF748" s="50"/>
      <c r="AG748" s="50"/>
      <c r="AH748" s="50"/>
      <c r="AI748" s="50"/>
      <c r="AJ748" s="50"/>
      <c r="AK748" s="50"/>
      <c r="AL748" s="50"/>
      <c r="AM748" s="50"/>
      <c r="AN748" s="50"/>
      <c r="AO748" s="50"/>
      <c r="AP748" s="50"/>
      <c r="AQ748" s="50"/>
    </row>
    <row r="749" spans="1:43"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50"/>
      <c r="AF749" s="50"/>
      <c r="AG749" s="50"/>
      <c r="AH749" s="50"/>
      <c r="AI749" s="50"/>
      <c r="AJ749" s="50"/>
      <c r="AK749" s="50"/>
      <c r="AL749" s="50"/>
      <c r="AM749" s="50"/>
      <c r="AN749" s="50"/>
      <c r="AO749" s="50"/>
      <c r="AP749" s="50"/>
      <c r="AQ749" s="50"/>
    </row>
    <row r="750" spans="1:43"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50"/>
      <c r="AF750" s="50"/>
      <c r="AG750" s="50"/>
      <c r="AH750" s="50"/>
      <c r="AI750" s="50"/>
      <c r="AJ750" s="50"/>
      <c r="AK750" s="50"/>
      <c r="AL750" s="50"/>
      <c r="AM750" s="50"/>
      <c r="AN750" s="50"/>
      <c r="AO750" s="50"/>
      <c r="AP750" s="50"/>
      <c r="AQ750" s="50"/>
    </row>
    <row r="751" spans="1:43"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50"/>
      <c r="AF751" s="50"/>
      <c r="AG751" s="50"/>
      <c r="AH751" s="50"/>
      <c r="AI751" s="50"/>
      <c r="AJ751" s="50"/>
      <c r="AK751" s="50"/>
      <c r="AL751" s="50"/>
      <c r="AM751" s="50"/>
      <c r="AN751" s="50"/>
      <c r="AO751" s="50"/>
      <c r="AP751" s="50"/>
      <c r="AQ751" s="50"/>
    </row>
    <row r="752" spans="1:43"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50"/>
      <c r="AF752" s="50"/>
      <c r="AG752" s="50"/>
      <c r="AH752" s="50"/>
      <c r="AI752" s="50"/>
      <c r="AJ752" s="50"/>
      <c r="AK752" s="50"/>
      <c r="AL752" s="50"/>
      <c r="AM752" s="50"/>
      <c r="AN752" s="50"/>
      <c r="AO752" s="50"/>
      <c r="AP752" s="50"/>
      <c r="AQ752" s="50"/>
    </row>
    <row r="753" spans="1:43"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50"/>
      <c r="AF753" s="50"/>
      <c r="AG753" s="50"/>
      <c r="AH753" s="50"/>
      <c r="AI753" s="50"/>
      <c r="AJ753" s="50"/>
      <c r="AK753" s="50"/>
      <c r="AL753" s="50"/>
      <c r="AM753" s="50"/>
      <c r="AN753" s="50"/>
      <c r="AO753" s="50"/>
      <c r="AP753" s="50"/>
      <c r="AQ753" s="50"/>
    </row>
    <row r="754" spans="1:43"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50"/>
      <c r="AF754" s="50"/>
      <c r="AG754" s="50"/>
      <c r="AH754" s="50"/>
      <c r="AI754" s="50"/>
      <c r="AJ754" s="50"/>
      <c r="AK754" s="50"/>
      <c r="AL754" s="50"/>
      <c r="AM754" s="50"/>
      <c r="AN754" s="50"/>
      <c r="AO754" s="50"/>
      <c r="AP754" s="50"/>
      <c r="AQ754" s="50"/>
    </row>
    <row r="755" spans="1:43"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50"/>
      <c r="AF755" s="50"/>
      <c r="AG755" s="50"/>
      <c r="AH755" s="50"/>
      <c r="AI755" s="50"/>
      <c r="AJ755" s="50"/>
      <c r="AK755" s="50"/>
      <c r="AL755" s="50"/>
      <c r="AM755" s="50"/>
      <c r="AN755" s="50"/>
      <c r="AO755" s="50"/>
      <c r="AP755" s="50"/>
      <c r="AQ755" s="50"/>
    </row>
    <row r="756" spans="1:43"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50"/>
      <c r="AF756" s="50"/>
      <c r="AG756" s="50"/>
      <c r="AH756" s="50"/>
      <c r="AI756" s="50"/>
      <c r="AJ756" s="50"/>
      <c r="AK756" s="50"/>
      <c r="AL756" s="50"/>
      <c r="AM756" s="50"/>
      <c r="AN756" s="50"/>
      <c r="AO756" s="50"/>
      <c r="AP756" s="50"/>
      <c r="AQ756" s="50"/>
    </row>
    <row r="757" spans="1:43"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50"/>
      <c r="AF757" s="50"/>
      <c r="AG757" s="50"/>
      <c r="AH757" s="50"/>
      <c r="AI757" s="50"/>
      <c r="AJ757" s="50"/>
      <c r="AK757" s="50"/>
      <c r="AL757" s="50"/>
      <c r="AM757" s="50"/>
      <c r="AN757" s="50"/>
      <c r="AO757" s="50"/>
      <c r="AP757" s="50"/>
      <c r="AQ757" s="50"/>
    </row>
    <row r="758" spans="1:43"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50"/>
      <c r="AF758" s="50"/>
      <c r="AG758" s="50"/>
      <c r="AH758" s="50"/>
      <c r="AI758" s="50"/>
      <c r="AJ758" s="50"/>
      <c r="AK758" s="50"/>
      <c r="AL758" s="50"/>
      <c r="AM758" s="50"/>
      <c r="AN758" s="50"/>
      <c r="AO758" s="50"/>
      <c r="AP758" s="50"/>
      <c r="AQ758" s="50"/>
    </row>
    <row r="759" spans="1:43"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50"/>
      <c r="AF759" s="50"/>
      <c r="AG759" s="50"/>
      <c r="AH759" s="50"/>
      <c r="AI759" s="50"/>
      <c r="AJ759" s="50"/>
      <c r="AK759" s="50"/>
      <c r="AL759" s="50"/>
      <c r="AM759" s="50"/>
      <c r="AN759" s="50"/>
      <c r="AO759" s="50"/>
      <c r="AP759" s="50"/>
      <c r="AQ759" s="50"/>
    </row>
    <row r="760" spans="1:43"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50"/>
      <c r="AF760" s="50"/>
      <c r="AG760" s="50"/>
      <c r="AH760" s="50"/>
      <c r="AI760" s="50"/>
      <c r="AJ760" s="50"/>
      <c r="AK760" s="50"/>
      <c r="AL760" s="50"/>
      <c r="AM760" s="50"/>
      <c r="AN760" s="50"/>
      <c r="AO760" s="50"/>
      <c r="AP760" s="50"/>
      <c r="AQ760" s="50"/>
    </row>
    <row r="761" spans="1:43"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50"/>
      <c r="AF761" s="50"/>
      <c r="AG761" s="50"/>
      <c r="AH761" s="50"/>
      <c r="AI761" s="50"/>
      <c r="AJ761" s="50"/>
      <c r="AK761" s="50"/>
      <c r="AL761" s="50"/>
      <c r="AM761" s="50"/>
      <c r="AN761" s="50"/>
      <c r="AO761" s="50"/>
      <c r="AP761" s="50"/>
      <c r="AQ761" s="50"/>
    </row>
    <row r="762" spans="1:43"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50"/>
      <c r="AF762" s="50"/>
      <c r="AG762" s="50"/>
      <c r="AH762" s="50"/>
      <c r="AI762" s="50"/>
      <c r="AJ762" s="50"/>
      <c r="AK762" s="50"/>
      <c r="AL762" s="50"/>
      <c r="AM762" s="50"/>
      <c r="AN762" s="50"/>
      <c r="AO762" s="50"/>
      <c r="AP762" s="50"/>
      <c r="AQ762" s="50"/>
    </row>
    <row r="763" spans="1:43"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50"/>
      <c r="AF763" s="50"/>
      <c r="AG763" s="50"/>
      <c r="AH763" s="50"/>
      <c r="AI763" s="50"/>
      <c r="AJ763" s="50"/>
      <c r="AK763" s="50"/>
      <c r="AL763" s="50"/>
      <c r="AM763" s="50"/>
      <c r="AN763" s="50"/>
      <c r="AO763" s="50"/>
      <c r="AP763" s="50"/>
      <c r="AQ763" s="50"/>
    </row>
    <row r="764" spans="1:43"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50"/>
      <c r="AF764" s="50"/>
      <c r="AG764" s="50"/>
      <c r="AH764" s="50"/>
      <c r="AI764" s="50"/>
      <c r="AJ764" s="50"/>
      <c r="AK764" s="50"/>
      <c r="AL764" s="50"/>
      <c r="AM764" s="50"/>
      <c r="AN764" s="50"/>
      <c r="AO764" s="50"/>
      <c r="AP764" s="50"/>
      <c r="AQ764" s="50"/>
    </row>
    <row r="765" spans="1:43"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50"/>
      <c r="AF765" s="50"/>
      <c r="AG765" s="50"/>
      <c r="AH765" s="50"/>
      <c r="AI765" s="50"/>
      <c r="AJ765" s="50"/>
      <c r="AK765" s="50"/>
      <c r="AL765" s="50"/>
      <c r="AM765" s="50"/>
      <c r="AN765" s="50"/>
      <c r="AO765" s="50"/>
      <c r="AP765" s="50"/>
      <c r="AQ765" s="50"/>
    </row>
    <row r="766" spans="1:43"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50"/>
      <c r="AF766" s="50"/>
      <c r="AG766" s="50"/>
      <c r="AH766" s="50"/>
      <c r="AI766" s="50"/>
      <c r="AJ766" s="50"/>
      <c r="AK766" s="50"/>
      <c r="AL766" s="50"/>
      <c r="AM766" s="50"/>
      <c r="AN766" s="50"/>
      <c r="AO766" s="50"/>
      <c r="AP766" s="50"/>
      <c r="AQ766" s="50"/>
    </row>
    <row r="767" spans="1:43"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50"/>
      <c r="AF767" s="50"/>
      <c r="AG767" s="50"/>
      <c r="AH767" s="50"/>
      <c r="AI767" s="50"/>
      <c r="AJ767" s="50"/>
      <c r="AK767" s="50"/>
      <c r="AL767" s="50"/>
      <c r="AM767" s="50"/>
      <c r="AN767" s="50"/>
      <c r="AO767" s="50"/>
      <c r="AP767" s="50"/>
      <c r="AQ767" s="50"/>
    </row>
    <row r="768" spans="1:43"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50"/>
      <c r="AF768" s="50"/>
      <c r="AG768" s="50"/>
      <c r="AH768" s="50"/>
      <c r="AI768" s="50"/>
      <c r="AJ768" s="50"/>
      <c r="AK768" s="50"/>
      <c r="AL768" s="50"/>
      <c r="AM768" s="50"/>
      <c r="AN768" s="50"/>
      <c r="AO768" s="50"/>
      <c r="AP768" s="50"/>
      <c r="AQ768" s="50"/>
    </row>
    <row r="769" spans="1:43"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50"/>
      <c r="AF769" s="50"/>
      <c r="AG769" s="50"/>
      <c r="AH769" s="50"/>
      <c r="AI769" s="50"/>
      <c r="AJ769" s="50"/>
      <c r="AK769" s="50"/>
      <c r="AL769" s="50"/>
      <c r="AM769" s="50"/>
      <c r="AN769" s="50"/>
      <c r="AO769" s="50"/>
      <c r="AP769" s="50"/>
      <c r="AQ769" s="50"/>
    </row>
    <row r="770" spans="1:43"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50"/>
      <c r="AF770" s="50"/>
      <c r="AG770" s="50"/>
      <c r="AH770" s="50"/>
      <c r="AI770" s="50"/>
      <c r="AJ770" s="50"/>
      <c r="AK770" s="50"/>
      <c r="AL770" s="50"/>
      <c r="AM770" s="50"/>
      <c r="AN770" s="50"/>
      <c r="AO770" s="50"/>
      <c r="AP770" s="50"/>
      <c r="AQ770" s="50"/>
    </row>
    <row r="771" spans="1:43"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50"/>
      <c r="AF771" s="50"/>
      <c r="AG771" s="50"/>
      <c r="AH771" s="50"/>
      <c r="AI771" s="50"/>
      <c r="AJ771" s="50"/>
      <c r="AK771" s="50"/>
      <c r="AL771" s="50"/>
      <c r="AM771" s="50"/>
      <c r="AN771" s="50"/>
      <c r="AO771" s="50"/>
      <c r="AP771" s="50"/>
      <c r="AQ771" s="50"/>
    </row>
    <row r="772" spans="1:43"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50"/>
      <c r="AF772" s="50"/>
      <c r="AG772" s="50"/>
      <c r="AH772" s="50"/>
      <c r="AI772" s="50"/>
      <c r="AJ772" s="50"/>
      <c r="AK772" s="50"/>
      <c r="AL772" s="50"/>
      <c r="AM772" s="50"/>
      <c r="AN772" s="50"/>
      <c r="AO772" s="50"/>
      <c r="AP772" s="50"/>
      <c r="AQ772" s="50"/>
    </row>
    <row r="773" spans="1:43"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50"/>
      <c r="AF773" s="50"/>
      <c r="AG773" s="50"/>
      <c r="AH773" s="50"/>
      <c r="AI773" s="50"/>
      <c r="AJ773" s="50"/>
      <c r="AK773" s="50"/>
      <c r="AL773" s="50"/>
      <c r="AM773" s="50"/>
      <c r="AN773" s="50"/>
      <c r="AO773" s="50"/>
      <c r="AP773" s="50"/>
      <c r="AQ773" s="50"/>
    </row>
    <row r="774" spans="1:43"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50"/>
      <c r="AF774" s="50"/>
      <c r="AG774" s="50"/>
      <c r="AH774" s="50"/>
      <c r="AI774" s="50"/>
      <c r="AJ774" s="50"/>
      <c r="AK774" s="50"/>
      <c r="AL774" s="50"/>
      <c r="AM774" s="50"/>
      <c r="AN774" s="50"/>
      <c r="AO774" s="50"/>
      <c r="AP774" s="50"/>
      <c r="AQ774" s="50"/>
    </row>
    <row r="775" spans="1:43"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50"/>
      <c r="AF775" s="50"/>
      <c r="AG775" s="50"/>
      <c r="AH775" s="50"/>
      <c r="AI775" s="50"/>
      <c r="AJ775" s="50"/>
      <c r="AK775" s="50"/>
      <c r="AL775" s="50"/>
      <c r="AM775" s="50"/>
      <c r="AN775" s="50"/>
      <c r="AO775" s="50"/>
      <c r="AP775" s="50"/>
      <c r="AQ775" s="50"/>
    </row>
    <row r="776" spans="1:43"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50"/>
      <c r="AF776" s="50"/>
      <c r="AG776" s="50"/>
      <c r="AH776" s="50"/>
      <c r="AI776" s="50"/>
      <c r="AJ776" s="50"/>
      <c r="AK776" s="50"/>
      <c r="AL776" s="50"/>
      <c r="AM776" s="50"/>
      <c r="AN776" s="50"/>
      <c r="AO776" s="50"/>
      <c r="AP776" s="50"/>
      <c r="AQ776" s="50"/>
    </row>
    <row r="777" spans="1:43"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50"/>
      <c r="AF777" s="50"/>
      <c r="AG777" s="50"/>
      <c r="AH777" s="50"/>
      <c r="AI777" s="50"/>
      <c r="AJ777" s="50"/>
      <c r="AK777" s="50"/>
      <c r="AL777" s="50"/>
      <c r="AM777" s="50"/>
      <c r="AN777" s="50"/>
      <c r="AO777" s="50"/>
      <c r="AP777" s="50"/>
      <c r="AQ777" s="50"/>
    </row>
    <row r="778" spans="1:43"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50"/>
      <c r="AF778" s="50"/>
      <c r="AG778" s="50"/>
      <c r="AH778" s="50"/>
      <c r="AI778" s="50"/>
      <c r="AJ778" s="50"/>
      <c r="AK778" s="50"/>
      <c r="AL778" s="50"/>
      <c r="AM778" s="50"/>
      <c r="AN778" s="50"/>
      <c r="AO778" s="50"/>
      <c r="AP778" s="50"/>
      <c r="AQ778" s="50"/>
    </row>
    <row r="779" spans="1:43"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50"/>
      <c r="AF779" s="50"/>
      <c r="AG779" s="50"/>
      <c r="AH779" s="50"/>
      <c r="AI779" s="50"/>
      <c r="AJ779" s="50"/>
      <c r="AK779" s="50"/>
      <c r="AL779" s="50"/>
      <c r="AM779" s="50"/>
      <c r="AN779" s="50"/>
      <c r="AO779" s="50"/>
      <c r="AP779" s="50"/>
      <c r="AQ779" s="50"/>
    </row>
    <row r="780" spans="1:43"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50"/>
      <c r="AF780" s="50"/>
      <c r="AG780" s="50"/>
      <c r="AH780" s="50"/>
      <c r="AI780" s="50"/>
      <c r="AJ780" s="50"/>
      <c r="AK780" s="50"/>
      <c r="AL780" s="50"/>
      <c r="AM780" s="50"/>
      <c r="AN780" s="50"/>
      <c r="AO780" s="50"/>
      <c r="AP780" s="50"/>
      <c r="AQ780" s="50"/>
    </row>
    <row r="781" spans="1:43"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50"/>
      <c r="AF781" s="50"/>
      <c r="AG781" s="50"/>
      <c r="AH781" s="50"/>
      <c r="AI781" s="50"/>
      <c r="AJ781" s="50"/>
      <c r="AK781" s="50"/>
      <c r="AL781" s="50"/>
      <c r="AM781" s="50"/>
      <c r="AN781" s="50"/>
      <c r="AO781" s="50"/>
      <c r="AP781" s="50"/>
      <c r="AQ781" s="50"/>
    </row>
    <row r="782" spans="1:43"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50"/>
      <c r="AF782" s="50"/>
      <c r="AG782" s="50"/>
      <c r="AH782" s="50"/>
      <c r="AI782" s="50"/>
      <c r="AJ782" s="50"/>
      <c r="AK782" s="50"/>
      <c r="AL782" s="50"/>
      <c r="AM782" s="50"/>
      <c r="AN782" s="50"/>
      <c r="AO782" s="50"/>
      <c r="AP782" s="50"/>
      <c r="AQ782" s="50"/>
    </row>
    <row r="783" spans="1:43"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50"/>
      <c r="AF783" s="50"/>
      <c r="AG783" s="50"/>
      <c r="AH783" s="50"/>
      <c r="AI783" s="50"/>
      <c r="AJ783" s="50"/>
      <c r="AK783" s="50"/>
      <c r="AL783" s="50"/>
      <c r="AM783" s="50"/>
      <c r="AN783" s="50"/>
      <c r="AO783" s="50"/>
      <c r="AP783" s="50"/>
      <c r="AQ783" s="50"/>
    </row>
    <row r="784" spans="1:43"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50"/>
      <c r="AF784" s="50"/>
      <c r="AG784" s="50"/>
      <c r="AH784" s="50"/>
      <c r="AI784" s="50"/>
      <c r="AJ784" s="50"/>
      <c r="AK784" s="50"/>
      <c r="AL784" s="50"/>
      <c r="AM784" s="50"/>
      <c r="AN784" s="50"/>
      <c r="AO784" s="50"/>
      <c r="AP784" s="50"/>
      <c r="AQ784" s="50"/>
    </row>
    <row r="785" spans="1:43"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50"/>
      <c r="AF785" s="50"/>
      <c r="AG785" s="50"/>
      <c r="AH785" s="50"/>
      <c r="AI785" s="50"/>
      <c r="AJ785" s="50"/>
      <c r="AK785" s="50"/>
      <c r="AL785" s="50"/>
      <c r="AM785" s="50"/>
      <c r="AN785" s="50"/>
      <c r="AO785" s="50"/>
      <c r="AP785" s="50"/>
      <c r="AQ785" s="50"/>
    </row>
    <row r="786" spans="1:43"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50"/>
      <c r="AF786" s="50"/>
      <c r="AG786" s="50"/>
      <c r="AH786" s="50"/>
      <c r="AI786" s="50"/>
      <c r="AJ786" s="50"/>
      <c r="AK786" s="50"/>
      <c r="AL786" s="50"/>
      <c r="AM786" s="50"/>
      <c r="AN786" s="50"/>
      <c r="AO786" s="50"/>
      <c r="AP786" s="50"/>
      <c r="AQ786" s="50"/>
    </row>
    <row r="787" spans="1:43"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50"/>
      <c r="AF787" s="50"/>
      <c r="AG787" s="50"/>
      <c r="AH787" s="50"/>
      <c r="AI787" s="50"/>
      <c r="AJ787" s="50"/>
      <c r="AK787" s="50"/>
      <c r="AL787" s="50"/>
      <c r="AM787" s="50"/>
      <c r="AN787" s="50"/>
      <c r="AO787" s="50"/>
      <c r="AP787" s="50"/>
      <c r="AQ787" s="50"/>
    </row>
    <row r="788" spans="1:43"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50"/>
      <c r="AF788" s="50"/>
      <c r="AG788" s="50"/>
      <c r="AH788" s="50"/>
      <c r="AI788" s="50"/>
      <c r="AJ788" s="50"/>
      <c r="AK788" s="50"/>
      <c r="AL788" s="50"/>
      <c r="AM788" s="50"/>
      <c r="AN788" s="50"/>
      <c r="AO788" s="50"/>
      <c r="AP788" s="50"/>
      <c r="AQ788" s="50"/>
    </row>
    <row r="789" spans="1:43"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50"/>
      <c r="AF789" s="50"/>
      <c r="AG789" s="50"/>
      <c r="AH789" s="50"/>
      <c r="AI789" s="50"/>
      <c r="AJ789" s="50"/>
      <c r="AK789" s="50"/>
      <c r="AL789" s="50"/>
      <c r="AM789" s="50"/>
      <c r="AN789" s="50"/>
      <c r="AO789" s="50"/>
      <c r="AP789" s="50"/>
      <c r="AQ789" s="50"/>
    </row>
    <row r="790" spans="1:43"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50"/>
      <c r="AF790" s="50"/>
      <c r="AG790" s="50"/>
      <c r="AH790" s="50"/>
      <c r="AI790" s="50"/>
      <c r="AJ790" s="50"/>
      <c r="AK790" s="50"/>
      <c r="AL790" s="50"/>
      <c r="AM790" s="50"/>
      <c r="AN790" s="50"/>
      <c r="AO790" s="50"/>
      <c r="AP790" s="50"/>
      <c r="AQ790" s="50"/>
    </row>
    <row r="791" spans="1:43"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50"/>
      <c r="AF791" s="50"/>
      <c r="AG791" s="50"/>
      <c r="AH791" s="50"/>
      <c r="AI791" s="50"/>
      <c r="AJ791" s="50"/>
      <c r="AK791" s="50"/>
      <c r="AL791" s="50"/>
      <c r="AM791" s="50"/>
      <c r="AN791" s="50"/>
      <c r="AO791" s="50"/>
      <c r="AP791" s="50"/>
      <c r="AQ791" s="50"/>
    </row>
    <row r="792" spans="1:43"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50"/>
      <c r="AF792" s="50"/>
      <c r="AG792" s="50"/>
      <c r="AH792" s="50"/>
      <c r="AI792" s="50"/>
      <c r="AJ792" s="50"/>
      <c r="AK792" s="50"/>
      <c r="AL792" s="50"/>
      <c r="AM792" s="50"/>
      <c r="AN792" s="50"/>
      <c r="AO792" s="50"/>
      <c r="AP792" s="50"/>
      <c r="AQ792" s="50"/>
    </row>
    <row r="793" spans="1:43"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50"/>
      <c r="AF793" s="50"/>
      <c r="AG793" s="50"/>
      <c r="AH793" s="50"/>
      <c r="AI793" s="50"/>
      <c r="AJ793" s="50"/>
      <c r="AK793" s="50"/>
      <c r="AL793" s="50"/>
      <c r="AM793" s="50"/>
      <c r="AN793" s="50"/>
      <c r="AO793" s="50"/>
      <c r="AP793" s="50"/>
      <c r="AQ793" s="50"/>
    </row>
    <row r="794" spans="1:43"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50"/>
      <c r="AF794" s="50"/>
      <c r="AG794" s="50"/>
      <c r="AH794" s="50"/>
      <c r="AI794" s="50"/>
      <c r="AJ794" s="50"/>
      <c r="AK794" s="50"/>
      <c r="AL794" s="50"/>
      <c r="AM794" s="50"/>
      <c r="AN794" s="50"/>
      <c r="AO794" s="50"/>
      <c r="AP794" s="50"/>
      <c r="AQ794" s="50"/>
    </row>
    <row r="795" spans="1:43"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50"/>
      <c r="AF795" s="50"/>
      <c r="AG795" s="50"/>
      <c r="AH795" s="50"/>
      <c r="AI795" s="50"/>
      <c r="AJ795" s="50"/>
      <c r="AK795" s="50"/>
      <c r="AL795" s="50"/>
      <c r="AM795" s="50"/>
      <c r="AN795" s="50"/>
      <c r="AO795" s="50"/>
      <c r="AP795" s="50"/>
      <c r="AQ795" s="50"/>
    </row>
    <row r="796" spans="1:43"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50"/>
      <c r="AF796" s="50"/>
      <c r="AG796" s="50"/>
      <c r="AH796" s="50"/>
      <c r="AI796" s="50"/>
      <c r="AJ796" s="50"/>
      <c r="AK796" s="50"/>
      <c r="AL796" s="50"/>
      <c r="AM796" s="50"/>
      <c r="AN796" s="50"/>
      <c r="AO796" s="50"/>
      <c r="AP796" s="50"/>
      <c r="AQ796" s="50"/>
    </row>
    <row r="797" spans="1:43"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50"/>
      <c r="AF797" s="50"/>
      <c r="AG797" s="50"/>
      <c r="AH797" s="50"/>
      <c r="AI797" s="50"/>
      <c r="AJ797" s="50"/>
      <c r="AK797" s="50"/>
      <c r="AL797" s="50"/>
      <c r="AM797" s="50"/>
      <c r="AN797" s="50"/>
      <c r="AO797" s="50"/>
      <c r="AP797" s="50"/>
      <c r="AQ797" s="50"/>
    </row>
    <row r="798" spans="1:43"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50"/>
      <c r="AF798" s="50"/>
      <c r="AG798" s="50"/>
      <c r="AH798" s="50"/>
      <c r="AI798" s="50"/>
      <c r="AJ798" s="50"/>
      <c r="AK798" s="50"/>
      <c r="AL798" s="50"/>
      <c r="AM798" s="50"/>
      <c r="AN798" s="50"/>
      <c r="AO798" s="50"/>
      <c r="AP798" s="50"/>
      <c r="AQ798" s="50"/>
    </row>
    <row r="799" spans="1:43"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50"/>
      <c r="AF799" s="50"/>
      <c r="AG799" s="50"/>
      <c r="AH799" s="50"/>
      <c r="AI799" s="50"/>
      <c r="AJ799" s="50"/>
      <c r="AK799" s="50"/>
      <c r="AL799" s="50"/>
      <c r="AM799" s="50"/>
      <c r="AN799" s="50"/>
      <c r="AO799" s="50"/>
      <c r="AP799" s="50"/>
      <c r="AQ799" s="50"/>
    </row>
    <row r="800" spans="1:43"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50"/>
      <c r="AF800" s="50"/>
      <c r="AG800" s="50"/>
      <c r="AH800" s="50"/>
      <c r="AI800" s="50"/>
      <c r="AJ800" s="50"/>
      <c r="AK800" s="50"/>
      <c r="AL800" s="50"/>
      <c r="AM800" s="50"/>
      <c r="AN800" s="50"/>
      <c r="AO800" s="50"/>
      <c r="AP800" s="50"/>
      <c r="AQ800" s="50"/>
    </row>
    <row r="801" spans="1:43"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50"/>
      <c r="AF801" s="50"/>
      <c r="AG801" s="50"/>
      <c r="AH801" s="50"/>
      <c r="AI801" s="50"/>
      <c r="AJ801" s="50"/>
      <c r="AK801" s="50"/>
      <c r="AL801" s="50"/>
      <c r="AM801" s="50"/>
      <c r="AN801" s="50"/>
      <c r="AO801" s="50"/>
      <c r="AP801" s="50"/>
      <c r="AQ801" s="50"/>
    </row>
    <row r="802" spans="1:43"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50"/>
      <c r="AF802" s="50"/>
      <c r="AG802" s="50"/>
      <c r="AH802" s="50"/>
      <c r="AI802" s="50"/>
      <c r="AJ802" s="50"/>
      <c r="AK802" s="50"/>
      <c r="AL802" s="50"/>
      <c r="AM802" s="50"/>
      <c r="AN802" s="50"/>
      <c r="AO802" s="50"/>
      <c r="AP802" s="50"/>
      <c r="AQ802" s="50"/>
    </row>
    <row r="803" spans="1:43"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50"/>
      <c r="AF803" s="50"/>
      <c r="AG803" s="50"/>
      <c r="AH803" s="50"/>
      <c r="AI803" s="50"/>
      <c r="AJ803" s="50"/>
      <c r="AK803" s="50"/>
      <c r="AL803" s="50"/>
      <c r="AM803" s="50"/>
      <c r="AN803" s="50"/>
      <c r="AO803" s="50"/>
      <c r="AP803" s="50"/>
      <c r="AQ803" s="50"/>
    </row>
    <row r="804" spans="1:43"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50"/>
      <c r="AF804" s="50"/>
      <c r="AG804" s="50"/>
      <c r="AH804" s="50"/>
      <c r="AI804" s="50"/>
      <c r="AJ804" s="50"/>
      <c r="AK804" s="50"/>
      <c r="AL804" s="50"/>
      <c r="AM804" s="50"/>
      <c r="AN804" s="50"/>
      <c r="AO804" s="50"/>
      <c r="AP804" s="50"/>
      <c r="AQ804" s="50"/>
    </row>
    <row r="805" spans="1:43"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50"/>
      <c r="AF805" s="50"/>
      <c r="AG805" s="50"/>
      <c r="AH805" s="50"/>
      <c r="AI805" s="50"/>
      <c r="AJ805" s="50"/>
      <c r="AK805" s="50"/>
      <c r="AL805" s="50"/>
      <c r="AM805" s="50"/>
      <c r="AN805" s="50"/>
      <c r="AO805" s="50"/>
      <c r="AP805" s="50"/>
      <c r="AQ805" s="50"/>
    </row>
    <row r="806" spans="1:43"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50"/>
      <c r="AF806" s="50"/>
      <c r="AG806" s="50"/>
      <c r="AH806" s="50"/>
      <c r="AI806" s="50"/>
      <c r="AJ806" s="50"/>
      <c r="AK806" s="50"/>
      <c r="AL806" s="50"/>
      <c r="AM806" s="50"/>
      <c r="AN806" s="50"/>
      <c r="AO806" s="50"/>
      <c r="AP806" s="50"/>
      <c r="AQ806" s="50"/>
    </row>
    <row r="807" spans="1:43"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50"/>
      <c r="AF807" s="50"/>
      <c r="AG807" s="50"/>
      <c r="AH807" s="50"/>
      <c r="AI807" s="50"/>
      <c r="AJ807" s="50"/>
      <c r="AK807" s="50"/>
      <c r="AL807" s="50"/>
      <c r="AM807" s="50"/>
      <c r="AN807" s="50"/>
      <c r="AO807" s="50"/>
      <c r="AP807" s="50"/>
      <c r="AQ807" s="50"/>
    </row>
    <row r="808" spans="1:43"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50"/>
      <c r="AF808" s="50"/>
      <c r="AG808" s="50"/>
      <c r="AH808" s="50"/>
      <c r="AI808" s="50"/>
      <c r="AJ808" s="50"/>
      <c r="AK808" s="50"/>
      <c r="AL808" s="50"/>
      <c r="AM808" s="50"/>
      <c r="AN808" s="50"/>
      <c r="AO808" s="50"/>
      <c r="AP808" s="50"/>
      <c r="AQ808" s="50"/>
    </row>
    <row r="809" spans="1:43"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50"/>
      <c r="AF809" s="50"/>
      <c r="AG809" s="50"/>
      <c r="AH809" s="50"/>
      <c r="AI809" s="50"/>
      <c r="AJ809" s="50"/>
      <c r="AK809" s="50"/>
      <c r="AL809" s="50"/>
      <c r="AM809" s="50"/>
      <c r="AN809" s="50"/>
      <c r="AO809" s="50"/>
      <c r="AP809" s="50"/>
      <c r="AQ809" s="50"/>
    </row>
    <row r="810" spans="1:43"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50"/>
      <c r="AF810" s="50"/>
      <c r="AG810" s="50"/>
      <c r="AH810" s="50"/>
      <c r="AI810" s="50"/>
      <c r="AJ810" s="50"/>
      <c r="AK810" s="50"/>
      <c r="AL810" s="50"/>
      <c r="AM810" s="50"/>
      <c r="AN810" s="50"/>
      <c r="AO810" s="50"/>
      <c r="AP810" s="50"/>
      <c r="AQ810" s="50"/>
    </row>
    <row r="811" spans="1:43"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50"/>
      <c r="AF811" s="50"/>
      <c r="AG811" s="50"/>
      <c r="AH811" s="50"/>
      <c r="AI811" s="50"/>
      <c r="AJ811" s="50"/>
      <c r="AK811" s="50"/>
      <c r="AL811" s="50"/>
      <c r="AM811" s="50"/>
      <c r="AN811" s="50"/>
      <c r="AO811" s="50"/>
      <c r="AP811" s="50"/>
      <c r="AQ811" s="50"/>
    </row>
    <row r="812" spans="1:43"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50"/>
      <c r="AF812" s="50"/>
      <c r="AG812" s="50"/>
      <c r="AH812" s="50"/>
      <c r="AI812" s="50"/>
      <c r="AJ812" s="50"/>
      <c r="AK812" s="50"/>
      <c r="AL812" s="50"/>
      <c r="AM812" s="50"/>
      <c r="AN812" s="50"/>
      <c r="AO812" s="50"/>
      <c r="AP812" s="50"/>
      <c r="AQ812" s="50"/>
    </row>
    <row r="813" spans="1:43"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50"/>
      <c r="AF813" s="50"/>
      <c r="AG813" s="50"/>
      <c r="AH813" s="50"/>
      <c r="AI813" s="50"/>
      <c r="AJ813" s="50"/>
      <c r="AK813" s="50"/>
      <c r="AL813" s="50"/>
      <c r="AM813" s="50"/>
      <c r="AN813" s="50"/>
      <c r="AO813" s="50"/>
      <c r="AP813" s="50"/>
      <c r="AQ813" s="50"/>
    </row>
    <row r="814" spans="1:43"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50"/>
      <c r="AF814" s="50"/>
      <c r="AG814" s="50"/>
      <c r="AH814" s="50"/>
      <c r="AI814" s="50"/>
      <c r="AJ814" s="50"/>
      <c r="AK814" s="50"/>
      <c r="AL814" s="50"/>
      <c r="AM814" s="50"/>
      <c r="AN814" s="50"/>
      <c r="AO814" s="50"/>
      <c r="AP814" s="50"/>
      <c r="AQ814" s="50"/>
    </row>
    <row r="815" spans="1:43"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50"/>
      <c r="AF815" s="50"/>
      <c r="AG815" s="50"/>
      <c r="AH815" s="50"/>
      <c r="AI815" s="50"/>
      <c r="AJ815" s="50"/>
      <c r="AK815" s="50"/>
      <c r="AL815" s="50"/>
      <c r="AM815" s="50"/>
      <c r="AN815" s="50"/>
      <c r="AO815" s="50"/>
      <c r="AP815" s="50"/>
      <c r="AQ815" s="50"/>
    </row>
    <row r="816" spans="1:43"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50"/>
      <c r="AF816" s="50"/>
      <c r="AG816" s="50"/>
      <c r="AH816" s="50"/>
      <c r="AI816" s="50"/>
      <c r="AJ816" s="50"/>
      <c r="AK816" s="50"/>
      <c r="AL816" s="50"/>
      <c r="AM816" s="50"/>
      <c r="AN816" s="50"/>
      <c r="AO816" s="50"/>
      <c r="AP816" s="50"/>
      <c r="AQ816" s="50"/>
    </row>
    <row r="817" spans="1:43"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50"/>
      <c r="AF817" s="50"/>
      <c r="AG817" s="50"/>
      <c r="AH817" s="50"/>
      <c r="AI817" s="50"/>
      <c r="AJ817" s="50"/>
      <c r="AK817" s="50"/>
      <c r="AL817" s="50"/>
      <c r="AM817" s="50"/>
      <c r="AN817" s="50"/>
      <c r="AO817" s="50"/>
      <c r="AP817" s="50"/>
      <c r="AQ817" s="50"/>
    </row>
    <row r="818" spans="1:43"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50"/>
      <c r="AF818" s="50"/>
      <c r="AG818" s="50"/>
      <c r="AH818" s="50"/>
      <c r="AI818" s="50"/>
      <c r="AJ818" s="50"/>
      <c r="AK818" s="50"/>
      <c r="AL818" s="50"/>
      <c r="AM818" s="50"/>
      <c r="AN818" s="50"/>
      <c r="AO818" s="50"/>
      <c r="AP818" s="50"/>
      <c r="AQ818" s="50"/>
    </row>
    <row r="819" spans="1:43"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50"/>
      <c r="AF819" s="50"/>
      <c r="AG819" s="50"/>
      <c r="AH819" s="50"/>
      <c r="AI819" s="50"/>
      <c r="AJ819" s="50"/>
      <c r="AK819" s="50"/>
      <c r="AL819" s="50"/>
      <c r="AM819" s="50"/>
      <c r="AN819" s="50"/>
      <c r="AO819" s="50"/>
      <c r="AP819" s="50"/>
      <c r="AQ819" s="50"/>
    </row>
    <row r="820" spans="1:43"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50"/>
      <c r="AF820" s="50"/>
      <c r="AG820" s="50"/>
      <c r="AH820" s="50"/>
      <c r="AI820" s="50"/>
      <c r="AJ820" s="50"/>
      <c r="AK820" s="50"/>
      <c r="AL820" s="50"/>
      <c r="AM820" s="50"/>
      <c r="AN820" s="50"/>
      <c r="AO820" s="50"/>
      <c r="AP820" s="50"/>
      <c r="AQ820" s="50"/>
    </row>
    <row r="821" spans="1:43"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50"/>
      <c r="AF821" s="50"/>
      <c r="AG821" s="50"/>
      <c r="AH821" s="50"/>
      <c r="AI821" s="50"/>
      <c r="AJ821" s="50"/>
      <c r="AK821" s="50"/>
      <c r="AL821" s="50"/>
      <c r="AM821" s="50"/>
      <c r="AN821" s="50"/>
      <c r="AO821" s="50"/>
      <c r="AP821" s="50"/>
      <c r="AQ821" s="50"/>
    </row>
    <row r="822" spans="1:43"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50"/>
      <c r="AF822" s="50"/>
      <c r="AG822" s="50"/>
      <c r="AH822" s="50"/>
      <c r="AI822" s="50"/>
      <c r="AJ822" s="50"/>
      <c r="AK822" s="50"/>
      <c r="AL822" s="50"/>
      <c r="AM822" s="50"/>
      <c r="AN822" s="50"/>
      <c r="AO822" s="50"/>
      <c r="AP822" s="50"/>
      <c r="AQ822" s="50"/>
    </row>
    <row r="823" spans="1:43"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50"/>
      <c r="AF823" s="50"/>
      <c r="AG823" s="50"/>
      <c r="AH823" s="50"/>
      <c r="AI823" s="50"/>
      <c r="AJ823" s="50"/>
      <c r="AK823" s="50"/>
      <c r="AL823" s="50"/>
      <c r="AM823" s="50"/>
      <c r="AN823" s="50"/>
      <c r="AO823" s="50"/>
      <c r="AP823" s="50"/>
      <c r="AQ823" s="50"/>
    </row>
    <row r="824" spans="1:43"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50"/>
      <c r="AF824" s="50"/>
      <c r="AG824" s="50"/>
      <c r="AH824" s="50"/>
      <c r="AI824" s="50"/>
      <c r="AJ824" s="50"/>
      <c r="AK824" s="50"/>
      <c r="AL824" s="50"/>
      <c r="AM824" s="50"/>
      <c r="AN824" s="50"/>
      <c r="AO824" s="50"/>
      <c r="AP824" s="50"/>
      <c r="AQ824" s="50"/>
    </row>
    <row r="825" spans="1:43"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50"/>
      <c r="AF825" s="50"/>
      <c r="AG825" s="50"/>
      <c r="AH825" s="50"/>
      <c r="AI825" s="50"/>
      <c r="AJ825" s="50"/>
      <c r="AK825" s="50"/>
      <c r="AL825" s="50"/>
      <c r="AM825" s="50"/>
      <c r="AN825" s="50"/>
      <c r="AO825" s="50"/>
      <c r="AP825" s="50"/>
      <c r="AQ825" s="50"/>
    </row>
    <row r="826" spans="1:43"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50"/>
      <c r="AF826" s="50"/>
      <c r="AG826" s="50"/>
      <c r="AH826" s="50"/>
      <c r="AI826" s="50"/>
      <c r="AJ826" s="50"/>
      <c r="AK826" s="50"/>
      <c r="AL826" s="50"/>
      <c r="AM826" s="50"/>
      <c r="AN826" s="50"/>
      <c r="AO826" s="50"/>
      <c r="AP826" s="50"/>
      <c r="AQ826" s="50"/>
    </row>
    <row r="827" spans="1:43"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50"/>
      <c r="AF827" s="50"/>
      <c r="AG827" s="50"/>
      <c r="AH827" s="50"/>
      <c r="AI827" s="50"/>
      <c r="AJ827" s="50"/>
      <c r="AK827" s="50"/>
      <c r="AL827" s="50"/>
      <c r="AM827" s="50"/>
      <c r="AN827" s="50"/>
      <c r="AO827" s="50"/>
      <c r="AP827" s="50"/>
      <c r="AQ827" s="50"/>
    </row>
    <row r="828" spans="1:43"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50"/>
      <c r="AF828" s="50"/>
      <c r="AG828" s="50"/>
      <c r="AH828" s="50"/>
      <c r="AI828" s="50"/>
      <c r="AJ828" s="50"/>
      <c r="AK828" s="50"/>
      <c r="AL828" s="50"/>
      <c r="AM828" s="50"/>
      <c r="AN828" s="50"/>
      <c r="AO828" s="50"/>
      <c r="AP828" s="50"/>
      <c r="AQ828" s="50"/>
    </row>
    <row r="829" spans="1:43"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50"/>
      <c r="AF829" s="50"/>
      <c r="AG829" s="50"/>
      <c r="AH829" s="50"/>
      <c r="AI829" s="50"/>
      <c r="AJ829" s="50"/>
      <c r="AK829" s="50"/>
      <c r="AL829" s="50"/>
      <c r="AM829" s="50"/>
      <c r="AN829" s="50"/>
      <c r="AO829" s="50"/>
      <c r="AP829" s="50"/>
      <c r="AQ829" s="50"/>
    </row>
    <row r="830" spans="1:43"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50"/>
      <c r="AF830" s="50"/>
      <c r="AG830" s="50"/>
      <c r="AH830" s="50"/>
      <c r="AI830" s="50"/>
      <c r="AJ830" s="50"/>
      <c r="AK830" s="50"/>
      <c r="AL830" s="50"/>
      <c r="AM830" s="50"/>
      <c r="AN830" s="50"/>
      <c r="AO830" s="50"/>
      <c r="AP830" s="50"/>
      <c r="AQ830" s="50"/>
    </row>
    <row r="831" spans="1:43"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50"/>
      <c r="AF831" s="50"/>
      <c r="AG831" s="50"/>
      <c r="AH831" s="50"/>
      <c r="AI831" s="50"/>
      <c r="AJ831" s="50"/>
      <c r="AK831" s="50"/>
      <c r="AL831" s="50"/>
      <c r="AM831" s="50"/>
      <c r="AN831" s="50"/>
      <c r="AO831" s="50"/>
      <c r="AP831" s="50"/>
      <c r="AQ831" s="50"/>
    </row>
    <row r="832" spans="1:43"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50"/>
      <c r="AF832" s="50"/>
      <c r="AG832" s="50"/>
      <c r="AH832" s="50"/>
      <c r="AI832" s="50"/>
      <c r="AJ832" s="50"/>
      <c r="AK832" s="50"/>
      <c r="AL832" s="50"/>
      <c r="AM832" s="50"/>
      <c r="AN832" s="50"/>
      <c r="AO832" s="50"/>
      <c r="AP832" s="50"/>
      <c r="AQ832" s="50"/>
    </row>
    <row r="833" spans="1:43"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50"/>
      <c r="AF833" s="50"/>
      <c r="AG833" s="50"/>
      <c r="AH833" s="50"/>
      <c r="AI833" s="50"/>
      <c r="AJ833" s="50"/>
      <c r="AK833" s="50"/>
      <c r="AL833" s="50"/>
      <c r="AM833" s="50"/>
      <c r="AN833" s="50"/>
      <c r="AO833" s="50"/>
      <c r="AP833" s="50"/>
      <c r="AQ833" s="50"/>
    </row>
    <row r="834" spans="1:43"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50"/>
      <c r="AF834" s="50"/>
      <c r="AG834" s="50"/>
      <c r="AH834" s="50"/>
      <c r="AI834" s="50"/>
      <c r="AJ834" s="50"/>
      <c r="AK834" s="50"/>
      <c r="AL834" s="50"/>
      <c r="AM834" s="50"/>
      <c r="AN834" s="50"/>
      <c r="AO834" s="50"/>
      <c r="AP834" s="50"/>
      <c r="AQ834" s="50"/>
    </row>
    <row r="835" spans="1:43"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50"/>
      <c r="AF835" s="50"/>
      <c r="AG835" s="50"/>
      <c r="AH835" s="50"/>
      <c r="AI835" s="50"/>
      <c r="AJ835" s="50"/>
      <c r="AK835" s="50"/>
      <c r="AL835" s="50"/>
      <c r="AM835" s="50"/>
      <c r="AN835" s="50"/>
      <c r="AO835" s="50"/>
      <c r="AP835" s="50"/>
      <c r="AQ835" s="50"/>
    </row>
    <row r="836" spans="1:43"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50"/>
      <c r="AF836" s="50"/>
      <c r="AG836" s="50"/>
      <c r="AH836" s="50"/>
      <c r="AI836" s="50"/>
      <c r="AJ836" s="50"/>
      <c r="AK836" s="50"/>
      <c r="AL836" s="50"/>
      <c r="AM836" s="50"/>
      <c r="AN836" s="50"/>
      <c r="AO836" s="50"/>
      <c r="AP836" s="50"/>
      <c r="AQ836" s="50"/>
    </row>
    <row r="837" spans="1:43"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50"/>
      <c r="AF837" s="50"/>
      <c r="AG837" s="50"/>
      <c r="AH837" s="50"/>
      <c r="AI837" s="50"/>
      <c r="AJ837" s="50"/>
      <c r="AK837" s="50"/>
      <c r="AL837" s="50"/>
      <c r="AM837" s="50"/>
      <c r="AN837" s="50"/>
      <c r="AO837" s="50"/>
      <c r="AP837" s="50"/>
      <c r="AQ837" s="50"/>
    </row>
    <row r="838" spans="1:43"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50"/>
      <c r="AF838" s="50"/>
      <c r="AG838" s="50"/>
      <c r="AH838" s="50"/>
      <c r="AI838" s="50"/>
      <c r="AJ838" s="50"/>
      <c r="AK838" s="50"/>
      <c r="AL838" s="50"/>
      <c r="AM838" s="50"/>
      <c r="AN838" s="50"/>
      <c r="AO838" s="50"/>
      <c r="AP838" s="50"/>
      <c r="AQ838" s="50"/>
    </row>
    <row r="839" spans="1:43"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50"/>
      <c r="AF839" s="50"/>
      <c r="AG839" s="50"/>
      <c r="AH839" s="50"/>
      <c r="AI839" s="50"/>
      <c r="AJ839" s="50"/>
      <c r="AK839" s="50"/>
      <c r="AL839" s="50"/>
      <c r="AM839" s="50"/>
      <c r="AN839" s="50"/>
      <c r="AO839" s="50"/>
      <c r="AP839" s="50"/>
      <c r="AQ839" s="50"/>
    </row>
    <row r="840" spans="1:43"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50"/>
      <c r="AF840" s="50"/>
      <c r="AG840" s="50"/>
      <c r="AH840" s="50"/>
      <c r="AI840" s="50"/>
      <c r="AJ840" s="50"/>
      <c r="AK840" s="50"/>
      <c r="AL840" s="50"/>
      <c r="AM840" s="50"/>
      <c r="AN840" s="50"/>
      <c r="AO840" s="50"/>
      <c r="AP840" s="50"/>
      <c r="AQ840" s="50"/>
    </row>
    <row r="841" spans="1:43"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50"/>
      <c r="AF841" s="50"/>
      <c r="AG841" s="50"/>
      <c r="AH841" s="50"/>
      <c r="AI841" s="50"/>
      <c r="AJ841" s="50"/>
      <c r="AK841" s="50"/>
      <c r="AL841" s="50"/>
      <c r="AM841" s="50"/>
      <c r="AN841" s="50"/>
      <c r="AO841" s="50"/>
      <c r="AP841" s="50"/>
      <c r="AQ841" s="50"/>
    </row>
    <row r="842" spans="1:43"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50"/>
      <c r="AF842" s="50"/>
      <c r="AG842" s="50"/>
      <c r="AH842" s="50"/>
      <c r="AI842" s="50"/>
      <c r="AJ842" s="50"/>
      <c r="AK842" s="50"/>
      <c r="AL842" s="50"/>
      <c r="AM842" s="50"/>
      <c r="AN842" s="50"/>
      <c r="AO842" s="50"/>
      <c r="AP842" s="50"/>
      <c r="AQ842" s="50"/>
    </row>
    <row r="843" spans="1:43"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50"/>
      <c r="AF843" s="50"/>
      <c r="AG843" s="50"/>
      <c r="AH843" s="50"/>
      <c r="AI843" s="50"/>
      <c r="AJ843" s="50"/>
      <c r="AK843" s="50"/>
      <c r="AL843" s="50"/>
      <c r="AM843" s="50"/>
      <c r="AN843" s="50"/>
      <c r="AO843" s="50"/>
      <c r="AP843" s="50"/>
      <c r="AQ843" s="50"/>
    </row>
    <row r="844" spans="1:43"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50"/>
      <c r="AF844" s="50"/>
      <c r="AG844" s="50"/>
      <c r="AH844" s="50"/>
      <c r="AI844" s="50"/>
      <c r="AJ844" s="50"/>
      <c r="AK844" s="50"/>
      <c r="AL844" s="50"/>
      <c r="AM844" s="50"/>
      <c r="AN844" s="50"/>
      <c r="AO844" s="50"/>
      <c r="AP844" s="50"/>
      <c r="AQ844" s="50"/>
    </row>
    <row r="845" spans="1:43"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50"/>
      <c r="AF845" s="50"/>
      <c r="AG845" s="50"/>
      <c r="AH845" s="50"/>
      <c r="AI845" s="50"/>
      <c r="AJ845" s="50"/>
      <c r="AK845" s="50"/>
      <c r="AL845" s="50"/>
      <c r="AM845" s="50"/>
      <c r="AN845" s="50"/>
      <c r="AO845" s="50"/>
      <c r="AP845" s="50"/>
      <c r="AQ845" s="50"/>
    </row>
    <row r="846" spans="1:43"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50"/>
      <c r="AF846" s="50"/>
      <c r="AG846" s="50"/>
      <c r="AH846" s="50"/>
      <c r="AI846" s="50"/>
      <c r="AJ846" s="50"/>
      <c r="AK846" s="50"/>
      <c r="AL846" s="50"/>
      <c r="AM846" s="50"/>
      <c r="AN846" s="50"/>
      <c r="AO846" s="50"/>
      <c r="AP846" s="50"/>
      <c r="AQ846" s="50"/>
    </row>
    <row r="847" spans="1:43"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50"/>
      <c r="AF847" s="50"/>
      <c r="AG847" s="50"/>
      <c r="AH847" s="50"/>
      <c r="AI847" s="50"/>
      <c r="AJ847" s="50"/>
      <c r="AK847" s="50"/>
      <c r="AL847" s="50"/>
      <c r="AM847" s="50"/>
      <c r="AN847" s="50"/>
      <c r="AO847" s="50"/>
      <c r="AP847" s="50"/>
      <c r="AQ847" s="50"/>
    </row>
    <row r="848" spans="1:43"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50"/>
      <c r="AF848" s="50"/>
      <c r="AG848" s="50"/>
      <c r="AH848" s="50"/>
      <c r="AI848" s="50"/>
      <c r="AJ848" s="50"/>
      <c r="AK848" s="50"/>
      <c r="AL848" s="50"/>
      <c r="AM848" s="50"/>
      <c r="AN848" s="50"/>
      <c r="AO848" s="50"/>
      <c r="AP848" s="50"/>
      <c r="AQ848" s="50"/>
    </row>
    <row r="849" spans="1:43"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50"/>
      <c r="AF849" s="50"/>
      <c r="AG849" s="50"/>
      <c r="AH849" s="50"/>
      <c r="AI849" s="50"/>
      <c r="AJ849" s="50"/>
      <c r="AK849" s="50"/>
      <c r="AL849" s="50"/>
      <c r="AM849" s="50"/>
      <c r="AN849" s="50"/>
      <c r="AO849" s="50"/>
      <c r="AP849" s="50"/>
      <c r="AQ849" s="50"/>
    </row>
    <row r="850" spans="1:43"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50"/>
      <c r="AF850" s="50"/>
      <c r="AG850" s="50"/>
      <c r="AH850" s="50"/>
      <c r="AI850" s="50"/>
      <c r="AJ850" s="50"/>
      <c r="AK850" s="50"/>
      <c r="AL850" s="50"/>
      <c r="AM850" s="50"/>
      <c r="AN850" s="50"/>
      <c r="AO850" s="50"/>
      <c r="AP850" s="50"/>
      <c r="AQ850" s="50"/>
    </row>
    <row r="851" spans="1:43"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50"/>
      <c r="AF851" s="50"/>
      <c r="AG851" s="50"/>
      <c r="AH851" s="50"/>
      <c r="AI851" s="50"/>
      <c r="AJ851" s="50"/>
      <c r="AK851" s="50"/>
      <c r="AL851" s="50"/>
      <c r="AM851" s="50"/>
      <c r="AN851" s="50"/>
      <c r="AO851" s="50"/>
      <c r="AP851" s="50"/>
      <c r="AQ851" s="50"/>
    </row>
    <row r="852" spans="1:43"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50"/>
      <c r="AF852" s="50"/>
      <c r="AG852" s="50"/>
      <c r="AH852" s="50"/>
      <c r="AI852" s="50"/>
      <c r="AJ852" s="50"/>
      <c r="AK852" s="50"/>
      <c r="AL852" s="50"/>
      <c r="AM852" s="50"/>
      <c r="AN852" s="50"/>
      <c r="AO852" s="50"/>
      <c r="AP852" s="50"/>
      <c r="AQ852" s="50"/>
    </row>
    <row r="853" spans="1:43"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50"/>
      <c r="AF853" s="50"/>
      <c r="AG853" s="50"/>
      <c r="AH853" s="50"/>
      <c r="AI853" s="50"/>
      <c r="AJ853" s="50"/>
      <c r="AK853" s="50"/>
      <c r="AL853" s="50"/>
      <c r="AM853" s="50"/>
      <c r="AN853" s="50"/>
      <c r="AO853" s="50"/>
      <c r="AP853" s="50"/>
      <c r="AQ853" s="50"/>
    </row>
    <row r="854" spans="1:43"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50"/>
      <c r="AF854" s="50"/>
      <c r="AG854" s="50"/>
      <c r="AH854" s="50"/>
      <c r="AI854" s="50"/>
      <c r="AJ854" s="50"/>
      <c r="AK854" s="50"/>
      <c r="AL854" s="50"/>
      <c r="AM854" s="50"/>
      <c r="AN854" s="50"/>
      <c r="AO854" s="50"/>
      <c r="AP854" s="50"/>
      <c r="AQ854" s="50"/>
    </row>
    <row r="855" spans="1:43"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50"/>
      <c r="AF855" s="50"/>
      <c r="AG855" s="50"/>
      <c r="AH855" s="50"/>
      <c r="AI855" s="50"/>
      <c r="AJ855" s="50"/>
      <c r="AK855" s="50"/>
      <c r="AL855" s="50"/>
      <c r="AM855" s="50"/>
      <c r="AN855" s="50"/>
      <c r="AO855" s="50"/>
      <c r="AP855" s="50"/>
      <c r="AQ855" s="50"/>
    </row>
    <row r="856" spans="1:43"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50"/>
      <c r="AF856" s="50"/>
      <c r="AG856" s="50"/>
      <c r="AH856" s="50"/>
      <c r="AI856" s="50"/>
      <c r="AJ856" s="50"/>
      <c r="AK856" s="50"/>
      <c r="AL856" s="50"/>
      <c r="AM856" s="50"/>
      <c r="AN856" s="50"/>
      <c r="AO856" s="50"/>
      <c r="AP856" s="50"/>
      <c r="AQ856" s="50"/>
    </row>
    <row r="857" spans="1:43"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50"/>
      <c r="AF857" s="50"/>
      <c r="AG857" s="50"/>
      <c r="AH857" s="50"/>
      <c r="AI857" s="50"/>
      <c r="AJ857" s="50"/>
      <c r="AK857" s="50"/>
      <c r="AL857" s="50"/>
      <c r="AM857" s="50"/>
      <c r="AN857" s="50"/>
      <c r="AO857" s="50"/>
      <c r="AP857" s="50"/>
      <c r="AQ857" s="50"/>
    </row>
    <row r="858" spans="1:43"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50"/>
      <c r="AF858" s="50"/>
      <c r="AG858" s="50"/>
      <c r="AH858" s="50"/>
      <c r="AI858" s="50"/>
      <c r="AJ858" s="50"/>
      <c r="AK858" s="50"/>
      <c r="AL858" s="50"/>
      <c r="AM858" s="50"/>
      <c r="AN858" s="50"/>
      <c r="AO858" s="50"/>
      <c r="AP858" s="50"/>
      <c r="AQ858" s="50"/>
    </row>
    <row r="859" spans="1:43"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50"/>
      <c r="AF859" s="50"/>
      <c r="AG859" s="50"/>
      <c r="AH859" s="50"/>
      <c r="AI859" s="50"/>
      <c r="AJ859" s="50"/>
      <c r="AK859" s="50"/>
      <c r="AL859" s="50"/>
      <c r="AM859" s="50"/>
      <c r="AN859" s="50"/>
      <c r="AO859" s="50"/>
      <c r="AP859" s="50"/>
      <c r="AQ859" s="50"/>
    </row>
    <row r="860" spans="1:43"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50"/>
      <c r="AF860" s="50"/>
      <c r="AG860" s="50"/>
      <c r="AH860" s="50"/>
      <c r="AI860" s="50"/>
      <c r="AJ860" s="50"/>
      <c r="AK860" s="50"/>
      <c r="AL860" s="50"/>
      <c r="AM860" s="50"/>
      <c r="AN860" s="50"/>
      <c r="AO860" s="50"/>
      <c r="AP860" s="50"/>
      <c r="AQ860" s="50"/>
    </row>
    <row r="861" spans="1:43"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50"/>
      <c r="AF861" s="50"/>
      <c r="AG861" s="50"/>
      <c r="AH861" s="50"/>
      <c r="AI861" s="50"/>
      <c r="AJ861" s="50"/>
      <c r="AK861" s="50"/>
      <c r="AL861" s="50"/>
      <c r="AM861" s="50"/>
      <c r="AN861" s="50"/>
      <c r="AO861" s="50"/>
      <c r="AP861" s="50"/>
      <c r="AQ861" s="50"/>
    </row>
    <row r="862" spans="1:43"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50"/>
      <c r="AF862" s="50"/>
      <c r="AG862" s="50"/>
      <c r="AH862" s="50"/>
      <c r="AI862" s="50"/>
      <c r="AJ862" s="50"/>
      <c r="AK862" s="50"/>
      <c r="AL862" s="50"/>
      <c r="AM862" s="50"/>
      <c r="AN862" s="50"/>
      <c r="AO862" s="50"/>
      <c r="AP862" s="50"/>
      <c r="AQ862" s="50"/>
    </row>
    <row r="863" spans="1:43"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50"/>
      <c r="AF863" s="50"/>
      <c r="AG863" s="50"/>
      <c r="AH863" s="50"/>
      <c r="AI863" s="50"/>
      <c r="AJ863" s="50"/>
      <c r="AK863" s="50"/>
      <c r="AL863" s="50"/>
      <c r="AM863" s="50"/>
      <c r="AN863" s="50"/>
      <c r="AO863" s="50"/>
      <c r="AP863" s="50"/>
      <c r="AQ863" s="50"/>
    </row>
    <row r="864" spans="1:43"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50"/>
      <c r="AF864" s="50"/>
      <c r="AG864" s="50"/>
      <c r="AH864" s="50"/>
      <c r="AI864" s="50"/>
      <c r="AJ864" s="50"/>
      <c r="AK864" s="50"/>
      <c r="AL864" s="50"/>
      <c r="AM864" s="50"/>
      <c r="AN864" s="50"/>
      <c r="AO864" s="50"/>
      <c r="AP864" s="50"/>
      <c r="AQ864" s="50"/>
    </row>
    <row r="865" spans="1:43"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50"/>
      <c r="AF865" s="50"/>
      <c r="AG865" s="50"/>
      <c r="AH865" s="50"/>
      <c r="AI865" s="50"/>
      <c r="AJ865" s="50"/>
      <c r="AK865" s="50"/>
      <c r="AL865" s="50"/>
      <c r="AM865" s="50"/>
      <c r="AN865" s="50"/>
      <c r="AO865" s="50"/>
      <c r="AP865" s="50"/>
      <c r="AQ865" s="50"/>
    </row>
    <row r="866" spans="1:43"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50"/>
      <c r="AF866" s="50"/>
      <c r="AG866" s="50"/>
      <c r="AH866" s="50"/>
      <c r="AI866" s="50"/>
      <c r="AJ866" s="50"/>
      <c r="AK866" s="50"/>
      <c r="AL866" s="50"/>
      <c r="AM866" s="50"/>
      <c r="AN866" s="50"/>
      <c r="AO866" s="50"/>
      <c r="AP866" s="50"/>
      <c r="AQ866" s="50"/>
    </row>
    <row r="867" spans="1:43"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50"/>
      <c r="AF867" s="50"/>
      <c r="AG867" s="50"/>
      <c r="AH867" s="50"/>
      <c r="AI867" s="50"/>
      <c r="AJ867" s="50"/>
      <c r="AK867" s="50"/>
      <c r="AL867" s="50"/>
      <c r="AM867" s="50"/>
      <c r="AN867" s="50"/>
      <c r="AO867" s="50"/>
      <c r="AP867" s="50"/>
      <c r="AQ867" s="50"/>
    </row>
    <row r="868" spans="1:43"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50"/>
      <c r="AF868" s="50"/>
      <c r="AG868" s="50"/>
      <c r="AH868" s="50"/>
      <c r="AI868" s="50"/>
      <c r="AJ868" s="50"/>
      <c r="AK868" s="50"/>
      <c r="AL868" s="50"/>
      <c r="AM868" s="50"/>
      <c r="AN868" s="50"/>
      <c r="AO868" s="50"/>
      <c r="AP868" s="50"/>
      <c r="AQ868" s="50"/>
    </row>
    <row r="869" spans="1:43"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50"/>
      <c r="AF869" s="50"/>
      <c r="AG869" s="50"/>
      <c r="AH869" s="50"/>
      <c r="AI869" s="50"/>
      <c r="AJ869" s="50"/>
      <c r="AK869" s="50"/>
      <c r="AL869" s="50"/>
      <c r="AM869" s="50"/>
      <c r="AN869" s="50"/>
      <c r="AO869" s="50"/>
      <c r="AP869" s="50"/>
      <c r="AQ869" s="50"/>
    </row>
    <row r="870" spans="1:43"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50"/>
      <c r="AF870" s="50"/>
      <c r="AG870" s="50"/>
      <c r="AH870" s="50"/>
      <c r="AI870" s="50"/>
      <c r="AJ870" s="50"/>
      <c r="AK870" s="50"/>
      <c r="AL870" s="50"/>
      <c r="AM870" s="50"/>
      <c r="AN870" s="50"/>
      <c r="AO870" s="50"/>
      <c r="AP870" s="50"/>
      <c r="AQ870" s="50"/>
    </row>
    <row r="871" spans="1:43"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50"/>
      <c r="AF871" s="50"/>
      <c r="AG871" s="50"/>
      <c r="AH871" s="50"/>
      <c r="AI871" s="50"/>
      <c r="AJ871" s="50"/>
      <c r="AK871" s="50"/>
      <c r="AL871" s="50"/>
      <c r="AM871" s="50"/>
      <c r="AN871" s="50"/>
      <c r="AO871" s="50"/>
      <c r="AP871" s="50"/>
      <c r="AQ871" s="50"/>
    </row>
    <row r="872" spans="1:43"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50"/>
      <c r="AF872" s="50"/>
      <c r="AG872" s="50"/>
      <c r="AH872" s="50"/>
      <c r="AI872" s="50"/>
      <c r="AJ872" s="50"/>
      <c r="AK872" s="50"/>
      <c r="AL872" s="50"/>
      <c r="AM872" s="50"/>
      <c r="AN872" s="50"/>
      <c r="AO872" s="50"/>
      <c r="AP872" s="50"/>
      <c r="AQ872" s="50"/>
    </row>
    <row r="873" spans="1:43"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50"/>
      <c r="AF873" s="50"/>
      <c r="AG873" s="50"/>
      <c r="AH873" s="50"/>
      <c r="AI873" s="50"/>
      <c r="AJ873" s="50"/>
      <c r="AK873" s="50"/>
      <c r="AL873" s="50"/>
      <c r="AM873" s="50"/>
      <c r="AN873" s="50"/>
      <c r="AO873" s="50"/>
      <c r="AP873" s="50"/>
      <c r="AQ873" s="50"/>
    </row>
    <row r="874" spans="1:43"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50"/>
      <c r="AF874" s="50"/>
      <c r="AG874" s="50"/>
      <c r="AH874" s="50"/>
      <c r="AI874" s="50"/>
      <c r="AJ874" s="50"/>
      <c r="AK874" s="50"/>
      <c r="AL874" s="50"/>
      <c r="AM874" s="50"/>
      <c r="AN874" s="50"/>
      <c r="AO874" s="50"/>
      <c r="AP874" s="50"/>
      <c r="AQ874" s="50"/>
    </row>
    <row r="875" spans="1:43"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50"/>
      <c r="AF875" s="50"/>
      <c r="AG875" s="50"/>
      <c r="AH875" s="50"/>
      <c r="AI875" s="50"/>
      <c r="AJ875" s="50"/>
      <c r="AK875" s="50"/>
      <c r="AL875" s="50"/>
      <c r="AM875" s="50"/>
      <c r="AN875" s="50"/>
      <c r="AO875" s="50"/>
      <c r="AP875" s="50"/>
      <c r="AQ875" s="50"/>
    </row>
    <row r="876" spans="1:43"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50"/>
      <c r="AF876" s="50"/>
      <c r="AG876" s="50"/>
      <c r="AH876" s="50"/>
      <c r="AI876" s="50"/>
      <c r="AJ876" s="50"/>
      <c r="AK876" s="50"/>
      <c r="AL876" s="50"/>
      <c r="AM876" s="50"/>
      <c r="AN876" s="50"/>
      <c r="AO876" s="50"/>
      <c r="AP876" s="50"/>
      <c r="AQ876" s="50"/>
    </row>
    <row r="877" spans="1:43"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50"/>
      <c r="AF877" s="50"/>
      <c r="AG877" s="50"/>
      <c r="AH877" s="50"/>
      <c r="AI877" s="50"/>
      <c r="AJ877" s="50"/>
      <c r="AK877" s="50"/>
      <c r="AL877" s="50"/>
      <c r="AM877" s="50"/>
      <c r="AN877" s="50"/>
      <c r="AO877" s="50"/>
      <c r="AP877" s="50"/>
      <c r="AQ877" s="50"/>
    </row>
    <row r="878" spans="1:43"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50"/>
      <c r="AF878" s="50"/>
      <c r="AG878" s="50"/>
      <c r="AH878" s="50"/>
      <c r="AI878" s="50"/>
      <c r="AJ878" s="50"/>
      <c r="AK878" s="50"/>
      <c r="AL878" s="50"/>
      <c r="AM878" s="50"/>
      <c r="AN878" s="50"/>
      <c r="AO878" s="50"/>
      <c r="AP878" s="50"/>
      <c r="AQ878" s="50"/>
    </row>
    <row r="879" spans="1:43"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50"/>
      <c r="AF879" s="50"/>
      <c r="AG879" s="50"/>
      <c r="AH879" s="50"/>
      <c r="AI879" s="50"/>
      <c r="AJ879" s="50"/>
      <c r="AK879" s="50"/>
      <c r="AL879" s="50"/>
      <c r="AM879" s="50"/>
      <c r="AN879" s="50"/>
      <c r="AO879" s="50"/>
      <c r="AP879" s="50"/>
      <c r="AQ879" s="50"/>
    </row>
    <row r="880" spans="1:43"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50"/>
      <c r="AF880" s="50"/>
      <c r="AG880" s="50"/>
      <c r="AH880" s="50"/>
      <c r="AI880" s="50"/>
      <c r="AJ880" s="50"/>
      <c r="AK880" s="50"/>
      <c r="AL880" s="50"/>
      <c r="AM880" s="50"/>
      <c r="AN880" s="50"/>
      <c r="AO880" s="50"/>
      <c r="AP880" s="50"/>
      <c r="AQ880" s="50"/>
    </row>
    <row r="881" spans="1:43"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50"/>
      <c r="AF881" s="50"/>
      <c r="AG881" s="50"/>
      <c r="AH881" s="50"/>
      <c r="AI881" s="50"/>
      <c r="AJ881" s="50"/>
      <c r="AK881" s="50"/>
      <c r="AL881" s="50"/>
      <c r="AM881" s="50"/>
      <c r="AN881" s="50"/>
      <c r="AO881" s="50"/>
      <c r="AP881" s="50"/>
      <c r="AQ881" s="50"/>
    </row>
    <row r="882" spans="1:43"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50"/>
      <c r="AF882" s="50"/>
      <c r="AG882" s="50"/>
      <c r="AH882" s="50"/>
      <c r="AI882" s="50"/>
      <c r="AJ882" s="50"/>
      <c r="AK882" s="50"/>
      <c r="AL882" s="50"/>
      <c r="AM882" s="50"/>
      <c r="AN882" s="50"/>
      <c r="AO882" s="50"/>
      <c r="AP882" s="50"/>
      <c r="AQ882" s="50"/>
    </row>
    <row r="883" spans="1:43"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50"/>
      <c r="AF883" s="50"/>
      <c r="AG883" s="50"/>
      <c r="AH883" s="50"/>
      <c r="AI883" s="50"/>
      <c r="AJ883" s="50"/>
      <c r="AK883" s="50"/>
      <c r="AL883" s="50"/>
      <c r="AM883" s="50"/>
      <c r="AN883" s="50"/>
      <c r="AO883" s="50"/>
      <c r="AP883" s="50"/>
      <c r="AQ883" s="50"/>
    </row>
    <row r="884" spans="1:43"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50"/>
      <c r="AF884" s="50"/>
      <c r="AG884" s="50"/>
      <c r="AH884" s="50"/>
      <c r="AI884" s="50"/>
      <c r="AJ884" s="50"/>
      <c r="AK884" s="50"/>
      <c r="AL884" s="50"/>
      <c r="AM884" s="50"/>
      <c r="AN884" s="50"/>
      <c r="AO884" s="50"/>
      <c r="AP884" s="50"/>
      <c r="AQ884" s="50"/>
    </row>
    <row r="885" spans="1:43"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50"/>
      <c r="AF885" s="50"/>
      <c r="AG885" s="50"/>
      <c r="AH885" s="50"/>
      <c r="AI885" s="50"/>
      <c r="AJ885" s="50"/>
      <c r="AK885" s="50"/>
      <c r="AL885" s="50"/>
      <c r="AM885" s="50"/>
      <c r="AN885" s="50"/>
      <c r="AO885" s="50"/>
      <c r="AP885" s="50"/>
      <c r="AQ885" s="50"/>
    </row>
    <row r="886" spans="1:43"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50"/>
      <c r="AF886" s="50"/>
      <c r="AG886" s="50"/>
      <c r="AH886" s="50"/>
      <c r="AI886" s="50"/>
      <c r="AJ886" s="50"/>
      <c r="AK886" s="50"/>
      <c r="AL886" s="50"/>
      <c r="AM886" s="50"/>
      <c r="AN886" s="50"/>
      <c r="AO886" s="50"/>
      <c r="AP886" s="50"/>
      <c r="AQ886" s="50"/>
    </row>
    <row r="887" spans="1:43"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50"/>
      <c r="AF887" s="50"/>
      <c r="AG887" s="50"/>
      <c r="AH887" s="50"/>
      <c r="AI887" s="50"/>
      <c r="AJ887" s="50"/>
      <c r="AK887" s="50"/>
      <c r="AL887" s="50"/>
      <c r="AM887" s="50"/>
      <c r="AN887" s="50"/>
      <c r="AO887" s="50"/>
      <c r="AP887" s="50"/>
      <c r="AQ887" s="50"/>
    </row>
    <row r="888" spans="1:43"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50"/>
      <c r="AF888" s="50"/>
      <c r="AG888" s="50"/>
      <c r="AH888" s="50"/>
      <c r="AI888" s="50"/>
      <c r="AJ888" s="50"/>
      <c r="AK888" s="50"/>
      <c r="AL888" s="50"/>
      <c r="AM888" s="50"/>
      <c r="AN888" s="50"/>
      <c r="AO888" s="50"/>
      <c r="AP888" s="50"/>
      <c r="AQ888" s="50"/>
    </row>
    <row r="889" spans="1:43"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50"/>
      <c r="AF889" s="50"/>
      <c r="AG889" s="50"/>
      <c r="AH889" s="50"/>
      <c r="AI889" s="50"/>
      <c r="AJ889" s="50"/>
      <c r="AK889" s="50"/>
      <c r="AL889" s="50"/>
      <c r="AM889" s="50"/>
      <c r="AN889" s="50"/>
      <c r="AO889" s="50"/>
      <c r="AP889" s="50"/>
      <c r="AQ889" s="50"/>
    </row>
    <row r="890" spans="1:43"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50"/>
      <c r="AF890" s="50"/>
      <c r="AG890" s="50"/>
      <c r="AH890" s="50"/>
      <c r="AI890" s="50"/>
      <c r="AJ890" s="50"/>
      <c r="AK890" s="50"/>
      <c r="AL890" s="50"/>
      <c r="AM890" s="50"/>
      <c r="AN890" s="50"/>
      <c r="AO890" s="50"/>
      <c r="AP890" s="50"/>
      <c r="AQ890" s="50"/>
    </row>
    <row r="891" spans="1:43"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50"/>
      <c r="AF891" s="50"/>
      <c r="AG891" s="50"/>
      <c r="AH891" s="50"/>
      <c r="AI891" s="50"/>
      <c r="AJ891" s="50"/>
      <c r="AK891" s="50"/>
      <c r="AL891" s="50"/>
      <c r="AM891" s="50"/>
      <c r="AN891" s="50"/>
      <c r="AO891" s="50"/>
      <c r="AP891" s="50"/>
      <c r="AQ891" s="50"/>
    </row>
    <row r="892" spans="1:43"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50"/>
      <c r="AF892" s="50"/>
      <c r="AG892" s="50"/>
      <c r="AH892" s="50"/>
      <c r="AI892" s="50"/>
      <c r="AJ892" s="50"/>
      <c r="AK892" s="50"/>
      <c r="AL892" s="50"/>
      <c r="AM892" s="50"/>
      <c r="AN892" s="50"/>
      <c r="AO892" s="50"/>
      <c r="AP892" s="50"/>
      <c r="AQ892" s="50"/>
    </row>
    <row r="893" spans="1:43"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50"/>
      <c r="AF893" s="50"/>
      <c r="AG893" s="50"/>
      <c r="AH893" s="50"/>
      <c r="AI893" s="50"/>
      <c r="AJ893" s="50"/>
      <c r="AK893" s="50"/>
      <c r="AL893" s="50"/>
      <c r="AM893" s="50"/>
      <c r="AN893" s="50"/>
      <c r="AO893" s="50"/>
      <c r="AP893" s="50"/>
      <c r="AQ893" s="50"/>
    </row>
    <row r="894" spans="1:43"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50"/>
      <c r="AF894" s="50"/>
      <c r="AG894" s="50"/>
      <c r="AH894" s="50"/>
      <c r="AI894" s="50"/>
      <c r="AJ894" s="50"/>
      <c r="AK894" s="50"/>
      <c r="AL894" s="50"/>
      <c r="AM894" s="50"/>
      <c r="AN894" s="50"/>
      <c r="AO894" s="50"/>
      <c r="AP894" s="50"/>
      <c r="AQ894" s="50"/>
    </row>
    <row r="895" spans="1:43"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50"/>
      <c r="AF895" s="50"/>
      <c r="AG895" s="50"/>
      <c r="AH895" s="50"/>
      <c r="AI895" s="50"/>
      <c r="AJ895" s="50"/>
      <c r="AK895" s="50"/>
      <c r="AL895" s="50"/>
      <c r="AM895" s="50"/>
      <c r="AN895" s="50"/>
      <c r="AO895" s="50"/>
      <c r="AP895" s="50"/>
      <c r="AQ895" s="50"/>
    </row>
    <row r="896" spans="1:43"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50"/>
      <c r="AF896" s="50"/>
      <c r="AG896" s="50"/>
      <c r="AH896" s="50"/>
      <c r="AI896" s="50"/>
      <c r="AJ896" s="50"/>
      <c r="AK896" s="50"/>
      <c r="AL896" s="50"/>
      <c r="AM896" s="50"/>
      <c r="AN896" s="50"/>
      <c r="AO896" s="50"/>
      <c r="AP896" s="50"/>
      <c r="AQ896" s="50"/>
    </row>
    <row r="897" spans="1:43"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50"/>
      <c r="AF897" s="50"/>
      <c r="AG897" s="50"/>
      <c r="AH897" s="50"/>
      <c r="AI897" s="50"/>
      <c r="AJ897" s="50"/>
      <c r="AK897" s="50"/>
      <c r="AL897" s="50"/>
      <c r="AM897" s="50"/>
      <c r="AN897" s="50"/>
      <c r="AO897" s="50"/>
      <c r="AP897" s="50"/>
      <c r="AQ897" s="50"/>
    </row>
    <row r="898" spans="1:43"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50"/>
      <c r="AF898" s="50"/>
      <c r="AG898" s="50"/>
      <c r="AH898" s="50"/>
      <c r="AI898" s="50"/>
      <c r="AJ898" s="50"/>
      <c r="AK898" s="50"/>
      <c r="AL898" s="50"/>
      <c r="AM898" s="50"/>
      <c r="AN898" s="50"/>
      <c r="AO898" s="50"/>
      <c r="AP898" s="50"/>
      <c r="AQ898" s="50"/>
    </row>
    <row r="899" spans="1:43"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50"/>
      <c r="AF899" s="50"/>
      <c r="AG899" s="50"/>
      <c r="AH899" s="50"/>
      <c r="AI899" s="50"/>
      <c r="AJ899" s="50"/>
      <c r="AK899" s="50"/>
      <c r="AL899" s="50"/>
      <c r="AM899" s="50"/>
      <c r="AN899" s="50"/>
      <c r="AO899" s="50"/>
      <c r="AP899" s="50"/>
      <c r="AQ899" s="50"/>
    </row>
    <row r="900" spans="1:43"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50"/>
      <c r="AF900" s="50"/>
      <c r="AG900" s="50"/>
      <c r="AH900" s="50"/>
      <c r="AI900" s="50"/>
      <c r="AJ900" s="50"/>
      <c r="AK900" s="50"/>
      <c r="AL900" s="50"/>
      <c r="AM900" s="50"/>
      <c r="AN900" s="50"/>
      <c r="AO900" s="50"/>
      <c r="AP900" s="50"/>
      <c r="AQ900" s="50"/>
    </row>
    <row r="901" spans="1:43"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50"/>
      <c r="AF901" s="50"/>
      <c r="AG901" s="50"/>
      <c r="AH901" s="50"/>
      <c r="AI901" s="50"/>
      <c r="AJ901" s="50"/>
      <c r="AK901" s="50"/>
      <c r="AL901" s="50"/>
      <c r="AM901" s="50"/>
      <c r="AN901" s="50"/>
      <c r="AO901" s="50"/>
      <c r="AP901" s="50"/>
      <c r="AQ901" s="50"/>
    </row>
    <row r="902" spans="1:43"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50"/>
      <c r="AF902" s="50"/>
      <c r="AG902" s="50"/>
      <c r="AH902" s="50"/>
      <c r="AI902" s="50"/>
      <c r="AJ902" s="50"/>
      <c r="AK902" s="50"/>
      <c r="AL902" s="50"/>
      <c r="AM902" s="50"/>
      <c r="AN902" s="50"/>
      <c r="AO902" s="50"/>
      <c r="AP902" s="50"/>
      <c r="AQ902" s="50"/>
    </row>
    <row r="903" spans="1:43"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50"/>
      <c r="AF903" s="50"/>
      <c r="AG903" s="50"/>
      <c r="AH903" s="50"/>
      <c r="AI903" s="50"/>
      <c r="AJ903" s="50"/>
      <c r="AK903" s="50"/>
      <c r="AL903" s="50"/>
      <c r="AM903" s="50"/>
      <c r="AN903" s="50"/>
      <c r="AO903" s="50"/>
      <c r="AP903" s="50"/>
      <c r="AQ903" s="50"/>
    </row>
    <row r="904" spans="1:43"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50"/>
      <c r="AF904" s="50"/>
      <c r="AG904" s="50"/>
      <c r="AH904" s="50"/>
      <c r="AI904" s="50"/>
      <c r="AJ904" s="50"/>
      <c r="AK904" s="50"/>
      <c r="AL904" s="50"/>
      <c r="AM904" s="50"/>
      <c r="AN904" s="50"/>
      <c r="AO904" s="50"/>
      <c r="AP904" s="50"/>
      <c r="AQ904" s="50"/>
    </row>
    <row r="905" spans="1:43"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50"/>
      <c r="AF905" s="50"/>
      <c r="AG905" s="50"/>
      <c r="AH905" s="50"/>
      <c r="AI905" s="50"/>
      <c r="AJ905" s="50"/>
      <c r="AK905" s="50"/>
      <c r="AL905" s="50"/>
      <c r="AM905" s="50"/>
      <c r="AN905" s="50"/>
      <c r="AO905" s="50"/>
      <c r="AP905" s="50"/>
      <c r="AQ905" s="50"/>
    </row>
    <row r="906" spans="1:43"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50"/>
      <c r="AF906" s="50"/>
      <c r="AG906" s="50"/>
      <c r="AH906" s="50"/>
      <c r="AI906" s="50"/>
      <c r="AJ906" s="50"/>
      <c r="AK906" s="50"/>
      <c r="AL906" s="50"/>
      <c r="AM906" s="50"/>
      <c r="AN906" s="50"/>
      <c r="AO906" s="50"/>
      <c r="AP906" s="50"/>
      <c r="AQ906" s="50"/>
    </row>
    <row r="907" spans="1:43"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50"/>
      <c r="AF907" s="50"/>
      <c r="AG907" s="50"/>
      <c r="AH907" s="50"/>
      <c r="AI907" s="50"/>
      <c r="AJ907" s="50"/>
      <c r="AK907" s="50"/>
      <c r="AL907" s="50"/>
      <c r="AM907" s="50"/>
      <c r="AN907" s="50"/>
      <c r="AO907" s="50"/>
      <c r="AP907" s="50"/>
      <c r="AQ907" s="50"/>
    </row>
    <row r="908" spans="1:43"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50"/>
      <c r="AF908" s="50"/>
      <c r="AG908" s="50"/>
      <c r="AH908" s="50"/>
      <c r="AI908" s="50"/>
      <c r="AJ908" s="50"/>
      <c r="AK908" s="50"/>
      <c r="AL908" s="50"/>
      <c r="AM908" s="50"/>
      <c r="AN908" s="50"/>
      <c r="AO908" s="50"/>
      <c r="AP908" s="50"/>
      <c r="AQ908" s="50"/>
    </row>
    <row r="909" spans="1:43"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50"/>
      <c r="AF909" s="50"/>
      <c r="AG909" s="50"/>
      <c r="AH909" s="50"/>
      <c r="AI909" s="50"/>
      <c r="AJ909" s="50"/>
      <c r="AK909" s="50"/>
      <c r="AL909" s="50"/>
      <c r="AM909" s="50"/>
      <c r="AN909" s="50"/>
      <c r="AO909" s="50"/>
      <c r="AP909" s="50"/>
      <c r="AQ909" s="50"/>
    </row>
    <row r="910" spans="1:43"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50"/>
      <c r="AF910" s="50"/>
      <c r="AG910" s="50"/>
      <c r="AH910" s="50"/>
      <c r="AI910" s="50"/>
      <c r="AJ910" s="50"/>
      <c r="AK910" s="50"/>
      <c r="AL910" s="50"/>
      <c r="AM910" s="50"/>
      <c r="AN910" s="50"/>
      <c r="AO910" s="50"/>
      <c r="AP910" s="50"/>
      <c r="AQ910" s="50"/>
    </row>
    <row r="911" spans="1:43"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50"/>
      <c r="AF911" s="50"/>
      <c r="AG911" s="50"/>
      <c r="AH911" s="50"/>
      <c r="AI911" s="50"/>
      <c r="AJ911" s="50"/>
      <c r="AK911" s="50"/>
      <c r="AL911" s="50"/>
      <c r="AM911" s="50"/>
      <c r="AN911" s="50"/>
      <c r="AO911" s="50"/>
      <c r="AP911" s="50"/>
      <c r="AQ911" s="50"/>
    </row>
    <row r="912" spans="1:43"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50"/>
      <c r="AF912" s="50"/>
      <c r="AG912" s="50"/>
      <c r="AH912" s="50"/>
      <c r="AI912" s="50"/>
      <c r="AJ912" s="50"/>
      <c r="AK912" s="50"/>
      <c r="AL912" s="50"/>
      <c r="AM912" s="50"/>
      <c r="AN912" s="50"/>
      <c r="AO912" s="50"/>
      <c r="AP912" s="50"/>
      <c r="AQ912" s="50"/>
    </row>
    <row r="913" spans="1:43"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50"/>
      <c r="AF913" s="50"/>
      <c r="AG913" s="50"/>
      <c r="AH913" s="50"/>
      <c r="AI913" s="50"/>
      <c r="AJ913" s="50"/>
      <c r="AK913" s="50"/>
      <c r="AL913" s="50"/>
      <c r="AM913" s="50"/>
      <c r="AN913" s="50"/>
      <c r="AO913" s="50"/>
      <c r="AP913" s="50"/>
      <c r="AQ913" s="50"/>
    </row>
    <row r="914" spans="1:43"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50"/>
      <c r="AF914" s="50"/>
      <c r="AG914" s="50"/>
      <c r="AH914" s="50"/>
      <c r="AI914" s="50"/>
      <c r="AJ914" s="50"/>
      <c r="AK914" s="50"/>
      <c r="AL914" s="50"/>
      <c r="AM914" s="50"/>
      <c r="AN914" s="50"/>
      <c r="AO914" s="50"/>
      <c r="AP914" s="50"/>
      <c r="AQ914" s="50"/>
    </row>
    <row r="915" spans="1:43"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50"/>
      <c r="AF915" s="50"/>
      <c r="AG915" s="50"/>
      <c r="AH915" s="50"/>
      <c r="AI915" s="50"/>
      <c r="AJ915" s="50"/>
      <c r="AK915" s="50"/>
      <c r="AL915" s="50"/>
      <c r="AM915" s="50"/>
      <c r="AN915" s="50"/>
      <c r="AO915" s="50"/>
      <c r="AP915" s="50"/>
      <c r="AQ915" s="50"/>
    </row>
    <row r="916" spans="1:43"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50"/>
      <c r="AF916" s="50"/>
      <c r="AG916" s="50"/>
      <c r="AH916" s="50"/>
      <c r="AI916" s="50"/>
      <c r="AJ916" s="50"/>
      <c r="AK916" s="50"/>
      <c r="AL916" s="50"/>
      <c r="AM916" s="50"/>
      <c r="AN916" s="50"/>
      <c r="AO916" s="50"/>
      <c r="AP916" s="50"/>
      <c r="AQ916" s="50"/>
    </row>
    <row r="917" spans="1:43"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50"/>
      <c r="AF917" s="50"/>
      <c r="AG917" s="50"/>
      <c r="AH917" s="50"/>
      <c r="AI917" s="50"/>
      <c r="AJ917" s="50"/>
      <c r="AK917" s="50"/>
      <c r="AL917" s="50"/>
      <c r="AM917" s="50"/>
      <c r="AN917" s="50"/>
      <c r="AO917" s="50"/>
      <c r="AP917" s="50"/>
      <c r="AQ917" s="50"/>
    </row>
    <row r="918" spans="1:43"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50"/>
      <c r="AF918" s="50"/>
      <c r="AG918" s="50"/>
      <c r="AH918" s="50"/>
      <c r="AI918" s="50"/>
      <c r="AJ918" s="50"/>
      <c r="AK918" s="50"/>
      <c r="AL918" s="50"/>
      <c r="AM918" s="50"/>
      <c r="AN918" s="50"/>
      <c r="AO918" s="50"/>
      <c r="AP918" s="50"/>
      <c r="AQ918" s="50"/>
    </row>
    <row r="919" spans="1:43"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50"/>
      <c r="AF919" s="50"/>
      <c r="AG919" s="50"/>
      <c r="AH919" s="50"/>
      <c r="AI919" s="50"/>
      <c r="AJ919" s="50"/>
      <c r="AK919" s="50"/>
      <c r="AL919" s="50"/>
      <c r="AM919" s="50"/>
      <c r="AN919" s="50"/>
      <c r="AO919" s="50"/>
      <c r="AP919" s="50"/>
      <c r="AQ919" s="50"/>
    </row>
    <row r="920" spans="1:43"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50"/>
      <c r="AF920" s="50"/>
      <c r="AG920" s="50"/>
      <c r="AH920" s="50"/>
      <c r="AI920" s="50"/>
      <c r="AJ920" s="50"/>
      <c r="AK920" s="50"/>
      <c r="AL920" s="50"/>
      <c r="AM920" s="50"/>
      <c r="AN920" s="50"/>
      <c r="AO920" s="50"/>
      <c r="AP920" s="50"/>
      <c r="AQ920" s="50"/>
    </row>
    <row r="921" spans="1:43"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50"/>
      <c r="AF921" s="50"/>
      <c r="AG921" s="50"/>
      <c r="AH921" s="50"/>
      <c r="AI921" s="50"/>
      <c r="AJ921" s="50"/>
      <c r="AK921" s="50"/>
      <c r="AL921" s="50"/>
      <c r="AM921" s="50"/>
      <c r="AN921" s="50"/>
      <c r="AO921" s="50"/>
      <c r="AP921" s="50"/>
      <c r="AQ921" s="50"/>
    </row>
    <row r="922" spans="1:43"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50"/>
      <c r="AF922" s="50"/>
      <c r="AG922" s="50"/>
      <c r="AH922" s="50"/>
      <c r="AI922" s="50"/>
      <c r="AJ922" s="50"/>
      <c r="AK922" s="50"/>
      <c r="AL922" s="50"/>
      <c r="AM922" s="50"/>
      <c r="AN922" s="50"/>
      <c r="AO922" s="50"/>
      <c r="AP922" s="50"/>
      <c r="AQ922" s="50"/>
    </row>
    <row r="923" spans="1:43"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50"/>
      <c r="AF923" s="50"/>
      <c r="AG923" s="50"/>
      <c r="AH923" s="50"/>
      <c r="AI923" s="50"/>
      <c r="AJ923" s="50"/>
      <c r="AK923" s="50"/>
      <c r="AL923" s="50"/>
      <c r="AM923" s="50"/>
      <c r="AN923" s="50"/>
      <c r="AO923" s="50"/>
      <c r="AP923" s="50"/>
      <c r="AQ923" s="50"/>
    </row>
    <row r="924" spans="1:43"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50"/>
      <c r="AF924" s="50"/>
      <c r="AG924" s="50"/>
      <c r="AH924" s="50"/>
      <c r="AI924" s="50"/>
      <c r="AJ924" s="50"/>
      <c r="AK924" s="50"/>
      <c r="AL924" s="50"/>
      <c r="AM924" s="50"/>
      <c r="AN924" s="50"/>
      <c r="AO924" s="50"/>
      <c r="AP924" s="50"/>
      <c r="AQ924" s="50"/>
    </row>
    <row r="925" spans="1:43"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50"/>
      <c r="AF925" s="50"/>
      <c r="AG925" s="50"/>
      <c r="AH925" s="50"/>
      <c r="AI925" s="50"/>
      <c r="AJ925" s="50"/>
      <c r="AK925" s="50"/>
      <c r="AL925" s="50"/>
      <c r="AM925" s="50"/>
      <c r="AN925" s="50"/>
      <c r="AO925" s="50"/>
      <c r="AP925" s="50"/>
      <c r="AQ925" s="50"/>
    </row>
    <row r="926" spans="1:43"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50"/>
      <c r="AF926" s="50"/>
      <c r="AG926" s="50"/>
      <c r="AH926" s="50"/>
      <c r="AI926" s="50"/>
      <c r="AJ926" s="50"/>
      <c r="AK926" s="50"/>
      <c r="AL926" s="50"/>
      <c r="AM926" s="50"/>
      <c r="AN926" s="50"/>
      <c r="AO926" s="50"/>
      <c r="AP926" s="50"/>
      <c r="AQ926" s="50"/>
    </row>
    <row r="927" spans="1:43"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50"/>
      <c r="AF927" s="50"/>
      <c r="AG927" s="50"/>
      <c r="AH927" s="50"/>
      <c r="AI927" s="50"/>
      <c r="AJ927" s="50"/>
      <c r="AK927" s="50"/>
      <c r="AL927" s="50"/>
      <c r="AM927" s="50"/>
      <c r="AN927" s="50"/>
      <c r="AO927" s="50"/>
      <c r="AP927" s="50"/>
      <c r="AQ927" s="50"/>
    </row>
    <row r="928" spans="1:43"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50"/>
      <c r="AF928" s="50"/>
      <c r="AG928" s="50"/>
      <c r="AH928" s="50"/>
      <c r="AI928" s="50"/>
      <c r="AJ928" s="50"/>
      <c r="AK928" s="50"/>
      <c r="AL928" s="50"/>
      <c r="AM928" s="50"/>
      <c r="AN928" s="50"/>
      <c r="AO928" s="50"/>
      <c r="AP928" s="50"/>
      <c r="AQ928" s="50"/>
    </row>
    <row r="929" spans="1:43"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50"/>
      <c r="AF929" s="50"/>
      <c r="AG929" s="50"/>
      <c r="AH929" s="50"/>
      <c r="AI929" s="50"/>
      <c r="AJ929" s="50"/>
      <c r="AK929" s="50"/>
      <c r="AL929" s="50"/>
      <c r="AM929" s="50"/>
      <c r="AN929" s="50"/>
      <c r="AO929" s="50"/>
      <c r="AP929" s="50"/>
      <c r="AQ929" s="50"/>
    </row>
    <row r="930" spans="1:43"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50"/>
      <c r="AF930" s="50"/>
      <c r="AG930" s="50"/>
      <c r="AH930" s="50"/>
      <c r="AI930" s="50"/>
      <c r="AJ930" s="50"/>
      <c r="AK930" s="50"/>
      <c r="AL930" s="50"/>
      <c r="AM930" s="50"/>
      <c r="AN930" s="50"/>
      <c r="AO930" s="50"/>
      <c r="AP930" s="50"/>
      <c r="AQ930" s="50"/>
    </row>
    <row r="931" spans="1:43"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50"/>
      <c r="AF931" s="50"/>
      <c r="AG931" s="50"/>
      <c r="AH931" s="50"/>
      <c r="AI931" s="50"/>
      <c r="AJ931" s="50"/>
      <c r="AK931" s="50"/>
      <c r="AL931" s="50"/>
      <c r="AM931" s="50"/>
      <c r="AN931" s="50"/>
      <c r="AO931" s="50"/>
      <c r="AP931" s="50"/>
      <c r="AQ931" s="50"/>
    </row>
    <row r="932" spans="1:43"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50"/>
      <c r="AF932" s="50"/>
      <c r="AG932" s="50"/>
      <c r="AH932" s="50"/>
      <c r="AI932" s="50"/>
      <c r="AJ932" s="50"/>
      <c r="AK932" s="50"/>
      <c r="AL932" s="50"/>
      <c r="AM932" s="50"/>
      <c r="AN932" s="50"/>
      <c r="AO932" s="50"/>
      <c r="AP932" s="50"/>
      <c r="AQ932" s="50"/>
    </row>
    <row r="933" spans="1:43"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50"/>
      <c r="AF933" s="50"/>
      <c r="AG933" s="50"/>
      <c r="AH933" s="50"/>
      <c r="AI933" s="50"/>
      <c r="AJ933" s="50"/>
      <c r="AK933" s="50"/>
      <c r="AL933" s="50"/>
      <c r="AM933" s="50"/>
      <c r="AN933" s="50"/>
      <c r="AO933" s="50"/>
      <c r="AP933" s="50"/>
      <c r="AQ933" s="50"/>
    </row>
    <row r="934" spans="1:43"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50"/>
      <c r="AF934" s="50"/>
      <c r="AG934" s="50"/>
      <c r="AH934" s="50"/>
      <c r="AI934" s="50"/>
      <c r="AJ934" s="50"/>
      <c r="AK934" s="50"/>
      <c r="AL934" s="50"/>
      <c r="AM934" s="50"/>
      <c r="AN934" s="50"/>
      <c r="AO934" s="50"/>
      <c r="AP934" s="50"/>
      <c r="AQ934" s="50"/>
    </row>
    <row r="935" spans="1:43"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50"/>
      <c r="AF935" s="50"/>
      <c r="AG935" s="50"/>
      <c r="AH935" s="50"/>
      <c r="AI935" s="50"/>
      <c r="AJ935" s="50"/>
      <c r="AK935" s="50"/>
      <c r="AL935" s="50"/>
      <c r="AM935" s="50"/>
      <c r="AN935" s="50"/>
      <c r="AO935" s="50"/>
      <c r="AP935" s="50"/>
      <c r="AQ935" s="50"/>
    </row>
    <row r="936" spans="1:43"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50"/>
      <c r="AF936" s="50"/>
      <c r="AG936" s="50"/>
      <c r="AH936" s="50"/>
      <c r="AI936" s="50"/>
      <c r="AJ936" s="50"/>
      <c r="AK936" s="50"/>
      <c r="AL936" s="50"/>
      <c r="AM936" s="50"/>
      <c r="AN936" s="50"/>
      <c r="AO936" s="50"/>
      <c r="AP936" s="50"/>
      <c r="AQ936" s="50"/>
    </row>
    <row r="937" spans="1:43"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50"/>
      <c r="AF937" s="50"/>
      <c r="AG937" s="50"/>
      <c r="AH937" s="50"/>
      <c r="AI937" s="50"/>
      <c r="AJ937" s="50"/>
      <c r="AK937" s="50"/>
      <c r="AL937" s="50"/>
      <c r="AM937" s="50"/>
      <c r="AN937" s="50"/>
      <c r="AO937" s="50"/>
      <c r="AP937" s="50"/>
      <c r="AQ937" s="50"/>
    </row>
    <row r="938" spans="1:43"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50"/>
      <c r="AF938" s="50"/>
      <c r="AG938" s="50"/>
      <c r="AH938" s="50"/>
      <c r="AI938" s="50"/>
      <c r="AJ938" s="50"/>
      <c r="AK938" s="50"/>
      <c r="AL938" s="50"/>
      <c r="AM938" s="50"/>
      <c r="AN938" s="50"/>
      <c r="AO938" s="50"/>
      <c r="AP938" s="50"/>
      <c r="AQ938" s="50"/>
    </row>
    <row r="939" spans="1:43"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50"/>
      <c r="AF939" s="50"/>
      <c r="AG939" s="50"/>
      <c r="AH939" s="50"/>
      <c r="AI939" s="50"/>
      <c r="AJ939" s="50"/>
      <c r="AK939" s="50"/>
      <c r="AL939" s="50"/>
      <c r="AM939" s="50"/>
      <c r="AN939" s="50"/>
      <c r="AO939" s="50"/>
      <c r="AP939" s="50"/>
      <c r="AQ939" s="50"/>
    </row>
    <row r="940" spans="1:43"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50"/>
      <c r="AF940" s="50"/>
      <c r="AG940" s="50"/>
      <c r="AH940" s="50"/>
      <c r="AI940" s="50"/>
      <c r="AJ940" s="50"/>
      <c r="AK940" s="50"/>
      <c r="AL940" s="50"/>
      <c r="AM940" s="50"/>
      <c r="AN940" s="50"/>
      <c r="AO940" s="50"/>
      <c r="AP940" s="50"/>
      <c r="AQ940" s="50"/>
    </row>
    <row r="941" spans="1:43"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50"/>
      <c r="AF941" s="50"/>
      <c r="AG941" s="50"/>
      <c r="AH941" s="50"/>
      <c r="AI941" s="50"/>
      <c r="AJ941" s="50"/>
      <c r="AK941" s="50"/>
      <c r="AL941" s="50"/>
      <c r="AM941" s="50"/>
      <c r="AN941" s="50"/>
      <c r="AO941" s="50"/>
      <c r="AP941" s="50"/>
      <c r="AQ941" s="50"/>
    </row>
    <row r="942" spans="1:43"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50"/>
      <c r="AF942" s="50"/>
      <c r="AG942" s="50"/>
      <c r="AH942" s="50"/>
      <c r="AI942" s="50"/>
      <c r="AJ942" s="50"/>
      <c r="AK942" s="50"/>
      <c r="AL942" s="50"/>
      <c r="AM942" s="50"/>
      <c r="AN942" s="50"/>
      <c r="AO942" s="50"/>
      <c r="AP942" s="50"/>
      <c r="AQ942" s="50"/>
    </row>
    <row r="943" spans="1:43"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50"/>
      <c r="AF943" s="50"/>
      <c r="AG943" s="50"/>
      <c r="AH943" s="50"/>
      <c r="AI943" s="50"/>
      <c r="AJ943" s="50"/>
      <c r="AK943" s="50"/>
      <c r="AL943" s="50"/>
      <c r="AM943" s="50"/>
      <c r="AN943" s="50"/>
      <c r="AO943" s="50"/>
      <c r="AP943" s="50"/>
      <c r="AQ943" s="50"/>
    </row>
    <row r="944" spans="1:43"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50"/>
      <c r="AF944" s="50"/>
      <c r="AG944" s="50"/>
      <c r="AH944" s="50"/>
      <c r="AI944" s="50"/>
      <c r="AJ944" s="50"/>
      <c r="AK944" s="50"/>
      <c r="AL944" s="50"/>
      <c r="AM944" s="50"/>
      <c r="AN944" s="50"/>
      <c r="AO944" s="50"/>
      <c r="AP944" s="50"/>
      <c r="AQ944" s="50"/>
    </row>
    <row r="945" spans="1:43"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50"/>
      <c r="AF945" s="50"/>
      <c r="AG945" s="50"/>
      <c r="AH945" s="50"/>
      <c r="AI945" s="50"/>
      <c r="AJ945" s="50"/>
      <c r="AK945" s="50"/>
      <c r="AL945" s="50"/>
      <c r="AM945" s="50"/>
      <c r="AN945" s="50"/>
      <c r="AO945" s="50"/>
      <c r="AP945" s="50"/>
      <c r="AQ945" s="50"/>
    </row>
    <row r="946" spans="1:43"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50"/>
      <c r="AF946" s="50"/>
      <c r="AG946" s="50"/>
      <c r="AH946" s="50"/>
      <c r="AI946" s="50"/>
      <c r="AJ946" s="50"/>
      <c r="AK946" s="50"/>
      <c r="AL946" s="50"/>
      <c r="AM946" s="50"/>
      <c r="AN946" s="50"/>
      <c r="AO946" s="50"/>
      <c r="AP946" s="50"/>
      <c r="AQ946" s="50"/>
    </row>
    <row r="947" spans="1:43"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50"/>
      <c r="AF947" s="50"/>
      <c r="AG947" s="50"/>
      <c r="AH947" s="50"/>
      <c r="AI947" s="50"/>
      <c r="AJ947" s="50"/>
      <c r="AK947" s="50"/>
      <c r="AL947" s="50"/>
      <c r="AM947" s="50"/>
      <c r="AN947" s="50"/>
      <c r="AO947" s="50"/>
      <c r="AP947" s="50"/>
      <c r="AQ947" s="50"/>
    </row>
    <row r="948" spans="1:43"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50"/>
      <c r="AF948" s="50"/>
      <c r="AG948" s="50"/>
      <c r="AH948" s="50"/>
      <c r="AI948" s="50"/>
      <c r="AJ948" s="50"/>
      <c r="AK948" s="50"/>
      <c r="AL948" s="50"/>
      <c r="AM948" s="50"/>
      <c r="AN948" s="50"/>
      <c r="AO948" s="50"/>
      <c r="AP948" s="50"/>
      <c r="AQ948" s="50"/>
    </row>
    <row r="949" spans="1:43"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50"/>
      <c r="AF949" s="50"/>
      <c r="AG949" s="50"/>
      <c r="AH949" s="50"/>
      <c r="AI949" s="50"/>
      <c r="AJ949" s="50"/>
      <c r="AK949" s="50"/>
      <c r="AL949" s="50"/>
      <c r="AM949" s="50"/>
      <c r="AN949" s="50"/>
      <c r="AO949" s="50"/>
      <c r="AP949" s="50"/>
      <c r="AQ949" s="50"/>
    </row>
    <row r="950" spans="1:43"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50"/>
      <c r="AF950" s="50"/>
      <c r="AG950" s="50"/>
      <c r="AH950" s="50"/>
      <c r="AI950" s="50"/>
      <c r="AJ950" s="50"/>
      <c r="AK950" s="50"/>
      <c r="AL950" s="50"/>
      <c r="AM950" s="50"/>
      <c r="AN950" s="50"/>
      <c r="AO950" s="50"/>
      <c r="AP950" s="50"/>
      <c r="AQ950" s="50"/>
    </row>
    <row r="951" spans="1:43"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50"/>
      <c r="AF951" s="50"/>
      <c r="AG951" s="50"/>
      <c r="AH951" s="50"/>
      <c r="AI951" s="50"/>
      <c r="AJ951" s="50"/>
      <c r="AK951" s="50"/>
      <c r="AL951" s="50"/>
      <c r="AM951" s="50"/>
      <c r="AN951" s="50"/>
      <c r="AO951" s="50"/>
      <c r="AP951" s="50"/>
      <c r="AQ951" s="50"/>
    </row>
    <row r="952" spans="1:43"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50"/>
      <c r="AF952" s="50"/>
      <c r="AG952" s="50"/>
      <c r="AH952" s="50"/>
      <c r="AI952" s="50"/>
      <c r="AJ952" s="50"/>
      <c r="AK952" s="50"/>
      <c r="AL952" s="50"/>
      <c r="AM952" s="50"/>
      <c r="AN952" s="50"/>
      <c r="AO952" s="50"/>
      <c r="AP952" s="50"/>
      <c r="AQ952" s="50"/>
    </row>
    <row r="953" spans="1:43"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50"/>
      <c r="AF953" s="50"/>
      <c r="AG953" s="50"/>
      <c r="AH953" s="50"/>
      <c r="AI953" s="50"/>
      <c r="AJ953" s="50"/>
      <c r="AK953" s="50"/>
      <c r="AL953" s="50"/>
      <c r="AM953" s="50"/>
      <c r="AN953" s="50"/>
      <c r="AO953" s="50"/>
      <c r="AP953" s="50"/>
      <c r="AQ953" s="50"/>
    </row>
    <row r="954" spans="1:43"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50"/>
      <c r="AF954" s="50"/>
      <c r="AG954" s="50"/>
      <c r="AH954" s="50"/>
      <c r="AI954" s="50"/>
      <c r="AJ954" s="50"/>
      <c r="AK954" s="50"/>
      <c r="AL954" s="50"/>
      <c r="AM954" s="50"/>
      <c r="AN954" s="50"/>
      <c r="AO954" s="50"/>
      <c r="AP954" s="50"/>
      <c r="AQ954" s="50"/>
    </row>
    <row r="955" spans="1:43"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50"/>
      <c r="AF955" s="50"/>
      <c r="AG955" s="50"/>
      <c r="AH955" s="50"/>
      <c r="AI955" s="50"/>
      <c r="AJ955" s="50"/>
      <c r="AK955" s="50"/>
      <c r="AL955" s="50"/>
      <c r="AM955" s="50"/>
      <c r="AN955" s="50"/>
      <c r="AO955" s="50"/>
      <c r="AP955" s="50"/>
      <c r="AQ955" s="50"/>
    </row>
    <row r="956" spans="1:43"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50"/>
      <c r="AF956" s="50"/>
      <c r="AG956" s="50"/>
      <c r="AH956" s="50"/>
      <c r="AI956" s="50"/>
      <c r="AJ956" s="50"/>
      <c r="AK956" s="50"/>
      <c r="AL956" s="50"/>
      <c r="AM956" s="50"/>
      <c r="AN956" s="50"/>
      <c r="AO956" s="50"/>
      <c r="AP956" s="50"/>
      <c r="AQ956" s="50"/>
    </row>
    <row r="957" spans="1:43"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50"/>
      <c r="AF957" s="50"/>
      <c r="AG957" s="50"/>
      <c r="AH957" s="50"/>
      <c r="AI957" s="50"/>
      <c r="AJ957" s="50"/>
      <c r="AK957" s="50"/>
      <c r="AL957" s="50"/>
      <c r="AM957" s="50"/>
      <c r="AN957" s="50"/>
      <c r="AO957" s="50"/>
      <c r="AP957" s="50"/>
      <c r="AQ957" s="50"/>
    </row>
    <row r="958" spans="1:43"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50"/>
      <c r="AF958" s="50"/>
      <c r="AG958" s="50"/>
      <c r="AH958" s="50"/>
      <c r="AI958" s="50"/>
      <c r="AJ958" s="50"/>
      <c r="AK958" s="50"/>
      <c r="AL958" s="50"/>
      <c r="AM958" s="50"/>
      <c r="AN958" s="50"/>
      <c r="AO958" s="50"/>
      <c r="AP958" s="50"/>
      <c r="AQ958" s="50"/>
    </row>
    <row r="959" spans="1:43"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50"/>
      <c r="AF959" s="50"/>
      <c r="AG959" s="50"/>
      <c r="AH959" s="50"/>
      <c r="AI959" s="50"/>
      <c r="AJ959" s="50"/>
      <c r="AK959" s="50"/>
      <c r="AL959" s="50"/>
      <c r="AM959" s="50"/>
      <c r="AN959" s="50"/>
      <c r="AO959" s="50"/>
      <c r="AP959" s="50"/>
      <c r="AQ959" s="50"/>
    </row>
    <row r="960" spans="1:43"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50"/>
      <c r="AF960" s="50"/>
      <c r="AG960" s="50"/>
      <c r="AH960" s="50"/>
      <c r="AI960" s="50"/>
      <c r="AJ960" s="50"/>
      <c r="AK960" s="50"/>
      <c r="AL960" s="50"/>
      <c r="AM960" s="50"/>
      <c r="AN960" s="50"/>
      <c r="AO960" s="50"/>
      <c r="AP960" s="50"/>
      <c r="AQ960" s="50"/>
    </row>
    <row r="961" spans="1:43"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50"/>
      <c r="AF961" s="50"/>
      <c r="AG961" s="50"/>
      <c r="AH961" s="50"/>
      <c r="AI961" s="50"/>
      <c r="AJ961" s="50"/>
      <c r="AK961" s="50"/>
      <c r="AL961" s="50"/>
      <c r="AM961" s="50"/>
      <c r="AN961" s="50"/>
      <c r="AO961" s="50"/>
      <c r="AP961" s="50"/>
      <c r="AQ961" s="50"/>
    </row>
    <row r="962" spans="1:43"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50"/>
      <c r="AF962" s="50"/>
      <c r="AG962" s="50"/>
      <c r="AH962" s="50"/>
      <c r="AI962" s="50"/>
      <c r="AJ962" s="50"/>
      <c r="AK962" s="50"/>
      <c r="AL962" s="50"/>
      <c r="AM962" s="50"/>
      <c r="AN962" s="50"/>
      <c r="AO962" s="50"/>
      <c r="AP962" s="50"/>
      <c r="AQ962" s="50"/>
    </row>
    <row r="963" spans="1:43"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50"/>
      <c r="AF963" s="50"/>
      <c r="AG963" s="50"/>
      <c r="AH963" s="50"/>
      <c r="AI963" s="50"/>
      <c r="AJ963" s="50"/>
      <c r="AK963" s="50"/>
      <c r="AL963" s="50"/>
      <c r="AM963" s="50"/>
      <c r="AN963" s="50"/>
      <c r="AO963" s="50"/>
      <c r="AP963" s="50"/>
      <c r="AQ963" s="50"/>
    </row>
    <row r="964" spans="1:43"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50"/>
      <c r="AF964" s="50"/>
      <c r="AG964" s="50"/>
      <c r="AH964" s="50"/>
      <c r="AI964" s="50"/>
      <c r="AJ964" s="50"/>
      <c r="AK964" s="50"/>
      <c r="AL964" s="50"/>
      <c r="AM964" s="50"/>
      <c r="AN964" s="50"/>
      <c r="AO964" s="50"/>
      <c r="AP964" s="50"/>
      <c r="AQ964" s="50"/>
    </row>
    <row r="965" spans="1:43"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50"/>
      <c r="AF965" s="50"/>
      <c r="AG965" s="50"/>
      <c r="AH965" s="50"/>
      <c r="AI965" s="50"/>
      <c r="AJ965" s="50"/>
      <c r="AK965" s="50"/>
      <c r="AL965" s="50"/>
      <c r="AM965" s="50"/>
      <c r="AN965" s="50"/>
      <c r="AO965" s="50"/>
      <c r="AP965" s="50"/>
      <c r="AQ965" s="50"/>
    </row>
    <row r="966" spans="1:43"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50"/>
      <c r="AF966" s="50"/>
      <c r="AG966" s="50"/>
      <c r="AH966" s="50"/>
      <c r="AI966" s="50"/>
      <c r="AJ966" s="50"/>
      <c r="AK966" s="50"/>
      <c r="AL966" s="50"/>
      <c r="AM966" s="50"/>
      <c r="AN966" s="50"/>
      <c r="AO966" s="50"/>
      <c r="AP966" s="50"/>
      <c r="AQ966" s="50"/>
    </row>
    <row r="967" spans="1:43"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50"/>
      <c r="AF967" s="50"/>
      <c r="AG967" s="50"/>
      <c r="AH967" s="50"/>
      <c r="AI967" s="50"/>
      <c r="AJ967" s="50"/>
      <c r="AK967" s="50"/>
      <c r="AL967" s="50"/>
      <c r="AM967" s="50"/>
      <c r="AN967" s="50"/>
      <c r="AO967" s="50"/>
      <c r="AP967" s="50"/>
      <c r="AQ967" s="50"/>
    </row>
    <row r="968" spans="1:43"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50"/>
      <c r="AF968" s="50"/>
      <c r="AG968" s="50"/>
      <c r="AH968" s="50"/>
      <c r="AI968" s="50"/>
      <c r="AJ968" s="50"/>
      <c r="AK968" s="50"/>
      <c r="AL968" s="50"/>
      <c r="AM968" s="50"/>
      <c r="AN968" s="50"/>
      <c r="AO968" s="50"/>
      <c r="AP968" s="50"/>
      <c r="AQ968" s="50"/>
    </row>
    <row r="969" spans="1:43"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50"/>
      <c r="AF969" s="50"/>
      <c r="AG969" s="50"/>
      <c r="AH969" s="50"/>
      <c r="AI969" s="50"/>
      <c r="AJ969" s="50"/>
      <c r="AK969" s="50"/>
      <c r="AL969" s="50"/>
      <c r="AM969" s="50"/>
      <c r="AN969" s="50"/>
      <c r="AO969" s="50"/>
      <c r="AP969" s="50"/>
      <c r="AQ969" s="50"/>
    </row>
    <row r="970" spans="1:43"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50"/>
      <c r="AF970" s="50"/>
      <c r="AG970" s="50"/>
      <c r="AH970" s="50"/>
      <c r="AI970" s="50"/>
      <c r="AJ970" s="50"/>
      <c r="AK970" s="50"/>
      <c r="AL970" s="50"/>
      <c r="AM970" s="50"/>
      <c r="AN970" s="50"/>
      <c r="AO970" s="50"/>
      <c r="AP970" s="50"/>
      <c r="AQ970" s="50"/>
    </row>
    <row r="971" spans="1:43"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50"/>
      <c r="AF971" s="50"/>
      <c r="AG971" s="50"/>
      <c r="AH971" s="50"/>
      <c r="AI971" s="50"/>
      <c r="AJ971" s="50"/>
      <c r="AK971" s="50"/>
      <c r="AL971" s="50"/>
      <c r="AM971" s="50"/>
      <c r="AN971" s="50"/>
      <c r="AO971" s="50"/>
      <c r="AP971" s="50"/>
      <c r="AQ971" s="50"/>
    </row>
    <row r="972" spans="1:43"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50"/>
      <c r="AF972" s="50"/>
      <c r="AG972" s="50"/>
      <c r="AH972" s="50"/>
      <c r="AI972" s="50"/>
      <c r="AJ972" s="50"/>
      <c r="AK972" s="50"/>
      <c r="AL972" s="50"/>
      <c r="AM972" s="50"/>
      <c r="AN972" s="50"/>
      <c r="AO972" s="50"/>
      <c r="AP972" s="50"/>
      <c r="AQ972" s="50"/>
    </row>
    <row r="973" spans="1:43"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50"/>
      <c r="AF973" s="50"/>
      <c r="AG973" s="50"/>
      <c r="AH973" s="50"/>
      <c r="AI973" s="50"/>
      <c r="AJ973" s="50"/>
      <c r="AK973" s="50"/>
      <c r="AL973" s="50"/>
      <c r="AM973" s="50"/>
      <c r="AN973" s="50"/>
      <c r="AO973" s="50"/>
      <c r="AP973" s="50"/>
      <c r="AQ973" s="50"/>
    </row>
    <row r="974" spans="1:43"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50"/>
      <c r="AF974" s="50"/>
      <c r="AG974" s="50"/>
      <c r="AH974" s="50"/>
      <c r="AI974" s="50"/>
      <c r="AJ974" s="50"/>
      <c r="AK974" s="50"/>
      <c r="AL974" s="50"/>
      <c r="AM974" s="50"/>
      <c r="AN974" s="50"/>
      <c r="AO974" s="50"/>
      <c r="AP974" s="50"/>
      <c r="AQ974" s="50"/>
    </row>
    <row r="975" spans="1:43"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50"/>
      <c r="AF975" s="50"/>
      <c r="AG975" s="50"/>
      <c r="AH975" s="50"/>
      <c r="AI975" s="50"/>
      <c r="AJ975" s="50"/>
      <c r="AK975" s="50"/>
      <c r="AL975" s="50"/>
      <c r="AM975" s="50"/>
      <c r="AN975" s="50"/>
      <c r="AO975" s="50"/>
      <c r="AP975" s="50"/>
      <c r="AQ975" s="50"/>
    </row>
    <row r="976" spans="1:43"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50"/>
      <c r="AF976" s="50"/>
      <c r="AG976" s="50"/>
      <c r="AH976" s="50"/>
      <c r="AI976" s="50"/>
      <c r="AJ976" s="50"/>
      <c r="AK976" s="50"/>
      <c r="AL976" s="50"/>
      <c r="AM976" s="50"/>
      <c r="AN976" s="50"/>
      <c r="AO976" s="50"/>
      <c r="AP976" s="50"/>
      <c r="AQ976" s="50"/>
    </row>
    <row r="977" spans="1:43"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50"/>
      <c r="AF977" s="50"/>
      <c r="AG977" s="50"/>
      <c r="AH977" s="50"/>
      <c r="AI977" s="50"/>
      <c r="AJ977" s="50"/>
      <c r="AK977" s="50"/>
      <c r="AL977" s="50"/>
      <c r="AM977" s="50"/>
      <c r="AN977" s="50"/>
      <c r="AO977" s="50"/>
      <c r="AP977" s="50"/>
      <c r="AQ977" s="50"/>
    </row>
    <row r="978" spans="1:43"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50"/>
      <c r="AF978" s="50"/>
      <c r="AG978" s="50"/>
      <c r="AH978" s="50"/>
      <c r="AI978" s="50"/>
      <c r="AJ978" s="50"/>
      <c r="AK978" s="50"/>
      <c r="AL978" s="50"/>
      <c r="AM978" s="50"/>
      <c r="AN978" s="50"/>
      <c r="AO978" s="50"/>
      <c r="AP978" s="50"/>
      <c r="AQ978" s="50"/>
    </row>
    <row r="979" spans="1:43"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50"/>
      <c r="AF979" s="50"/>
      <c r="AG979" s="50"/>
      <c r="AH979" s="50"/>
      <c r="AI979" s="50"/>
      <c r="AJ979" s="50"/>
      <c r="AK979" s="50"/>
      <c r="AL979" s="50"/>
      <c r="AM979" s="50"/>
      <c r="AN979" s="50"/>
      <c r="AO979" s="50"/>
      <c r="AP979" s="50"/>
      <c r="AQ979" s="50"/>
    </row>
    <row r="980" spans="1:43"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50"/>
      <c r="AF980" s="50"/>
      <c r="AG980" s="50"/>
      <c r="AH980" s="50"/>
      <c r="AI980" s="50"/>
      <c r="AJ980" s="50"/>
      <c r="AK980" s="50"/>
      <c r="AL980" s="50"/>
      <c r="AM980" s="50"/>
      <c r="AN980" s="50"/>
      <c r="AO980" s="50"/>
      <c r="AP980" s="50"/>
      <c r="AQ980" s="50"/>
    </row>
    <row r="981" spans="1:43"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50"/>
      <c r="AF981" s="50"/>
      <c r="AG981" s="50"/>
      <c r="AH981" s="50"/>
      <c r="AI981" s="50"/>
      <c r="AJ981" s="50"/>
      <c r="AK981" s="50"/>
      <c r="AL981" s="50"/>
      <c r="AM981" s="50"/>
      <c r="AN981" s="50"/>
      <c r="AO981" s="50"/>
      <c r="AP981" s="50"/>
      <c r="AQ981" s="50"/>
    </row>
    <row r="982" spans="1:43"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50"/>
      <c r="AF982" s="50"/>
      <c r="AG982" s="50"/>
      <c r="AH982" s="50"/>
      <c r="AI982" s="50"/>
      <c r="AJ982" s="50"/>
      <c r="AK982" s="50"/>
      <c r="AL982" s="50"/>
      <c r="AM982" s="50"/>
      <c r="AN982" s="50"/>
      <c r="AO982" s="50"/>
      <c r="AP982" s="50"/>
      <c r="AQ982" s="50"/>
    </row>
    <row r="983" spans="1:43"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50"/>
      <c r="AF983" s="50"/>
      <c r="AG983" s="50"/>
      <c r="AH983" s="50"/>
      <c r="AI983" s="50"/>
      <c r="AJ983" s="50"/>
      <c r="AK983" s="50"/>
      <c r="AL983" s="50"/>
      <c r="AM983" s="50"/>
      <c r="AN983" s="50"/>
      <c r="AO983" s="50"/>
      <c r="AP983" s="50"/>
      <c r="AQ983" s="50"/>
    </row>
    <row r="984" spans="1:43"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50"/>
      <c r="AF984" s="50"/>
      <c r="AG984" s="50"/>
      <c r="AH984" s="50"/>
      <c r="AI984" s="50"/>
      <c r="AJ984" s="50"/>
      <c r="AK984" s="50"/>
      <c r="AL984" s="50"/>
      <c r="AM984" s="50"/>
      <c r="AN984" s="50"/>
      <c r="AO984" s="50"/>
      <c r="AP984" s="50"/>
      <c r="AQ984" s="50"/>
    </row>
    <row r="985" spans="1:43"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50"/>
      <c r="AF985" s="50"/>
      <c r="AG985" s="50"/>
      <c r="AH985" s="50"/>
      <c r="AI985" s="50"/>
      <c r="AJ985" s="50"/>
      <c r="AK985" s="50"/>
      <c r="AL985" s="50"/>
      <c r="AM985" s="50"/>
      <c r="AN985" s="50"/>
      <c r="AO985" s="50"/>
      <c r="AP985" s="50"/>
      <c r="AQ985" s="50"/>
    </row>
    <row r="986" spans="1:43"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50"/>
      <c r="AF986" s="50"/>
      <c r="AG986" s="50"/>
      <c r="AH986" s="50"/>
      <c r="AI986" s="50"/>
      <c r="AJ986" s="50"/>
      <c r="AK986" s="50"/>
      <c r="AL986" s="50"/>
      <c r="AM986" s="50"/>
      <c r="AN986" s="50"/>
      <c r="AO986" s="50"/>
      <c r="AP986" s="50"/>
      <c r="AQ986" s="50"/>
    </row>
    <row r="987" spans="1:43"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50"/>
      <c r="AF987" s="50"/>
      <c r="AG987" s="50"/>
      <c r="AH987" s="50"/>
      <c r="AI987" s="50"/>
      <c r="AJ987" s="50"/>
      <c r="AK987" s="50"/>
      <c r="AL987" s="50"/>
      <c r="AM987" s="50"/>
      <c r="AN987" s="50"/>
      <c r="AO987" s="50"/>
      <c r="AP987" s="50"/>
      <c r="AQ987" s="50"/>
    </row>
    <row r="988" spans="1:43"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50"/>
      <c r="AF988" s="50"/>
      <c r="AG988" s="50"/>
      <c r="AH988" s="50"/>
      <c r="AI988" s="50"/>
      <c r="AJ988" s="50"/>
      <c r="AK988" s="50"/>
      <c r="AL988" s="50"/>
      <c r="AM988" s="50"/>
      <c r="AN988" s="50"/>
      <c r="AO988" s="50"/>
      <c r="AP988" s="50"/>
      <c r="AQ988" s="50"/>
    </row>
    <row r="989" spans="1:43"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50"/>
      <c r="AF989" s="50"/>
      <c r="AG989" s="50"/>
      <c r="AH989" s="50"/>
      <c r="AI989" s="50"/>
      <c r="AJ989" s="50"/>
      <c r="AK989" s="50"/>
      <c r="AL989" s="50"/>
      <c r="AM989" s="50"/>
      <c r="AN989" s="50"/>
      <c r="AO989" s="50"/>
      <c r="AP989" s="50"/>
      <c r="AQ989" s="50"/>
    </row>
    <row r="990" spans="1:43"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50"/>
      <c r="AF990" s="50"/>
      <c r="AG990" s="50"/>
      <c r="AH990" s="50"/>
      <c r="AI990" s="50"/>
      <c r="AJ990" s="50"/>
      <c r="AK990" s="50"/>
      <c r="AL990" s="50"/>
      <c r="AM990" s="50"/>
      <c r="AN990" s="50"/>
      <c r="AO990" s="50"/>
      <c r="AP990" s="50"/>
      <c r="AQ990" s="50"/>
    </row>
    <row r="991" spans="1:43"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50"/>
      <c r="AF991" s="50"/>
      <c r="AG991" s="50"/>
      <c r="AH991" s="50"/>
      <c r="AI991" s="50"/>
      <c r="AJ991" s="50"/>
      <c r="AK991" s="50"/>
      <c r="AL991" s="50"/>
      <c r="AM991" s="50"/>
      <c r="AN991" s="50"/>
      <c r="AO991" s="50"/>
      <c r="AP991" s="50"/>
      <c r="AQ991" s="50"/>
    </row>
    <row r="992" spans="1:43"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50"/>
      <c r="AF992" s="50"/>
      <c r="AG992" s="50"/>
      <c r="AH992" s="50"/>
      <c r="AI992" s="50"/>
      <c r="AJ992" s="50"/>
      <c r="AK992" s="50"/>
      <c r="AL992" s="50"/>
      <c r="AM992" s="50"/>
      <c r="AN992" s="50"/>
      <c r="AO992" s="50"/>
      <c r="AP992" s="50"/>
      <c r="AQ992" s="50"/>
    </row>
    <row r="993" spans="1:43"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50"/>
      <c r="AF993" s="50"/>
      <c r="AG993" s="50"/>
      <c r="AH993" s="50"/>
      <c r="AI993" s="50"/>
      <c r="AJ993" s="50"/>
      <c r="AK993" s="50"/>
      <c r="AL993" s="50"/>
      <c r="AM993" s="50"/>
      <c r="AN993" s="50"/>
      <c r="AO993" s="50"/>
      <c r="AP993" s="50"/>
      <c r="AQ993" s="50"/>
    </row>
    <row r="994" spans="1:43"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50"/>
      <c r="AF994" s="50"/>
      <c r="AG994" s="50"/>
      <c r="AH994" s="50"/>
      <c r="AI994" s="50"/>
      <c r="AJ994" s="50"/>
      <c r="AK994" s="50"/>
      <c r="AL994" s="50"/>
      <c r="AM994" s="50"/>
      <c r="AN994" s="50"/>
      <c r="AO994" s="50"/>
      <c r="AP994" s="50"/>
      <c r="AQ994" s="50"/>
    </row>
    <row r="995" spans="1:43"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50"/>
      <c r="AF995" s="50"/>
      <c r="AG995" s="50"/>
      <c r="AH995" s="50"/>
      <c r="AI995" s="50"/>
      <c r="AJ995" s="50"/>
      <c r="AK995" s="50"/>
      <c r="AL995" s="50"/>
      <c r="AM995" s="50"/>
      <c r="AN995" s="50"/>
      <c r="AO995" s="50"/>
      <c r="AP995" s="50"/>
      <c r="AQ995" s="50"/>
    </row>
    <row r="996" spans="1:43"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50"/>
      <c r="AF996" s="50"/>
      <c r="AG996" s="50"/>
      <c r="AH996" s="50"/>
      <c r="AI996" s="50"/>
      <c r="AJ996" s="50"/>
      <c r="AK996" s="50"/>
      <c r="AL996" s="50"/>
      <c r="AM996" s="50"/>
      <c r="AN996" s="50"/>
      <c r="AO996" s="50"/>
      <c r="AP996" s="50"/>
      <c r="AQ996" s="50"/>
    </row>
    <row r="997" spans="1:43"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50"/>
      <c r="AF997" s="50"/>
      <c r="AG997" s="50"/>
      <c r="AH997" s="50"/>
      <c r="AI997" s="50"/>
      <c r="AJ997" s="50"/>
      <c r="AK997" s="50"/>
      <c r="AL997" s="50"/>
      <c r="AM997" s="50"/>
      <c r="AN997" s="50"/>
      <c r="AO997" s="50"/>
      <c r="AP997" s="50"/>
      <c r="AQ997" s="50"/>
    </row>
    <row r="998" spans="1:43"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50"/>
      <c r="AF998" s="50"/>
      <c r="AG998" s="50"/>
      <c r="AH998" s="50"/>
      <c r="AI998" s="50"/>
      <c r="AJ998" s="50"/>
      <c r="AK998" s="50"/>
      <c r="AL998" s="50"/>
      <c r="AM998" s="50"/>
      <c r="AN998" s="50"/>
      <c r="AO998" s="50"/>
      <c r="AP998" s="50"/>
      <c r="AQ998" s="50"/>
    </row>
    <row r="999" spans="1:43"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50"/>
      <c r="AF999" s="50"/>
      <c r="AG999" s="50"/>
      <c r="AH999" s="50"/>
      <c r="AI999" s="50"/>
      <c r="AJ999" s="50"/>
      <c r="AK999" s="50"/>
      <c r="AL999" s="50"/>
      <c r="AM999" s="50"/>
      <c r="AN999" s="50"/>
      <c r="AO999" s="50"/>
      <c r="AP999" s="50"/>
      <c r="AQ999" s="50"/>
    </row>
    <row r="1000" spans="1:43"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50"/>
      <c r="AF1000" s="50"/>
      <c r="AG1000" s="50"/>
      <c r="AH1000" s="50"/>
      <c r="AI1000" s="50"/>
      <c r="AJ1000" s="50"/>
      <c r="AK1000" s="50"/>
      <c r="AL1000" s="50"/>
      <c r="AM1000" s="50"/>
      <c r="AN1000" s="50"/>
      <c r="AO1000" s="50"/>
      <c r="AP1000" s="50"/>
      <c r="AQ1000" s="50"/>
    </row>
  </sheetData>
  <sheetProtection password="B7B8" sheet="1" objects="1" scenarios="1" formatCells="0" formatColumns="0" selectLockedCells="1"/>
  <mergeCells count="177">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Z22:AA22"/>
    <mergeCell ref="AB22:AD22"/>
    <mergeCell ref="H20:Y20"/>
    <mergeCell ref="Z20:AA20"/>
    <mergeCell ref="AB20:AD20"/>
    <mergeCell ref="H21:Y21"/>
    <mergeCell ref="Z21:AA21"/>
    <mergeCell ref="AB21:AD21"/>
    <mergeCell ref="H22:Y22"/>
  </mergeCells>
  <conditionalFormatting sqref="A18:A23">
    <cfRule type="containsBlanks" dxfId="89" priority="1">
      <formula>LEN(TRIM(A18))=0</formula>
    </cfRule>
  </conditionalFormatting>
  <conditionalFormatting sqref="AD5">
    <cfRule type="containsBlanks" dxfId="88" priority="2">
      <formula>LEN(TRIM(AD5))=0</formula>
    </cfRule>
  </conditionalFormatting>
  <conditionalFormatting sqref="P72:AD79 AC80:AD80">
    <cfRule type="containsBlanks" dxfId="87" priority="3">
      <formula>LEN(TRIM(P72))=0</formula>
    </cfRule>
  </conditionalFormatting>
  <conditionalFormatting sqref="A13:O14">
    <cfRule type="containsBlanks" dxfId="86" priority="4">
      <formula>LEN(TRIM(A13))=0</formula>
    </cfRule>
  </conditionalFormatting>
  <conditionalFormatting sqref="Q13:AD14">
    <cfRule type="containsBlanks" dxfId="85" priority="5">
      <formula>LEN(TRIM(Q13))=0</formula>
    </cfRule>
  </conditionalFormatting>
  <conditionalFormatting sqref="H17:AA23">
    <cfRule type="containsBlanks" dxfId="84" priority="6">
      <formula>LEN(TRIM(H17))=0</formula>
    </cfRule>
  </conditionalFormatting>
  <conditionalFormatting sqref="A26 A29 A32 A36 A39 A42 A45 A48 A51 A54 A58 A61 A64">
    <cfRule type="containsBlanks" dxfId="83" priority="7">
      <formula>LEN(TRIM(A26))=0</formula>
    </cfRule>
  </conditionalFormatting>
  <conditionalFormatting sqref="S26:S34">
    <cfRule type="containsBlanks" dxfId="82" priority="8">
      <formula>LEN(TRIM(S26))=0</formula>
    </cfRule>
  </conditionalFormatting>
  <conditionalFormatting sqref="B26">
    <cfRule type="containsBlanks" dxfId="81" priority="9">
      <formula>LEN(TRIM(B26))=0</formula>
    </cfRule>
  </conditionalFormatting>
  <conditionalFormatting sqref="B29">
    <cfRule type="containsBlanks" dxfId="80" priority="10">
      <formula>LEN(TRIM(B29))=0</formula>
    </cfRule>
  </conditionalFormatting>
  <conditionalFormatting sqref="B32">
    <cfRule type="containsBlanks" dxfId="79" priority="11">
      <formula>LEN(TRIM(B32))=0</formula>
    </cfRule>
  </conditionalFormatting>
  <conditionalFormatting sqref="B36 B39 B42 B45 B48 B51 B54 S36:S56">
    <cfRule type="containsBlanks" dxfId="78" priority="12">
      <formula>LEN(TRIM(B36))=0</formula>
    </cfRule>
  </conditionalFormatting>
  <conditionalFormatting sqref="B58 B61 B64 S58:S66">
    <cfRule type="containsBlanks" dxfId="77" priority="13">
      <formula>LEN(TRIM(B58))=0</formula>
    </cfRule>
  </conditionalFormatting>
  <conditionalFormatting sqref="T58">
    <cfRule type="containsBlanks" dxfId="76" priority="14">
      <formula>LEN(TRIM(T58))=0</formula>
    </cfRule>
  </conditionalFormatting>
  <conditionalFormatting sqref="T36:T56">
    <cfRule type="containsBlanks" dxfId="75" priority="15">
      <formula>LEN(TRIM(T36))=0</formula>
    </cfRule>
  </conditionalFormatting>
  <conditionalFormatting sqref="T59:T66">
    <cfRule type="containsBlanks" dxfId="74" priority="16">
      <formula>LEN(TRIM(T59))=0</formula>
    </cfRule>
  </conditionalFormatting>
  <conditionalFormatting sqref="T26">
    <cfRule type="containsBlanks" dxfId="73" priority="17">
      <formula>LEN(TRIM(T26))=0</formula>
    </cfRule>
  </conditionalFormatting>
  <conditionalFormatting sqref="T27:T34">
    <cfRule type="containsBlanks" dxfId="72" priority="18">
      <formula>LEN(TRIM(T27))=0</formula>
    </cfRule>
  </conditionalFormatting>
  <dataValidations count="4">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T26:T34 T36:T56">
      <formula1>"Práctica,Tarea,Reporte,Checklist,Actividad,Ensayo,Proyecto,Investigación,Exposición,Lista de Cotejo,Mapa Mental,Examen Escrito"</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000"/>
  <sheetViews>
    <sheetView view="pageBreakPreview" zoomScale="120" zoomScaleNormal="70" zoomScaleSheetLayoutView="120" workbookViewId="0">
      <selection activeCell="A13" sqref="A13:O13"/>
    </sheetView>
  </sheetViews>
  <sheetFormatPr baseColWidth="10" defaultColWidth="0" defaultRowHeight="15" customHeight="1" zeroHeight="1"/>
  <cols>
    <col min="1" max="30" width="4.28515625" customWidth="1"/>
    <col min="31" max="31" width="4.42578125" style="52" customWidth="1"/>
    <col min="32" max="34" width="4.28515625" style="52" hidden="1" customWidth="1"/>
    <col min="35" max="37" width="4.28515625" style="51" hidden="1" customWidth="1"/>
    <col min="38" max="41" width="11.42578125" style="51" hidden="1" customWidth="1"/>
    <col min="42" max="42" width="4.28515625" style="51" hidden="1" customWidth="1"/>
    <col min="43" max="43" width="11.42578125" style="51" hidden="1" customWidth="1"/>
    <col min="44" max="47" width="0" style="51" hidden="1" customWidth="1"/>
    <col min="48" max="16384" width="14.42578125" style="52" hidden="1"/>
  </cols>
  <sheetData>
    <row r="1" spans="1:43"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8"/>
      <c r="AF1" s="56"/>
      <c r="AG1" s="56"/>
      <c r="AH1" s="56"/>
      <c r="AI1" s="50"/>
      <c r="AJ1" s="50"/>
      <c r="AK1" s="50"/>
      <c r="AL1" s="50"/>
      <c r="AM1" s="50" t="s">
        <v>1</v>
      </c>
      <c r="AN1" s="50"/>
      <c r="AO1" s="50"/>
      <c r="AP1" s="50"/>
      <c r="AQ1" s="50"/>
    </row>
    <row r="2" spans="1:43" ht="21" customHeight="1">
      <c r="A2" s="72" t="str">
        <f>+'UT 1'!A2:AD2</f>
        <v>PLANEACIÓN ACADÉMICA REV. 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28"/>
      <c r="AF2" s="56"/>
      <c r="AG2" s="56"/>
      <c r="AH2" s="56"/>
      <c r="AI2" s="50"/>
      <c r="AJ2" s="50"/>
      <c r="AK2" s="50"/>
      <c r="AL2" s="50"/>
      <c r="AM2" s="53" t="s">
        <v>3</v>
      </c>
      <c r="AN2" s="50"/>
      <c r="AO2" s="50"/>
      <c r="AP2" s="50"/>
      <c r="AQ2" s="50"/>
    </row>
    <row r="3" spans="1:43"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8"/>
      <c r="AF3" s="56"/>
      <c r="AG3" s="56"/>
      <c r="AH3" s="56"/>
      <c r="AI3" s="50"/>
      <c r="AJ3" s="50"/>
      <c r="AK3" s="50"/>
      <c r="AL3" s="50"/>
      <c r="AM3" s="53" t="s">
        <v>4</v>
      </c>
      <c r="AN3" s="50"/>
      <c r="AO3" s="50"/>
      <c r="AP3" s="50"/>
      <c r="AQ3" s="50"/>
    </row>
    <row r="4" spans="1:43" ht="15" customHeight="1">
      <c r="A4" s="3"/>
      <c r="B4" s="3"/>
      <c r="C4" s="3"/>
      <c r="D4" s="3"/>
      <c r="E4" s="3"/>
      <c r="F4" s="3"/>
      <c r="G4" s="3"/>
      <c r="H4" s="3"/>
      <c r="I4" s="3"/>
      <c r="J4" s="3"/>
      <c r="K4" s="3"/>
      <c r="L4" s="3"/>
      <c r="M4" s="3"/>
      <c r="N4" s="3"/>
      <c r="O4" s="3"/>
      <c r="P4" s="3"/>
      <c r="Q4" s="3"/>
      <c r="R4" s="3"/>
      <c r="S4" s="3"/>
      <c r="T4" s="3"/>
      <c r="U4" s="3"/>
      <c r="V4" s="3"/>
      <c r="W4" s="3"/>
      <c r="X4" s="3"/>
      <c r="Y4" s="3"/>
      <c r="Z4" s="3"/>
      <c r="AA4" s="4"/>
      <c r="AB4" s="3"/>
      <c r="AC4" s="3"/>
      <c r="AD4" s="3"/>
      <c r="AE4" s="57"/>
      <c r="AF4" s="56"/>
      <c r="AG4" s="56"/>
      <c r="AH4" s="56"/>
      <c r="AI4" s="50"/>
      <c r="AJ4" s="50"/>
      <c r="AK4" s="50"/>
      <c r="AL4" s="50"/>
      <c r="AM4" s="53" t="s">
        <v>5</v>
      </c>
      <c r="AN4" s="50"/>
      <c r="AO4" s="50"/>
      <c r="AP4" s="50"/>
      <c r="AQ4" s="50"/>
    </row>
    <row r="5" spans="1:43">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126</v>
      </c>
      <c r="AE5" s="57"/>
      <c r="AF5" s="56"/>
      <c r="AG5" s="56"/>
      <c r="AH5" s="56"/>
      <c r="AI5" s="50"/>
      <c r="AJ5" s="50"/>
      <c r="AK5" s="50"/>
      <c r="AL5" s="50"/>
      <c r="AM5" s="53" t="s">
        <v>9</v>
      </c>
      <c r="AN5" s="50"/>
      <c r="AO5" s="50"/>
      <c r="AP5" s="50"/>
      <c r="AQ5" s="50"/>
    </row>
    <row r="6" spans="1:43" ht="15.75" customHeight="1">
      <c r="A6" s="77" t="s">
        <v>10</v>
      </c>
      <c r="B6" s="78"/>
      <c r="C6" s="78"/>
      <c r="D6" s="78"/>
      <c r="E6" s="79"/>
      <c r="F6" s="138" t="str">
        <f>+'UT 1'!F6:AD6</f>
        <v>ADMINISTRACIÓN DE NEGOCIOS</v>
      </c>
      <c r="G6" s="90"/>
      <c r="H6" s="90"/>
      <c r="I6" s="90"/>
      <c r="J6" s="90"/>
      <c r="K6" s="90"/>
      <c r="L6" s="90"/>
      <c r="M6" s="90"/>
      <c r="N6" s="90"/>
      <c r="O6" s="90"/>
      <c r="P6" s="90"/>
      <c r="Q6" s="90"/>
      <c r="R6" s="90"/>
      <c r="S6" s="90"/>
      <c r="T6" s="90"/>
      <c r="U6" s="90"/>
      <c r="V6" s="90"/>
      <c r="W6" s="90"/>
      <c r="X6" s="90"/>
      <c r="Y6" s="90"/>
      <c r="Z6" s="90"/>
      <c r="AA6" s="90"/>
      <c r="AB6" s="90"/>
      <c r="AC6" s="90"/>
      <c r="AD6" s="91"/>
      <c r="AE6" s="57"/>
      <c r="AF6" s="56"/>
      <c r="AG6" s="56"/>
      <c r="AH6" s="56"/>
      <c r="AI6" s="50"/>
      <c r="AJ6" s="50"/>
      <c r="AK6" s="50"/>
      <c r="AL6" s="50"/>
      <c r="AM6" s="53" t="s">
        <v>11</v>
      </c>
      <c r="AN6" s="50"/>
      <c r="AO6" s="50"/>
      <c r="AP6" s="50"/>
      <c r="AQ6" s="50"/>
    </row>
    <row r="7" spans="1:43" ht="15.75">
      <c r="A7" s="83" t="s">
        <v>12</v>
      </c>
      <c r="B7" s="75"/>
      <c r="C7" s="75"/>
      <c r="D7" s="75"/>
      <c r="E7" s="76"/>
      <c r="F7" s="84" t="str">
        <f>+VLOOKUP(F6,BD!B:VI,2,0)</f>
        <v>Ingeniería en Energías Renovables</v>
      </c>
      <c r="G7" s="85"/>
      <c r="H7" s="85"/>
      <c r="I7" s="85"/>
      <c r="J7" s="85"/>
      <c r="K7" s="85"/>
      <c r="L7" s="85"/>
      <c r="M7" s="85"/>
      <c r="N7" s="85"/>
      <c r="O7" s="85"/>
      <c r="P7" s="85"/>
      <c r="Q7" s="85"/>
      <c r="R7" s="85"/>
      <c r="S7" s="85"/>
      <c r="T7" s="85"/>
      <c r="U7" s="85"/>
      <c r="V7" s="85"/>
      <c r="W7" s="85"/>
      <c r="X7" s="85"/>
      <c r="Y7" s="85"/>
      <c r="Z7" s="85"/>
      <c r="AA7" s="85"/>
      <c r="AB7" s="85"/>
      <c r="AC7" s="85"/>
      <c r="AD7" s="86"/>
      <c r="AE7" s="57"/>
      <c r="AF7" s="56"/>
      <c r="AG7" s="56"/>
      <c r="AH7" s="56"/>
      <c r="AI7" s="50"/>
      <c r="AJ7" s="50"/>
      <c r="AK7" s="50"/>
      <c r="AL7" s="50"/>
      <c r="AM7" s="53" t="s">
        <v>13</v>
      </c>
      <c r="AN7" s="50"/>
      <c r="AO7" s="50"/>
      <c r="AP7" s="50"/>
      <c r="AQ7" s="50"/>
    </row>
    <row r="8" spans="1:43">
      <c r="A8" s="83" t="s">
        <v>14</v>
      </c>
      <c r="B8" s="75"/>
      <c r="C8" s="75"/>
      <c r="D8" s="75"/>
      <c r="E8" s="88"/>
      <c r="F8" s="87">
        <f>+VLOOKUP(F6,BD!B:VI,159,0)</f>
        <v>0</v>
      </c>
      <c r="G8" s="75"/>
      <c r="H8" s="75"/>
      <c r="I8" s="75"/>
      <c r="J8" s="75"/>
      <c r="K8" s="75"/>
      <c r="L8" s="75"/>
      <c r="M8" s="75"/>
      <c r="N8" s="75"/>
      <c r="O8" s="75"/>
      <c r="P8" s="75"/>
      <c r="Q8" s="75"/>
      <c r="R8" s="75"/>
      <c r="S8" s="75"/>
      <c r="T8" s="75"/>
      <c r="U8" s="75"/>
      <c r="V8" s="75"/>
      <c r="W8" s="75"/>
      <c r="X8" s="75"/>
      <c r="Y8" s="75"/>
      <c r="Z8" s="75"/>
      <c r="AA8" s="75"/>
      <c r="AB8" s="75"/>
      <c r="AC8" s="75"/>
      <c r="AD8" s="76"/>
      <c r="AE8" s="57"/>
      <c r="AF8" s="56"/>
      <c r="AG8" s="56"/>
      <c r="AH8" s="56"/>
      <c r="AI8" s="50"/>
      <c r="AJ8" s="50"/>
      <c r="AK8" s="50"/>
      <c r="AL8" s="50"/>
      <c r="AM8" s="53" t="s">
        <v>15</v>
      </c>
      <c r="AN8" s="50"/>
      <c r="AO8" s="50"/>
      <c r="AP8" s="50"/>
      <c r="AQ8" s="50"/>
    </row>
    <row r="9" spans="1:43" ht="15.75" customHeight="1">
      <c r="A9" s="77" t="s">
        <v>16</v>
      </c>
      <c r="B9" s="78"/>
      <c r="C9" s="78"/>
      <c r="D9" s="78"/>
      <c r="E9" s="79"/>
      <c r="F9" s="89" t="str">
        <f>+VLOOKUP(F6,BD!B:VI,4,0)</f>
        <v>Séptimo</v>
      </c>
      <c r="G9" s="90"/>
      <c r="H9" s="91"/>
      <c r="I9" s="142" t="s">
        <v>17</v>
      </c>
      <c r="J9" s="143"/>
      <c r="K9" s="144"/>
      <c r="L9" s="9">
        <f>+VLOOKUP(F6,BD!B:VI,160,0)</f>
        <v>0</v>
      </c>
      <c r="M9" s="92" t="s">
        <v>18</v>
      </c>
      <c r="N9" s="78"/>
      <c r="O9" s="79"/>
      <c r="P9" s="10">
        <f>+VLOOKUP(F6,BD!B:VI,161,0)</f>
        <v>0</v>
      </c>
      <c r="Q9" s="92" t="s">
        <v>19</v>
      </c>
      <c r="R9" s="78"/>
      <c r="S9" s="78"/>
      <c r="T9" s="79"/>
      <c r="U9" s="11">
        <f>+VLOOKUP(F6,BD!B:VI,8,0)</f>
        <v>4</v>
      </c>
      <c r="V9" s="92" t="s">
        <v>20</v>
      </c>
      <c r="W9" s="78"/>
      <c r="X9" s="78"/>
      <c r="Y9" s="79"/>
      <c r="Z9" s="87">
        <f>+VLOOKUP(F6,BD!B:VI,205,0)</f>
        <v>0</v>
      </c>
      <c r="AA9" s="75"/>
      <c r="AB9" s="75"/>
      <c r="AC9" s="75"/>
      <c r="AD9" s="76"/>
      <c r="AE9" s="57"/>
      <c r="AF9" s="56"/>
      <c r="AG9" s="56"/>
      <c r="AH9" s="56"/>
      <c r="AI9" s="50"/>
      <c r="AJ9" s="50"/>
      <c r="AK9" s="50"/>
      <c r="AL9" s="50"/>
      <c r="AM9" s="53" t="s">
        <v>21</v>
      </c>
      <c r="AN9" s="50"/>
      <c r="AO9" s="50"/>
      <c r="AP9" s="50"/>
      <c r="AQ9" s="50"/>
    </row>
    <row r="10" spans="1:43">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57"/>
      <c r="AF10" s="56"/>
      <c r="AG10" s="56"/>
      <c r="AH10" s="56"/>
      <c r="AI10" s="50"/>
      <c r="AJ10" s="50"/>
      <c r="AK10" s="50"/>
      <c r="AL10" s="50"/>
      <c r="AM10" s="53" t="s">
        <v>23</v>
      </c>
      <c r="AN10" s="50"/>
      <c r="AO10" s="50"/>
      <c r="AP10" s="50"/>
      <c r="AQ10" s="50"/>
    </row>
    <row r="11" spans="1:43" ht="34.5" customHeight="1">
      <c r="A11" s="93">
        <f>+VLOOKUP(F6,BD!B:VI,163,0)</f>
        <v>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57"/>
      <c r="AF11" s="56"/>
      <c r="AG11" s="56"/>
      <c r="AH11" s="56"/>
      <c r="AI11" s="50"/>
      <c r="AJ11" s="50"/>
      <c r="AK11" s="50"/>
      <c r="AL11" s="50"/>
      <c r="AM11" s="53" t="s">
        <v>24</v>
      </c>
      <c r="AN11" s="50"/>
      <c r="AO11" s="50"/>
      <c r="AP11" s="50"/>
      <c r="AQ11" s="50"/>
    </row>
    <row r="12" spans="1:43">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57"/>
      <c r="AF12" s="56"/>
      <c r="AG12" s="56"/>
      <c r="AH12" s="56"/>
      <c r="AI12" s="50"/>
      <c r="AJ12" s="50"/>
      <c r="AK12" s="50"/>
      <c r="AL12" s="50" t="s">
        <v>75</v>
      </c>
      <c r="AM12" s="53" t="s">
        <v>26</v>
      </c>
      <c r="AN12" s="50"/>
      <c r="AO12" s="50"/>
      <c r="AP12" s="50"/>
      <c r="AQ12" s="50"/>
    </row>
    <row r="13" spans="1:43"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57" t="s">
        <v>27</v>
      </c>
      <c r="AF13" s="56"/>
      <c r="AG13" s="56"/>
      <c r="AH13" s="56"/>
      <c r="AI13" s="50"/>
      <c r="AJ13" s="50"/>
      <c r="AK13" s="50"/>
      <c r="AL13" s="50" t="s">
        <v>76</v>
      </c>
      <c r="AM13" s="53" t="s">
        <v>28</v>
      </c>
      <c r="AN13" s="50"/>
      <c r="AO13" s="50"/>
      <c r="AP13" s="50"/>
      <c r="AQ13" s="50"/>
    </row>
    <row r="14" spans="1:43"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57" t="s">
        <v>27</v>
      </c>
      <c r="AF14" s="56"/>
      <c r="AG14" s="56"/>
      <c r="AH14" s="56"/>
      <c r="AI14" s="50"/>
      <c r="AJ14" s="50"/>
      <c r="AK14" s="50"/>
      <c r="AL14" s="50" t="s">
        <v>77</v>
      </c>
      <c r="AM14" s="53" t="s">
        <v>29</v>
      </c>
      <c r="AN14" s="50"/>
      <c r="AO14" s="50"/>
      <c r="AP14" s="50"/>
      <c r="AQ14" s="50"/>
    </row>
    <row r="15" spans="1:43">
      <c r="A15" s="95" t="s">
        <v>127</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57"/>
      <c r="AF15" s="56"/>
      <c r="AG15" s="56"/>
      <c r="AH15" s="56"/>
      <c r="AI15" s="50"/>
      <c r="AJ15" s="50"/>
      <c r="AK15" s="50"/>
      <c r="AL15" s="50"/>
      <c r="AM15" s="53" t="s">
        <v>31</v>
      </c>
      <c r="AN15" s="50"/>
      <c r="AO15" s="50"/>
      <c r="AP15" s="50"/>
      <c r="AQ15" s="50"/>
    </row>
    <row r="16" spans="1:43">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57"/>
      <c r="AF16" s="56"/>
      <c r="AG16" s="56"/>
      <c r="AH16" s="56"/>
      <c r="AI16" s="50"/>
      <c r="AJ16" s="50"/>
      <c r="AK16" s="50"/>
      <c r="AL16" s="50"/>
      <c r="AM16" s="53" t="s">
        <v>36</v>
      </c>
      <c r="AN16" s="50"/>
      <c r="AO16" s="50"/>
      <c r="AP16" s="50"/>
      <c r="AQ16" s="50"/>
    </row>
    <row r="17" spans="1:43" ht="39" customHeight="1">
      <c r="A17" s="100" t="str">
        <f>IF(VLOOKUP(F6,BD!B:VI,164,0)=0,"----------------------------------------------------",(VLOOKUP(F6,BD!B:VI,164,0)))</f>
        <v>----------------------------------------------------</v>
      </c>
      <c r="B17" s="75"/>
      <c r="C17" s="75"/>
      <c r="D17" s="75"/>
      <c r="E17" s="75"/>
      <c r="F17" s="75"/>
      <c r="G17" s="76"/>
      <c r="H17" s="137"/>
      <c r="I17" s="68"/>
      <c r="J17" s="68"/>
      <c r="K17" s="68"/>
      <c r="L17" s="68"/>
      <c r="M17" s="68"/>
      <c r="N17" s="68"/>
      <c r="O17" s="68"/>
      <c r="P17" s="68"/>
      <c r="Q17" s="68"/>
      <c r="R17" s="68"/>
      <c r="S17" s="68"/>
      <c r="T17" s="68"/>
      <c r="U17" s="68"/>
      <c r="V17" s="68"/>
      <c r="W17" s="68"/>
      <c r="X17" s="68"/>
      <c r="Y17" s="66"/>
      <c r="Z17" s="65"/>
      <c r="AA17" s="66"/>
      <c r="AB17" s="67" t="str">
        <f t="shared" ref="AB17:AB23" si="0">+IF(Z17="","","Firma de conclusión del tema")</f>
        <v/>
      </c>
      <c r="AC17" s="68"/>
      <c r="AD17" s="66"/>
      <c r="AE17" s="58"/>
      <c r="AF17" s="59"/>
      <c r="AG17" s="59"/>
      <c r="AH17" s="59"/>
      <c r="AI17" s="54"/>
      <c r="AJ17" s="54"/>
      <c r="AK17" s="54"/>
      <c r="AL17" s="54"/>
      <c r="AM17" s="53" t="s">
        <v>37</v>
      </c>
      <c r="AN17" s="54"/>
      <c r="AO17" s="54"/>
      <c r="AP17" s="54"/>
      <c r="AQ17" s="54"/>
    </row>
    <row r="18" spans="1:43" ht="39" customHeight="1">
      <c r="A18" s="100" t="str">
        <f>IF(VLOOKUP(F6,BD!B:VI,168,0)=0,"----------------------------------------------------",(VLOOKUP(F6,BD!B:VI,168,0)))</f>
        <v>----------------------------------------------------</v>
      </c>
      <c r="B18" s="75"/>
      <c r="C18" s="75"/>
      <c r="D18" s="75"/>
      <c r="E18" s="75"/>
      <c r="F18" s="75"/>
      <c r="G18" s="76"/>
      <c r="H18" s="137"/>
      <c r="I18" s="68"/>
      <c r="J18" s="68"/>
      <c r="K18" s="68"/>
      <c r="L18" s="68"/>
      <c r="M18" s="68"/>
      <c r="N18" s="68"/>
      <c r="O18" s="68"/>
      <c r="P18" s="68"/>
      <c r="Q18" s="68"/>
      <c r="R18" s="68"/>
      <c r="S18" s="68"/>
      <c r="T18" s="68"/>
      <c r="U18" s="68"/>
      <c r="V18" s="68"/>
      <c r="W18" s="68"/>
      <c r="X18" s="68"/>
      <c r="Y18" s="66"/>
      <c r="Z18" s="65"/>
      <c r="AA18" s="66"/>
      <c r="AB18" s="67" t="str">
        <f t="shared" si="0"/>
        <v/>
      </c>
      <c r="AC18" s="68"/>
      <c r="AD18" s="66"/>
      <c r="AE18" s="58"/>
      <c r="AF18" s="59"/>
      <c r="AG18" s="59"/>
      <c r="AH18" s="59"/>
      <c r="AI18" s="54"/>
      <c r="AJ18" s="54"/>
      <c r="AK18" s="54"/>
      <c r="AL18" s="54"/>
      <c r="AM18" s="53" t="s">
        <v>38</v>
      </c>
      <c r="AN18" s="54"/>
      <c r="AO18" s="54"/>
      <c r="AP18" s="54"/>
      <c r="AQ18" s="54"/>
    </row>
    <row r="19" spans="1:43" ht="39" customHeight="1">
      <c r="A19" s="100" t="str">
        <f>IF(VLOOKUP(F6,BD!B:VI,172,0)=0,"----------------------------------------------------",(VLOOKUP(F6,BD!B:VI,172,0)))</f>
        <v>----------------------------------------------------</v>
      </c>
      <c r="B19" s="75"/>
      <c r="C19" s="75"/>
      <c r="D19" s="75"/>
      <c r="E19" s="75"/>
      <c r="F19" s="75"/>
      <c r="G19" s="76"/>
      <c r="H19" s="137"/>
      <c r="I19" s="68"/>
      <c r="J19" s="68"/>
      <c r="K19" s="68"/>
      <c r="L19" s="68"/>
      <c r="M19" s="68"/>
      <c r="N19" s="68"/>
      <c r="O19" s="68"/>
      <c r="P19" s="68"/>
      <c r="Q19" s="68"/>
      <c r="R19" s="68"/>
      <c r="S19" s="68"/>
      <c r="T19" s="68"/>
      <c r="U19" s="68"/>
      <c r="V19" s="68"/>
      <c r="W19" s="68"/>
      <c r="X19" s="68"/>
      <c r="Y19" s="66"/>
      <c r="Z19" s="65"/>
      <c r="AA19" s="66"/>
      <c r="AB19" s="67" t="str">
        <f t="shared" si="0"/>
        <v/>
      </c>
      <c r="AC19" s="68"/>
      <c r="AD19" s="66"/>
      <c r="AE19" s="58"/>
      <c r="AF19" s="59"/>
      <c r="AG19" s="59"/>
      <c r="AH19" s="59"/>
      <c r="AI19" s="54"/>
      <c r="AJ19" s="54"/>
      <c r="AK19" s="54"/>
      <c r="AL19" s="54"/>
      <c r="AM19" s="53" t="s">
        <v>39</v>
      </c>
      <c r="AN19" s="54"/>
      <c r="AO19" s="54"/>
      <c r="AP19" s="54"/>
      <c r="AQ19" s="54"/>
    </row>
    <row r="20" spans="1:43" ht="39" customHeight="1">
      <c r="A20" s="100" t="str">
        <f>IF(VLOOKUP(F6,BD!B:VI,176,0)=0,"----------------------------------------------------",(VLOOKUP(F6,BD!B:VI,176,0)))</f>
        <v>----------------------------------------------------</v>
      </c>
      <c r="B20" s="75"/>
      <c r="C20" s="75"/>
      <c r="D20" s="75"/>
      <c r="E20" s="75"/>
      <c r="F20" s="75"/>
      <c r="G20" s="76"/>
      <c r="H20" s="137"/>
      <c r="I20" s="68"/>
      <c r="J20" s="68"/>
      <c r="K20" s="68"/>
      <c r="L20" s="68"/>
      <c r="M20" s="68"/>
      <c r="N20" s="68"/>
      <c r="O20" s="68"/>
      <c r="P20" s="68"/>
      <c r="Q20" s="68"/>
      <c r="R20" s="68"/>
      <c r="S20" s="68"/>
      <c r="T20" s="68"/>
      <c r="U20" s="68"/>
      <c r="V20" s="68"/>
      <c r="W20" s="68"/>
      <c r="X20" s="68"/>
      <c r="Y20" s="66"/>
      <c r="Z20" s="65"/>
      <c r="AA20" s="66"/>
      <c r="AB20" s="67" t="str">
        <f t="shared" si="0"/>
        <v/>
      </c>
      <c r="AC20" s="68"/>
      <c r="AD20" s="66"/>
      <c r="AE20" s="58"/>
      <c r="AF20" s="59"/>
      <c r="AG20" s="59"/>
      <c r="AH20" s="59"/>
      <c r="AI20" s="54"/>
      <c r="AJ20" s="54"/>
      <c r="AK20" s="54"/>
      <c r="AL20" s="54"/>
      <c r="AM20" s="53" t="s">
        <v>40</v>
      </c>
      <c r="AN20" s="54"/>
      <c r="AO20" s="54"/>
      <c r="AP20" s="54"/>
      <c r="AQ20" s="54"/>
    </row>
    <row r="21" spans="1:43" ht="39" customHeight="1">
      <c r="A21" s="100" t="str">
        <f>IF(VLOOKUP(F6,BD!B:VI,180,0)=0,"----------------------------------------------------",(VLOOKUP(F6,BD!B:VI,180,0)))</f>
        <v>----------------------------------------------------</v>
      </c>
      <c r="B21" s="75"/>
      <c r="C21" s="75"/>
      <c r="D21" s="75"/>
      <c r="E21" s="75"/>
      <c r="F21" s="75"/>
      <c r="G21" s="76"/>
      <c r="H21" s="137"/>
      <c r="I21" s="68"/>
      <c r="J21" s="68"/>
      <c r="K21" s="68"/>
      <c r="L21" s="68"/>
      <c r="M21" s="68"/>
      <c r="N21" s="68"/>
      <c r="O21" s="68"/>
      <c r="P21" s="68"/>
      <c r="Q21" s="68"/>
      <c r="R21" s="68"/>
      <c r="S21" s="68"/>
      <c r="T21" s="68"/>
      <c r="U21" s="68"/>
      <c r="V21" s="68"/>
      <c r="W21" s="68"/>
      <c r="X21" s="68"/>
      <c r="Y21" s="66"/>
      <c r="Z21" s="65"/>
      <c r="AA21" s="66"/>
      <c r="AB21" s="67" t="str">
        <f t="shared" si="0"/>
        <v/>
      </c>
      <c r="AC21" s="68"/>
      <c r="AD21" s="66"/>
      <c r="AE21" s="58"/>
      <c r="AF21" s="59"/>
      <c r="AG21" s="59"/>
      <c r="AH21" s="59"/>
      <c r="AI21" s="54"/>
      <c r="AJ21" s="54"/>
      <c r="AK21" s="54"/>
      <c r="AL21" s="54"/>
      <c r="AM21" s="53" t="s">
        <v>41</v>
      </c>
      <c r="AN21" s="54"/>
      <c r="AO21" s="54"/>
      <c r="AP21" s="54"/>
      <c r="AQ21" s="54"/>
    </row>
    <row r="22" spans="1:43" ht="39" customHeight="1">
      <c r="A22" s="100" t="str">
        <f>IF(VLOOKUP(F6,BD!B:VI,184,0)=0,"----------------------------------------------------",(VLOOKUP(F6,BD!B:VI,184,0)))</f>
        <v>----------------------------------------------------</v>
      </c>
      <c r="B22" s="75"/>
      <c r="C22" s="75"/>
      <c r="D22" s="75"/>
      <c r="E22" s="75"/>
      <c r="F22" s="75"/>
      <c r="G22" s="76"/>
      <c r="H22" s="137"/>
      <c r="I22" s="68"/>
      <c r="J22" s="68"/>
      <c r="K22" s="68"/>
      <c r="L22" s="68"/>
      <c r="M22" s="68"/>
      <c r="N22" s="68"/>
      <c r="O22" s="68"/>
      <c r="P22" s="68"/>
      <c r="Q22" s="68"/>
      <c r="R22" s="68"/>
      <c r="S22" s="68"/>
      <c r="T22" s="68"/>
      <c r="U22" s="68"/>
      <c r="V22" s="68"/>
      <c r="W22" s="68"/>
      <c r="X22" s="68"/>
      <c r="Y22" s="66"/>
      <c r="Z22" s="65"/>
      <c r="AA22" s="66"/>
      <c r="AB22" s="67" t="str">
        <f t="shared" si="0"/>
        <v/>
      </c>
      <c r="AC22" s="68"/>
      <c r="AD22" s="66"/>
      <c r="AE22" s="58"/>
      <c r="AF22" s="59"/>
      <c r="AG22" s="59"/>
      <c r="AH22" s="59"/>
      <c r="AI22" s="54"/>
      <c r="AJ22" s="54"/>
      <c r="AK22" s="54"/>
      <c r="AL22" s="54"/>
      <c r="AM22" s="53" t="s">
        <v>42</v>
      </c>
      <c r="AN22" s="54"/>
      <c r="AO22" s="54"/>
      <c r="AP22" s="54"/>
      <c r="AQ22" s="54"/>
    </row>
    <row r="23" spans="1:43" ht="39" customHeight="1">
      <c r="A23" s="100" t="str">
        <f>IF(VLOOKUP(F6,BD!B:VI,188,0)=0,"----------------------------------------------------",(VLOOKUP(F6,BD!B:VI,188,0)))</f>
        <v>----------------------------------------------------</v>
      </c>
      <c r="B23" s="75"/>
      <c r="C23" s="75"/>
      <c r="D23" s="75"/>
      <c r="E23" s="75"/>
      <c r="F23" s="75"/>
      <c r="G23" s="76"/>
      <c r="H23" s="137"/>
      <c r="I23" s="68"/>
      <c r="J23" s="68"/>
      <c r="K23" s="68"/>
      <c r="L23" s="68"/>
      <c r="M23" s="68"/>
      <c r="N23" s="68"/>
      <c r="O23" s="68"/>
      <c r="P23" s="68"/>
      <c r="Q23" s="68"/>
      <c r="R23" s="68"/>
      <c r="S23" s="68"/>
      <c r="T23" s="68"/>
      <c r="U23" s="68"/>
      <c r="V23" s="68"/>
      <c r="W23" s="68"/>
      <c r="X23" s="68"/>
      <c r="Y23" s="66"/>
      <c r="Z23" s="65"/>
      <c r="AA23" s="66"/>
      <c r="AB23" s="67" t="str">
        <f t="shared" si="0"/>
        <v/>
      </c>
      <c r="AC23" s="68"/>
      <c r="AD23" s="66"/>
      <c r="AE23" s="58"/>
      <c r="AF23" s="59"/>
      <c r="AG23" s="59"/>
      <c r="AH23" s="59"/>
      <c r="AI23" s="54"/>
      <c r="AJ23" s="54"/>
      <c r="AK23" s="54"/>
      <c r="AL23" s="54"/>
      <c r="AM23" s="53" t="s">
        <v>43</v>
      </c>
      <c r="AN23" s="54"/>
      <c r="AO23" s="54"/>
      <c r="AP23" s="54"/>
      <c r="AQ23" s="54"/>
    </row>
    <row r="24" spans="1:43" ht="18" customHeight="1">
      <c r="A24" s="115" t="s">
        <v>128</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57"/>
      <c r="AF24" s="56"/>
      <c r="AG24" s="56"/>
      <c r="AH24" s="56"/>
      <c r="AI24" s="50"/>
      <c r="AJ24" s="50"/>
      <c r="AK24" s="50"/>
      <c r="AL24" s="50" t="s">
        <v>89</v>
      </c>
      <c r="AM24" s="53" t="s">
        <v>45</v>
      </c>
      <c r="AN24" s="50"/>
      <c r="AO24" s="50"/>
      <c r="AP24" s="50"/>
      <c r="AQ24" s="50"/>
    </row>
    <row r="25" spans="1:43" ht="15.75" customHeight="1">
      <c r="A25" s="13" t="s">
        <v>46</v>
      </c>
      <c r="B25" s="97" t="s">
        <v>47</v>
      </c>
      <c r="C25" s="75"/>
      <c r="D25" s="75"/>
      <c r="E25" s="75"/>
      <c r="F25" s="75"/>
      <c r="G25" s="75"/>
      <c r="H25" s="75"/>
      <c r="I25" s="75"/>
      <c r="J25" s="75"/>
      <c r="K25" s="75"/>
      <c r="L25" s="75"/>
      <c r="M25" s="75"/>
      <c r="N25" s="75"/>
      <c r="O25" s="75"/>
      <c r="P25" s="75"/>
      <c r="Q25" s="75"/>
      <c r="R25" s="76"/>
      <c r="S25" s="14" t="s">
        <v>48</v>
      </c>
      <c r="T25" s="96" t="s">
        <v>1</v>
      </c>
      <c r="U25" s="75"/>
      <c r="V25" s="75"/>
      <c r="W25" s="88"/>
      <c r="X25" s="15"/>
      <c r="Y25" s="16" t="s">
        <v>49</v>
      </c>
      <c r="Z25" s="128" t="s">
        <v>50</v>
      </c>
      <c r="AA25" s="75"/>
      <c r="AB25" s="75"/>
      <c r="AC25" s="75"/>
      <c r="AD25" s="76"/>
      <c r="AE25" s="57"/>
      <c r="AF25" s="56"/>
      <c r="AG25" s="56"/>
      <c r="AH25" s="56"/>
      <c r="AI25" s="50"/>
      <c r="AJ25" s="50"/>
      <c r="AK25" s="50"/>
      <c r="AL25" s="50"/>
      <c r="AM25" s="53" t="s">
        <v>51</v>
      </c>
      <c r="AN25" s="50"/>
      <c r="AO25" s="50"/>
      <c r="AP25" s="50"/>
      <c r="AQ25" s="50"/>
    </row>
    <row r="26" spans="1:43"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57"/>
      <c r="AF26" s="56"/>
      <c r="AG26" s="56"/>
      <c r="AH26" s="56"/>
      <c r="AI26" s="50"/>
      <c r="AJ26" s="50"/>
      <c r="AK26" s="50"/>
      <c r="AL26" s="50"/>
      <c r="AM26" s="50"/>
      <c r="AN26" s="50"/>
      <c r="AO26" s="50"/>
      <c r="AP26" s="50"/>
      <c r="AQ26" s="50"/>
    </row>
    <row r="27" spans="1:43"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57"/>
      <c r="AF27" s="56"/>
      <c r="AG27" s="56"/>
      <c r="AH27" s="56"/>
      <c r="AI27" s="50"/>
      <c r="AJ27" s="50"/>
      <c r="AK27" s="50"/>
      <c r="AL27" s="50"/>
      <c r="AM27" s="50"/>
      <c r="AN27" s="50"/>
      <c r="AO27" s="50"/>
      <c r="AP27" s="50"/>
      <c r="AQ27" s="50"/>
    </row>
    <row r="28" spans="1:43"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57"/>
      <c r="AF28" s="56"/>
      <c r="AG28" s="56"/>
      <c r="AH28" s="56"/>
      <c r="AI28" s="50"/>
      <c r="AJ28" s="50"/>
      <c r="AK28" s="50"/>
      <c r="AL28" s="50"/>
      <c r="AM28" s="50"/>
      <c r="AN28" s="50"/>
      <c r="AO28" s="50"/>
      <c r="AP28" s="50"/>
      <c r="AQ28" s="50"/>
    </row>
    <row r="29" spans="1:43"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57"/>
      <c r="AF29" s="56"/>
      <c r="AG29" s="56"/>
      <c r="AH29" s="56"/>
      <c r="AI29" s="50"/>
      <c r="AJ29" s="50"/>
      <c r="AK29" s="50"/>
      <c r="AL29" s="50"/>
      <c r="AM29" s="50"/>
      <c r="AN29" s="50"/>
      <c r="AO29" s="50"/>
      <c r="AP29" s="50"/>
      <c r="AQ29" s="50"/>
    </row>
    <row r="30" spans="1:43"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57"/>
      <c r="AF30" s="56"/>
      <c r="AG30" s="56"/>
      <c r="AH30" s="56"/>
      <c r="AI30" s="50"/>
      <c r="AJ30" s="50"/>
      <c r="AK30" s="50"/>
      <c r="AL30" s="50"/>
      <c r="AM30" s="50"/>
      <c r="AN30" s="50"/>
      <c r="AO30" s="50"/>
      <c r="AP30" s="50"/>
      <c r="AQ30" s="50"/>
    </row>
    <row r="31" spans="1:43"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57"/>
      <c r="AF31" s="56"/>
      <c r="AG31" s="56"/>
      <c r="AH31" s="56"/>
      <c r="AI31" s="50"/>
      <c r="AJ31" s="50"/>
      <c r="AK31" s="50"/>
      <c r="AL31" s="50"/>
      <c r="AM31" s="50"/>
      <c r="AN31" s="50"/>
      <c r="AO31" s="50"/>
      <c r="AP31" s="50"/>
      <c r="AQ31" s="50"/>
    </row>
    <row r="32" spans="1:43"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57"/>
      <c r="AF32" s="56"/>
      <c r="AG32" s="56"/>
      <c r="AH32" s="56"/>
      <c r="AI32" s="50"/>
      <c r="AJ32" s="50"/>
      <c r="AK32" s="50"/>
      <c r="AL32" s="50"/>
      <c r="AM32" s="50"/>
      <c r="AN32" s="50"/>
      <c r="AO32" s="50"/>
      <c r="AP32" s="50"/>
      <c r="AQ32" s="50"/>
    </row>
    <row r="33" spans="1:43"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57"/>
      <c r="AF33" s="56"/>
      <c r="AG33" s="56"/>
      <c r="AH33" s="56"/>
      <c r="AI33" s="50"/>
      <c r="AJ33" s="50"/>
      <c r="AK33" s="50"/>
      <c r="AL33" s="50"/>
      <c r="AM33" s="50"/>
      <c r="AN33" s="50"/>
      <c r="AO33" s="50"/>
      <c r="AP33" s="50"/>
      <c r="AQ33" s="50"/>
    </row>
    <row r="34" spans="1:43"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57"/>
      <c r="AF34" s="56"/>
      <c r="AG34" s="56"/>
      <c r="AH34" s="56"/>
      <c r="AI34" s="50"/>
      <c r="AJ34" s="50"/>
      <c r="AK34" s="50"/>
      <c r="AL34" s="50"/>
      <c r="AM34" s="50"/>
      <c r="AN34" s="50"/>
      <c r="AO34" s="50"/>
      <c r="AP34" s="50"/>
      <c r="AQ34" s="50"/>
    </row>
    <row r="35" spans="1:43"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57"/>
      <c r="AF35" s="56"/>
      <c r="AG35" s="56"/>
      <c r="AH35" s="56"/>
      <c r="AI35" s="50"/>
      <c r="AJ35" s="50"/>
      <c r="AK35" s="50"/>
      <c r="AL35" s="50"/>
      <c r="AM35" s="50"/>
      <c r="AN35" s="50"/>
      <c r="AO35" s="50"/>
      <c r="AP35" s="50"/>
      <c r="AQ35" s="50"/>
    </row>
    <row r="36" spans="1:43"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57"/>
      <c r="AF36" s="56"/>
      <c r="AG36" s="56"/>
      <c r="AH36" s="56"/>
      <c r="AI36" s="50"/>
      <c r="AJ36" s="50"/>
      <c r="AK36" s="50"/>
      <c r="AL36" s="50"/>
      <c r="AM36" s="50"/>
      <c r="AN36" s="50"/>
      <c r="AO36" s="50"/>
      <c r="AP36" s="50"/>
      <c r="AQ36" s="50"/>
    </row>
    <row r="37" spans="1:43"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57"/>
      <c r="AF37" s="56"/>
      <c r="AG37" s="56"/>
      <c r="AH37" s="56"/>
      <c r="AI37" s="50"/>
      <c r="AJ37" s="50"/>
      <c r="AK37" s="50"/>
      <c r="AL37" s="50"/>
      <c r="AM37" s="50"/>
      <c r="AN37" s="50"/>
      <c r="AO37" s="50"/>
      <c r="AP37" s="50"/>
      <c r="AQ37" s="50"/>
    </row>
    <row r="38" spans="1:43"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57"/>
      <c r="AF38" s="56"/>
      <c r="AG38" s="56"/>
      <c r="AH38" s="56"/>
      <c r="AI38" s="50"/>
      <c r="AJ38" s="50"/>
      <c r="AK38" s="50"/>
      <c r="AL38" s="50"/>
      <c r="AM38" s="50"/>
      <c r="AN38" s="50"/>
      <c r="AO38" s="50"/>
      <c r="AP38" s="50"/>
      <c r="AQ38" s="50"/>
    </row>
    <row r="39" spans="1:43"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57"/>
      <c r="AF39" s="56"/>
      <c r="AG39" s="56"/>
      <c r="AH39" s="56"/>
      <c r="AI39" s="50"/>
      <c r="AJ39" s="50"/>
      <c r="AK39" s="50"/>
      <c r="AL39" s="50"/>
      <c r="AM39" s="50"/>
      <c r="AN39" s="50"/>
      <c r="AO39" s="50"/>
      <c r="AP39" s="50"/>
      <c r="AQ39" s="50"/>
    </row>
    <row r="40" spans="1:43"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57"/>
      <c r="AF40" s="56"/>
      <c r="AG40" s="56"/>
      <c r="AH40" s="56"/>
      <c r="AI40" s="50"/>
      <c r="AJ40" s="50"/>
      <c r="AK40" s="50"/>
      <c r="AL40" s="50"/>
      <c r="AM40" s="50"/>
      <c r="AN40" s="50"/>
      <c r="AO40" s="50"/>
      <c r="AP40" s="50"/>
      <c r="AQ40" s="50"/>
    </row>
    <row r="41" spans="1:43"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57"/>
      <c r="AF41" s="56"/>
      <c r="AG41" s="56"/>
      <c r="AH41" s="56"/>
      <c r="AI41" s="50"/>
      <c r="AJ41" s="50"/>
      <c r="AK41" s="50"/>
      <c r="AL41" s="50"/>
      <c r="AM41" s="50"/>
      <c r="AN41" s="50"/>
      <c r="AO41" s="50"/>
      <c r="AP41" s="50"/>
      <c r="AQ41" s="50"/>
    </row>
    <row r="42" spans="1:43"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57"/>
      <c r="AF42" s="56"/>
      <c r="AG42" s="56"/>
      <c r="AH42" s="56"/>
      <c r="AI42" s="50"/>
      <c r="AJ42" s="50"/>
      <c r="AK42" s="50"/>
      <c r="AL42" s="50"/>
      <c r="AM42" s="50"/>
      <c r="AN42" s="50"/>
      <c r="AO42" s="50"/>
      <c r="AP42" s="50"/>
      <c r="AQ42" s="50"/>
    </row>
    <row r="43" spans="1:43"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57"/>
      <c r="AF43" s="56"/>
      <c r="AG43" s="56"/>
      <c r="AH43" s="56"/>
      <c r="AI43" s="50"/>
      <c r="AJ43" s="50"/>
      <c r="AK43" s="50"/>
      <c r="AL43" s="50"/>
      <c r="AM43" s="50"/>
      <c r="AN43" s="50"/>
      <c r="AO43" s="50"/>
      <c r="AP43" s="50"/>
      <c r="AQ43" s="50"/>
    </row>
    <row r="44" spans="1:43"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57"/>
      <c r="AF44" s="56"/>
      <c r="AG44" s="56"/>
      <c r="AH44" s="56"/>
      <c r="AI44" s="50"/>
      <c r="AJ44" s="50"/>
      <c r="AK44" s="50"/>
      <c r="AL44" s="50"/>
      <c r="AM44" s="50"/>
      <c r="AN44" s="50"/>
      <c r="AO44" s="50"/>
      <c r="AP44" s="50"/>
      <c r="AQ44" s="50"/>
    </row>
    <row r="45" spans="1:43"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57"/>
      <c r="AF45" s="56"/>
      <c r="AG45" s="56"/>
      <c r="AH45" s="56"/>
      <c r="AI45" s="50"/>
      <c r="AJ45" s="50"/>
      <c r="AK45" s="50"/>
      <c r="AL45" s="50"/>
      <c r="AM45" s="50"/>
      <c r="AN45" s="50"/>
      <c r="AO45" s="50"/>
      <c r="AP45" s="50"/>
      <c r="AQ45" s="50"/>
    </row>
    <row r="46" spans="1:43"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57"/>
      <c r="AF46" s="56"/>
      <c r="AG46" s="56"/>
      <c r="AH46" s="56"/>
      <c r="AI46" s="50"/>
      <c r="AJ46" s="50"/>
      <c r="AK46" s="50"/>
      <c r="AL46" s="50"/>
      <c r="AM46" s="50"/>
      <c r="AN46" s="50"/>
      <c r="AO46" s="50"/>
      <c r="AP46" s="50"/>
      <c r="AQ46" s="50"/>
    </row>
    <row r="47" spans="1:43"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57"/>
      <c r="AF47" s="56"/>
      <c r="AG47" s="56"/>
      <c r="AH47" s="56"/>
      <c r="AI47" s="50"/>
      <c r="AJ47" s="50"/>
      <c r="AK47" s="50"/>
      <c r="AL47" s="50"/>
      <c r="AM47" s="50"/>
      <c r="AN47" s="50"/>
      <c r="AO47" s="50"/>
      <c r="AP47" s="50"/>
      <c r="AQ47" s="50"/>
    </row>
    <row r="48" spans="1:43"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57"/>
      <c r="AF48" s="56"/>
      <c r="AG48" s="56"/>
      <c r="AH48" s="56"/>
      <c r="AI48" s="50"/>
      <c r="AJ48" s="50"/>
      <c r="AK48" s="50"/>
      <c r="AL48" s="50"/>
      <c r="AM48" s="50"/>
      <c r="AN48" s="50"/>
      <c r="AO48" s="50"/>
      <c r="AP48" s="50"/>
      <c r="AQ48" s="50"/>
    </row>
    <row r="49" spans="1:43"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57"/>
      <c r="AF49" s="56"/>
      <c r="AG49" s="56"/>
      <c r="AH49" s="56"/>
      <c r="AI49" s="50"/>
      <c r="AJ49" s="50"/>
      <c r="AK49" s="50"/>
      <c r="AL49" s="50"/>
      <c r="AM49" s="50"/>
      <c r="AN49" s="50"/>
      <c r="AO49" s="50"/>
      <c r="AP49" s="50"/>
      <c r="AQ49" s="50"/>
    </row>
    <row r="50" spans="1:43"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57"/>
      <c r="AF50" s="56"/>
      <c r="AG50" s="56"/>
      <c r="AH50" s="56"/>
      <c r="AI50" s="50"/>
      <c r="AJ50" s="50"/>
      <c r="AK50" s="50"/>
      <c r="AL50" s="50"/>
      <c r="AM50" s="50"/>
      <c r="AN50" s="50"/>
      <c r="AO50" s="50"/>
      <c r="AP50" s="50"/>
      <c r="AQ50" s="50"/>
    </row>
    <row r="51" spans="1:43"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57"/>
      <c r="AF51" s="56"/>
      <c r="AG51" s="56"/>
      <c r="AH51" s="56"/>
      <c r="AI51" s="50"/>
      <c r="AJ51" s="50"/>
      <c r="AK51" s="50"/>
      <c r="AL51" s="50"/>
      <c r="AM51" s="50"/>
      <c r="AN51" s="50"/>
      <c r="AO51" s="50"/>
      <c r="AP51" s="50"/>
      <c r="AQ51" s="50"/>
    </row>
    <row r="52" spans="1:43"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57"/>
      <c r="AF52" s="56"/>
      <c r="AG52" s="56"/>
      <c r="AH52" s="56"/>
      <c r="AI52" s="50"/>
      <c r="AJ52" s="50"/>
      <c r="AK52" s="50"/>
      <c r="AL52" s="50"/>
      <c r="AM52" s="50"/>
      <c r="AN52" s="50"/>
      <c r="AO52" s="50"/>
      <c r="AP52" s="50"/>
      <c r="AQ52" s="50"/>
    </row>
    <row r="53" spans="1:43"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57"/>
      <c r="AF53" s="56"/>
      <c r="AG53" s="56"/>
      <c r="AH53" s="56"/>
      <c r="AI53" s="50"/>
      <c r="AJ53" s="50"/>
      <c r="AK53" s="50"/>
      <c r="AL53" s="50"/>
      <c r="AM53" s="50"/>
      <c r="AN53" s="50"/>
      <c r="AO53" s="50"/>
      <c r="AP53" s="50"/>
      <c r="AQ53" s="50"/>
    </row>
    <row r="54" spans="1:43"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57"/>
      <c r="AF54" s="56"/>
      <c r="AG54" s="56"/>
      <c r="AH54" s="56"/>
      <c r="AI54" s="50"/>
      <c r="AJ54" s="50"/>
      <c r="AK54" s="50"/>
      <c r="AL54" s="50"/>
      <c r="AM54" s="50"/>
      <c r="AN54" s="50"/>
      <c r="AO54" s="50"/>
      <c r="AP54" s="50"/>
      <c r="AQ54" s="50"/>
    </row>
    <row r="55" spans="1:43"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57"/>
      <c r="AF55" s="56"/>
      <c r="AG55" s="56"/>
      <c r="AH55" s="56"/>
      <c r="AI55" s="50"/>
      <c r="AJ55" s="50"/>
      <c r="AK55" s="50"/>
      <c r="AL55" s="50"/>
      <c r="AM55" s="50"/>
      <c r="AN55" s="50"/>
      <c r="AO55" s="50"/>
      <c r="AP55" s="50"/>
      <c r="AQ55" s="50"/>
    </row>
    <row r="56" spans="1:43"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57"/>
      <c r="AF56" s="56"/>
      <c r="AG56" s="56"/>
      <c r="AH56" s="56"/>
      <c r="AI56" s="50"/>
      <c r="AJ56" s="50"/>
      <c r="AK56" s="50"/>
      <c r="AL56" s="50"/>
      <c r="AM56" s="50"/>
      <c r="AN56" s="50"/>
      <c r="AO56" s="50"/>
      <c r="AP56" s="50"/>
      <c r="AQ56" s="50"/>
    </row>
    <row r="57" spans="1:43"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57"/>
      <c r="AF57" s="56"/>
      <c r="AG57" s="56"/>
      <c r="AH57" s="56"/>
      <c r="AI57" s="50"/>
      <c r="AJ57" s="50"/>
      <c r="AK57" s="50"/>
      <c r="AL57" s="50"/>
      <c r="AM57" s="50"/>
      <c r="AN57" s="50"/>
      <c r="AO57" s="50"/>
      <c r="AP57" s="50"/>
      <c r="AQ57" s="50"/>
    </row>
    <row r="58" spans="1:43"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57"/>
      <c r="AF58" s="56"/>
      <c r="AG58" s="56"/>
      <c r="AH58" s="56"/>
      <c r="AI58" s="50"/>
      <c r="AJ58" s="50"/>
      <c r="AK58" s="50"/>
      <c r="AL58" s="50"/>
      <c r="AM58" s="50"/>
      <c r="AN58" s="50"/>
      <c r="AO58" s="50"/>
      <c r="AP58" s="50"/>
      <c r="AQ58" s="50"/>
    </row>
    <row r="59" spans="1:43"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57"/>
      <c r="AF59" s="56"/>
      <c r="AG59" s="56"/>
      <c r="AH59" s="56"/>
      <c r="AI59" s="50"/>
      <c r="AJ59" s="50"/>
      <c r="AK59" s="50"/>
      <c r="AL59" s="50"/>
      <c r="AM59" s="50"/>
      <c r="AN59" s="50"/>
      <c r="AO59" s="50"/>
      <c r="AP59" s="50"/>
      <c r="AQ59" s="50"/>
    </row>
    <row r="60" spans="1:43"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57"/>
      <c r="AF60" s="56"/>
      <c r="AG60" s="56"/>
      <c r="AH60" s="56"/>
      <c r="AI60" s="50"/>
      <c r="AJ60" s="50"/>
      <c r="AK60" s="50"/>
      <c r="AL60" s="50"/>
      <c r="AM60" s="50"/>
      <c r="AN60" s="50"/>
      <c r="AO60" s="50"/>
      <c r="AP60" s="50"/>
      <c r="AQ60" s="50"/>
    </row>
    <row r="61" spans="1:43"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57"/>
      <c r="AF61" s="56"/>
      <c r="AG61" s="56"/>
      <c r="AH61" s="56"/>
      <c r="AI61" s="50"/>
      <c r="AJ61" s="50"/>
      <c r="AK61" s="50"/>
      <c r="AL61" s="50"/>
      <c r="AM61" s="50"/>
      <c r="AN61" s="50"/>
      <c r="AO61" s="50"/>
      <c r="AP61" s="50"/>
      <c r="AQ61" s="50"/>
    </row>
    <row r="62" spans="1:43"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57"/>
      <c r="AF62" s="56"/>
      <c r="AG62" s="56"/>
      <c r="AH62" s="56"/>
      <c r="AI62" s="50"/>
      <c r="AJ62" s="50"/>
      <c r="AK62" s="50"/>
      <c r="AL62" s="50"/>
      <c r="AM62" s="50"/>
      <c r="AN62" s="50"/>
      <c r="AO62" s="50"/>
      <c r="AP62" s="50"/>
      <c r="AQ62" s="50"/>
    </row>
    <row r="63" spans="1:43"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57"/>
      <c r="AF63" s="56"/>
      <c r="AG63" s="56"/>
      <c r="AH63" s="56"/>
      <c r="AI63" s="50"/>
      <c r="AJ63" s="50"/>
      <c r="AK63" s="50"/>
      <c r="AL63" s="50"/>
      <c r="AM63" s="50"/>
      <c r="AN63" s="50"/>
      <c r="AO63" s="50"/>
      <c r="AP63" s="50"/>
      <c r="AQ63" s="50"/>
    </row>
    <row r="64" spans="1:43"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57"/>
      <c r="AF64" s="56"/>
      <c r="AG64" s="56"/>
      <c r="AH64" s="56"/>
      <c r="AI64" s="50"/>
      <c r="AJ64" s="50"/>
      <c r="AK64" s="50"/>
      <c r="AL64" s="50"/>
      <c r="AM64" s="50"/>
      <c r="AN64" s="50"/>
      <c r="AO64" s="50"/>
      <c r="AP64" s="50"/>
      <c r="AQ64" s="50"/>
    </row>
    <row r="65" spans="1:43"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57"/>
      <c r="AF65" s="56"/>
      <c r="AG65" s="56"/>
      <c r="AH65" s="56"/>
      <c r="AI65" s="50"/>
      <c r="AJ65" s="50"/>
      <c r="AK65" s="50"/>
      <c r="AL65" s="50"/>
      <c r="AM65" s="50"/>
      <c r="AN65" s="50"/>
      <c r="AO65" s="50"/>
      <c r="AP65" s="50"/>
      <c r="AQ65" s="50"/>
    </row>
    <row r="66" spans="1:43"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57"/>
      <c r="AF66" s="56"/>
      <c r="AG66" s="56"/>
      <c r="AH66" s="56"/>
      <c r="AI66" s="50"/>
      <c r="AJ66" s="50"/>
      <c r="AK66" s="50"/>
      <c r="AL66" s="50"/>
      <c r="AM66" s="50"/>
      <c r="AN66" s="50"/>
      <c r="AO66" s="50"/>
      <c r="AP66" s="50"/>
      <c r="AQ66" s="50"/>
    </row>
    <row r="67" spans="1:43"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60"/>
      <c r="AF67" s="61"/>
      <c r="AG67" s="61"/>
      <c r="AH67" s="61"/>
      <c r="AI67" s="55"/>
      <c r="AJ67" s="55"/>
      <c r="AK67" s="55"/>
      <c r="AL67" s="55"/>
      <c r="AM67" s="55"/>
      <c r="AN67" s="55"/>
      <c r="AO67" s="55"/>
      <c r="AP67" s="55"/>
      <c r="AQ67" s="55"/>
    </row>
    <row r="68" spans="1:43" ht="15.75" customHeight="1">
      <c r="A68" s="134">
        <f>+VLOOKUP(F6,BD!B:VI,200,0)</f>
        <v>0</v>
      </c>
      <c r="B68" s="85"/>
      <c r="C68" s="85"/>
      <c r="D68" s="85"/>
      <c r="E68" s="85"/>
      <c r="F68" s="85"/>
      <c r="G68" s="85"/>
      <c r="H68" s="85"/>
      <c r="I68" s="85"/>
      <c r="J68" s="85"/>
      <c r="K68" s="85"/>
      <c r="L68" s="85"/>
      <c r="M68" s="85"/>
      <c r="N68" s="85"/>
      <c r="O68" s="85"/>
      <c r="P68" s="85"/>
      <c r="Q68" s="85"/>
      <c r="R68" s="85"/>
      <c r="S68" s="85"/>
      <c r="T68" s="86"/>
      <c r="U68" s="131">
        <f>+VLOOKUP(F6,BD!B:VI,201,0)</f>
        <v>0</v>
      </c>
      <c r="V68" s="85"/>
      <c r="W68" s="85"/>
      <c r="X68" s="85"/>
      <c r="Y68" s="85"/>
      <c r="Z68" s="85"/>
      <c r="AA68" s="85"/>
      <c r="AB68" s="85"/>
      <c r="AC68" s="85"/>
      <c r="AD68" s="86"/>
      <c r="AE68" s="57"/>
      <c r="AF68" s="56"/>
      <c r="AG68" s="56"/>
      <c r="AH68" s="56"/>
      <c r="AI68" s="50"/>
      <c r="AJ68" s="50"/>
      <c r="AK68" s="50"/>
      <c r="AL68" s="50"/>
      <c r="AM68" s="50"/>
      <c r="AN68" s="50"/>
      <c r="AO68" s="50"/>
      <c r="AP68" s="50"/>
      <c r="AQ68" s="50"/>
    </row>
    <row r="69" spans="1:43"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60"/>
      <c r="AF69" s="61"/>
      <c r="AG69" s="61"/>
      <c r="AH69" s="61"/>
      <c r="AI69" s="55"/>
      <c r="AJ69" s="55"/>
      <c r="AK69" s="55"/>
      <c r="AL69" s="55"/>
      <c r="AM69" s="55"/>
      <c r="AN69" s="55"/>
      <c r="AO69" s="55"/>
      <c r="AP69" s="55"/>
      <c r="AQ69" s="55"/>
    </row>
    <row r="70" spans="1:43"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60"/>
      <c r="AF70" s="61"/>
      <c r="AG70" s="61"/>
      <c r="AH70" s="61"/>
      <c r="AI70" s="55"/>
      <c r="AJ70" s="55"/>
      <c r="AK70" s="55"/>
      <c r="AL70" s="55"/>
      <c r="AM70" s="55"/>
      <c r="AN70" s="55"/>
      <c r="AO70" s="55"/>
      <c r="AP70" s="55"/>
      <c r="AQ70" s="55"/>
    </row>
    <row r="71" spans="1:43"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57"/>
      <c r="AF71" s="56"/>
      <c r="AG71" s="56"/>
      <c r="AH71" s="56"/>
      <c r="AI71" s="50"/>
      <c r="AJ71" s="50"/>
      <c r="AK71" s="50"/>
      <c r="AL71" s="50"/>
      <c r="AM71" s="50"/>
      <c r="AN71" s="50"/>
      <c r="AO71" s="50"/>
      <c r="AP71" s="50"/>
      <c r="AQ71" s="50"/>
    </row>
    <row r="72" spans="1:43"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57"/>
      <c r="AF72" s="56"/>
      <c r="AG72" s="56"/>
      <c r="AH72" s="56"/>
      <c r="AI72" s="50"/>
      <c r="AJ72" s="50"/>
      <c r="AK72" s="50"/>
      <c r="AL72" s="50"/>
      <c r="AM72" s="50"/>
      <c r="AN72" s="50"/>
      <c r="AO72" s="50"/>
      <c r="AP72" s="50"/>
      <c r="AQ72" s="50"/>
    </row>
    <row r="73" spans="1:43"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57"/>
      <c r="AF73" s="56"/>
      <c r="AG73" s="56"/>
      <c r="AH73" s="56"/>
      <c r="AI73" s="50"/>
      <c r="AJ73" s="50"/>
      <c r="AK73" s="50"/>
      <c r="AL73" s="50"/>
      <c r="AM73" s="50"/>
      <c r="AN73" s="50"/>
      <c r="AO73" s="50"/>
      <c r="AP73" s="50"/>
      <c r="AQ73" s="50"/>
    </row>
    <row r="74" spans="1:43" ht="15.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57"/>
      <c r="AF74" s="56"/>
      <c r="AG74" s="56"/>
      <c r="AH74" s="56"/>
      <c r="AI74" s="50"/>
      <c r="AJ74" s="50"/>
      <c r="AK74" s="50"/>
      <c r="AL74" s="50"/>
      <c r="AM74" s="50"/>
      <c r="AN74" s="50"/>
      <c r="AO74" s="50"/>
      <c r="AP74" s="50"/>
      <c r="AQ74" s="50"/>
    </row>
    <row r="75" spans="1:43"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57"/>
      <c r="AF75" s="56"/>
      <c r="AG75" s="56"/>
      <c r="AH75" s="56"/>
      <c r="AI75" s="50"/>
      <c r="AJ75" s="50"/>
      <c r="AK75" s="50"/>
      <c r="AL75" s="50"/>
      <c r="AM75" s="50"/>
      <c r="AN75" s="50"/>
      <c r="AO75" s="50"/>
      <c r="AP75" s="50"/>
      <c r="AQ75" s="50"/>
    </row>
    <row r="76" spans="1:43" ht="15.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57"/>
      <c r="AF76" s="56"/>
      <c r="AG76" s="56"/>
      <c r="AH76" s="56"/>
      <c r="AI76" s="50"/>
      <c r="AJ76" s="50"/>
      <c r="AK76" s="50"/>
      <c r="AL76" s="50"/>
      <c r="AM76" s="50"/>
      <c r="AN76" s="50"/>
      <c r="AO76" s="50"/>
      <c r="AP76" s="50"/>
      <c r="AQ76" s="50"/>
    </row>
    <row r="77" spans="1:43"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57"/>
      <c r="AF77" s="56"/>
      <c r="AG77" s="56"/>
      <c r="AH77" s="56"/>
      <c r="AI77" s="50"/>
      <c r="AJ77" s="50"/>
      <c r="AK77" s="50"/>
      <c r="AL77" s="50"/>
      <c r="AM77" s="50"/>
      <c r="AN77" s="50"/>
      <c r="AO77" s="50"/>
      <c r="AP77" s="50"/>
      <c r="AQ77" s="50"/>
    </row>
    <row r="78" spans="1:43" ht="15.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57"/>
      <c r="AF78" s="56"/>
      <c r="AG78" s="56"/>
      <c r="AH78" s="56"/>
      <c r="AI78" s="50"/>
      <c r="AJ78" s="50"/>
      <c r="AK78" s="50"/>
      <c r="AL78" s="50"/>
      <c r="AM78" s="50"/>
      <c r="AN78" s="50"/>
      <c r="AO78" s="50"/>
      <c r="AP78" s="50"/>
      <c r="AQ78" s="50"/>
    </row>
    <row r="79" spans="1:43"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57"/>
      <c r="AF79" s="56"/>
      <c r="AG79" s="56"/>
      <c r="AH79" s="56"/>
      <c r="AI79" s="50"/>
      <c r="AJ79" s="50"/>
      <c r="AK79" s="50"/>
      <c r="AL79" s="50"/>
      <c r="AM79" s="50"/>
      <c r="AN79" s="50"/>
      <c r="AO79" s="50"/>
      <c r="AP79" s="50"/>
      <c r="AQ79" s="50"/>
    </row>
    <row r="80" spans="1:43" ht="15.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57"/>
      <c r="AF80" s="56"/>
      <c r="AG80" s="56"/>
      <c r="AH80" s="56"/>
      <c r="AI80" s="50"/>
      <c r="AJ80" s="50"/>
      <c r="AK80" s="50"/>
      <c r="AL80" s="50"/>
      <c r="AM80" s="50"/>
      <c r="AN80" s="50"/>
      <c r="AO80" s="50"/>
      <c r="AP80" s="50"/>
      <c r="AQ80" s="50"/>
    </row>
    <row r="81" spans="1:43"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57"/>
      <c r="AF81" s="56"/>
      <c r="AG81" s="56"/>
      <c r="AH81" s="56"/>
      <c r="AI81" s="50"/>
      <c r="AJ81" s="50"/>
      <c r="AK81" s="50"/>
      <c r="AL81" s="50"/>
      <c r="AM81" s="50"/>
      <c r="AN81" s="50"/>
      <c r="AO81" s="50"/>
      <c r="AP81" s="50"/>
      <c r="AQ81" s="50"/>
    </row>
    <row r="82" spans="1:43"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57"/>
      <c r="AF82" s="56"/>
      <c r="AG82" s="56"/>
      <c r="AH82" s="56"/>
      <c r="AI82" s="50"/>
      <c r="AJ82" s="50"/>
      <c r="AK82" s="50"/>
      <c r="AL82" s="50"/>
      <c r="AM82" s="50"/>
      <c r="AN82" s="50"/>
      <c r="AO82" s="50"/>
      <c r="AP82" s="50"/>
      <c r="AQ82" s="50"/>
    </row>
    <row r="83" spans="1:4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57"/>
      <c r="AF83" s="56"/>
      <c r="AG83" s="56"/>
      <c r="AH83" s="56"/>
      <c r="AI83" s="50"/>
      <c r="AJ83" s="50"/>
      <c r="AK83" s="50"/>
      <c r="AL83" s="50"/>
      <c r="AM83" s="50"/>
      <c r="AN83" s="50"/>
      <c r="AO83" s="50"/>
      <c r="AP83" s="50"/>
      <c r="AQ83" s="50"/>
    </row>
    <row r="84" spans="1:43"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57"/>
      <c r="AF84" s="56"/>
      <c r="AG84" s="56"/>
      <c r="AH84" s="56"/>
      <c r="AI84" s="50"/>
      <c r="AJ84" s="50"/>
      <c r="AK84" s="50"/>
      <c r="AL84" s="50"/>
      <c r="AM84" s="50"/>
      <c r="AN84" s="50"/>
      <c r="AO84" s="50"/>
      <c r="AP84" s="50"/>
      <c r="AQ84" s="50"/>
    </row>
    <row r="85" spans="1:43" ht="15.75" customHeight="1">
      <c r="A85" s="17"/>
      <c r="B85" s="121" t="str">
        <f>IF('UT 1'!B85:J85=0,"",'UT 1'!B85:J85)</f>
        <v/>
      </c>
      <c r="C85" s="81"/>
      <c r="D85" s="81"/>
      <c r="E85" s="81"/>
      <c r="F85" s="81"/>
      <c r="G85" s="81"/>
      <c r="H85" s="81"/>
      <c r="I85" s="81"/>
      <c r="J85" s="81"/>
      <c r="K85" s="17"/>
      <c r="L85" s="121" t="str">
        <f>IF('UT 1'!L85:T85=0,"",'UT 1'!L85:T85)</f>
        <v/>
      </c>
      <c r="M85" s="81"/>
      <c r="N85" s="81"/>
      <c r="O85" s="81"/>
      <c r="P85" s="81"/>
      <c r="Q85" s="81"/>
      <c r="R85" s="81"/>
      <c r="S85" s="81"/>
      <c r="T85" s="81"/>
      <c r="U85" s="17"/>
      <c r="V85" s="121" t="str">
        <f>IF('UT 1'!V85:AD85=0,"",'UT 1'!V85:AD85)</f>
        <v/>
      </c>
      <c r="W85" s="81"/>
      <c r="X85" s="81"/>
      <c r="Y85" s="81"/>
      <c r="Z85" s="81"/>
      <c r="AA85" s="81"/>
      <c r="AB85" s="81"/>
      <c r="AC85" s="81"/>
      <c r="AD85" s="81"/>
      <c r="AE85" s="57"/>
      <c r="AF85" s="56"/>
      <c r="AG85" s="56"/>
      <c r="AH85" s="56"/>
      <c r="AI85" s="50"/>
      <c r="AJ85" s="50"/>
      <c r="AK85" s="50"/>
      <c r="AL85" s="50"/>
      <c r="AM85" s="50"/>
      <c r="AN85" s="50"/>
      <c r="AO85" s="50"/>
      <c r="AP85" s="50"/>
      <c r="AQ85" s="50"/>
    </row>
    <row r="86" spans="1:43" ht="15.75" customHeight="1">
      <c r="A86" s="17"/>
      <c r="B86" s="17" t="str">
        <f>+'UT 1'!B86</f>
        <v>Elaboró (Nombre completo y Firma)</v>
      </c>
      <c r="C86" s="17"/>
      <c r="D86" s="17"/>
      <c r="E86" s="17"/>
      <c r="F86" s="17"/>
      <c r="G86" s="17"/>
      <c r="H86" s="17"/>
      <c r="I86" s="17"/>
      <c r="J86" s="17"/>
      <c r="K86" s="17"/>
      <c r="L86" s="17"/>
      <c r="M86" s="17" t="str">
        <f>+'UT 1'!M86</f>
        <v>Revisó (Nombre completo y Firma)</v>
      </c>
      <c r="N86" s="17"/>
      <c r="O86" s="17"/>
      <c r="P86" s="17"/>
      <c r="Q86" s="17"/>
      <c r="R86" s="17"/>
      <c r="S86" s="17"/>
      <c r="T86" s="17"/>
      <c r="U86" s="17"/>
      <c r="V86" s="17" t="str">
        <f>+'UT 1'!V86</f>
        <v>Validó (Nombre completo y Firma)</v>
      </c>
      <c r="W86" s="17"/>
      <c r="X86" s="17"/>
      <c r="Y86" s="17"/>
      <c r="Z86" s="17"/>
      <c r="AA86" s="17"/>
      <c r="AB86" s="17"/>
      <c r="AC86" s="17"/>
      <c r="AD86" s="17"/>
      <c r="AE86" s="57"/>
      <c r="AF86" s="56"/>
      <c r="AG86" s="56"/>
      <c r="AH86" s="56"/>
      <c r="AI86" s="50"/>
      <c r="AJ86" s="50"/>
      <c r="AK86" s="50"/>
      <c r="AL86" s="50"/>
      <c r="AM86" s="50"/>
      <c r="AN86" s="50"/>
      <c r="AO86" s="50"/>
      <c r="AP86" s="50"/>
      <c r="AQ86" s="50"/>
    </row>
    <row r="87" spans="1:43"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57"/>
      <c r="AF87" s="56"/>
      <c r="AG87" s="56"/>
      <c r="AH87" s="56"/>
      <c r="AI87" s="50"/>
      <c r="AJ87" s="50"/>
      <c r="AK87" s="50"/>
      <c r="AL87" s="50"/>
      <c r="AM87" s="50"/>
      <c r="AN87" s="50"/>
      <c r="AO87" s="50"/>
      <c r="AP87" s="50"/>
      <c r="AQ87" s="50"/>
    </row>
    <row r="88" spans="1:43"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57"/>
      <c r="AF88" s="56"/>
      <c r="AG88" s="56"/>
      <c r="AH88" s="56"/>
      <c r="AI88" s="50"/>
      <c r="AJ88" s="50"/>
      <c r="AK88" s="50"/>
      <c r="AL88" s="50"/>
      <c r="AM88" s="50"/>
      <c r="AN88" s="50"/>
      <c r="AO88" s="50"/>
      <c r="AP88" s="50"/>
      <c r="AQ88" s="50"/>
    </row>
    <row r="89" spans="1:43"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57"/>
      <c r="AF89" s="56"/>
      <c r="AG89" s="56"/>
      <c r="AH89" s="56"/>
      <c r="AI89" s="50"/>
      <c r="AJ89" s="50"/>
      <c r="AK89" s="50"/>
      <c r="AL89" s="50"/>
      <c r="AM89" s="50"/>
      <c r="AN89" s="50"/>
      <c r="AO89" s="50"/>
      <c r="AP89" s="50"/>
      <c r="AQ89" s="50"/>
    </row>
    <row r="90" spans="1:43"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57"/>
      <c r="AF90" s="56"/>
      <c r="AG90" s="56"/>
      <c r="AH90" s="56"/>
      <c r="AI90" s="50"/>
      <c r="AJ90" s="50"/>
      <c r="AK90" s="50"/>
      <c r="AL90" s="50"/>
      <c r="AM90" s="50"/>
      <c r="AN90" s="50"/>
      <c r="AO90" s="50"/>
      <c r="AP90" s="50"/>
      <c r="AQ90" s="50"/>
    </row>
    <row r="91" spans="1:43"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57"/>
      <c r="AF91" s="56"/>
      <c r="AG91" s="56"/>
      <c r="AH91" s="56"/>
      <c r="AI91" s="50"/>
      <c r="AJ91" s="50"/>
      <c r="AK91" s="50"/>
      <c r="AL91" s="50"/>
      <c r="AM91" s="50"/>
      <c r="AN91" s="50"/>
      <c r="AO91" s="50"/>
      <c r="AP91" s="50"/>
      <c r="AQ91" s="50"/>
    </row>
    <row r="92" spans="1:43"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57"/>
      <c r="AF92" s="56"/>
      <c r="AG92" s="56"/>
      <c r="AH92" s="56"/>
      <c r="AI92" s="50"/>
      <c r="AJ92" s="50"/>
      <c r="AK92" s="50"/>
      <c r="AL92" s="50"/>
      <c r="AM92" s="50"/>
      <c r="AN92" s="50"/>
      <c r="AO92" s="50"/>
      <c r="AP92" s="50"/>
      <c r="AQ92" s="50"/>
    </row>
    <row r="93" spans="1:43"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57"/>
      <c r="AF93" s="56"/>
      <c r="AG93" s="56"/>
      <c r="AH93" s="56"/>
      <c r="AI93" s="50"/>
      <c r="AJ93" s="50"/>
      <c r="AK93" s="50"/>
      <c r="AL93" s="50"/>
      <c r="AM93" s="50"/>
      <c r="AN93" s="50"/>
      <c r="AO93" s="50"/>
      <c r="AP93" s="50"/>
      <c r="AQ93" s="50"/>
    </row>
    <row r="94" spans="1:43"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57"/>
      <c r="AF94" s="56"/>
      <c r="AG94" s="56"/>
      <c r="AH94" s="56"/>
      <c r="AI94" s="50"/>
      <c r="AJ94" s="50"/>
      <c r="AK94" s="50"/>
      <c r="AL94" s="50"/>
      <c r="AM94" s="50"/>
      <c r="AN94" s="50"/>
      <c r="AO94" s="50"/>
      <c r="AP94" s="50"/>
      <c r="AQ94" s="50"/>
    </row>
    <row r="95" spans="1:43"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57"/>
      <c r="AF95" s="56"/>
      <c r="AG95" s="56"/>
      <c r="AH95" s="56"/>
      <c r="AI95" s="50"/>
      <c r="AJ95" s="50"/>
      <c r="AK95" s="50"/>
      <c r="AL95" s="50"/>
      <c r="AM95" s="50"/>
      <c r="AN95" s="50"/>
      <c r="AO95" s="50"/>
      <c r="AP95" s="50"/>
      <c r="AQ95" s="50"/>
    </row>
    <row r="96" spans="1:43"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57"/>
      <c r="AF96" s="56"/>
      <c r="AG96" s="56"/>
      <c r="AH96" s="56"/>
      <c r="AI96" s="50"/>
      <c r="AJ96" s="50"/>
      <c r="AK96" s="50"/>
      <c r="AL96" s="50"/>
      <c r="AM96" s="50"/>
      <c r="AN96" s="50"/>
      <c r="AO96" s="50"/>
      <c r="AP96" s="50"/>
      <c r="AQ96" s="50"/>
    </row>
    <row r="97" spans="1:43"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57"/>
      <c r="AF97" s="56"/>
      <c r="AG97" s="56"/>
      <c r="AH97" s="56"/>
      <c r="AI97" s="50"/>
      <c r="AJ97" s="50"/>
      <c r="AK97" s="50"/>
      <c r="AL97" s="50"/>
      <c r="AM97" s="50"/>
      <c r="AN97" s="50"/>
      <c r="AO97" s="50"/>
      <c r="AP97" s="50"/>
      <c r="AQ97" s="50"/>
    </row>
    <row r="98" spans="1:43"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57"/>
      <c r="AF98" s="56"/>
      <c r="AG98" s="56"/>
      <c r="AH98" s="56"/>
      <c r="AI98" s="50"/>
      <c r="AJ98" s="50"/>
      <c r="AK98" s="50"/>
      <c r="AL98" s="50"/>
      <c r="AM98" s="50"/>
      <c r="AN98" s="50"/>
      <c r="AO98" s="50"/>
      <c r="AP98" s="50"/>
      <c r="AQ98" s="50"/>
    </row>
    <row r="99" spans="1:43"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57"/>
      <c r="AF99" s="56"/>
      <c r="AG99" s="56"/>
      <c r="AH99" s="56"/>
      <c r="AI99" s="50"/>
      <c r="AJ99" s="50"/>
      <c r="AK99" s="50"/>
      <c r="AL99" s="50"/>
      <c r="AM99" s="50"/>
      <c r="AN99" s="50"/>
      <c r="AO99" s="50"/>
      <c r="AP99" s="50"/>
      <c r="AQ99" s="50"/>
    </row>
    <row r="100" spans="1:43"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57"/>
      <c r="AF100" s="56"/>
      <c r="AG100" s="56"/>
      <c r="AH100" s="56"/>
      <c r="AI100" s="50"/>
      <c r="AJ100" s="50"/>
      <c r="AK100" s="50"/>
      <c r="AL100" s="50"/>
      <c r="AM100" s="50"/>
      <c r="AN100" s="50"/>
      <c r="AO100" s="50"/>
      <c r="AP100" s="50"/>
      <c r="AQ100" s="50"/>
    </row>
    <row r="101" spans="1:43"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57"/>
      <c r="AF101" s="56"/>
      <c r="AG101" s="56"/>
      <c r="AH101" s="56"/>
      <c r="AI101" s="50"/>
      <c r="AJ101" s="50"/>
      <c r="AK101" s="50"/>
      <c r="AL101" s="50"/>
      <c r="AM101" s="50"/>
      <c r="AN101" s="50"/>
      <c r="AO101" s="50"/>
      <c r="AP101" s="50"/>
      <c r="AQ101" s="50"/>
    </row>
    <row r="102" spans="1:43"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57"/>
      <c r="AF102" s="56"/>
      <c r="AG102" s="56"/>
      <c r="AH102" s="56"/>
      <c r="AI102" s="50"/>
      <c r="AJ102" s="50"/>
      <c r="AK102" s="50"/>
      <c r="AL102" s="50"/>
      <c r="AM102" s="50"/>
      <c r="AN102" s="50"/>
      <c r="AO102" s="50"/>
      <c r="AP102" s="50"/>
      <c r="AQ102" s="50"/>
    </row>
    <row r="103" spans="1:43"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57"/>
      <c r="AF103" s="56"/>
      <c r="AG103" s="56"/>
      <c r="AH103" s="56"/>
      <c r="AI103" s="50"/>
      <c r="AJ103" s="50"/>
      <c r="AK103" s="50"/>
      <c r="AL103" s="50"/>
      <c r="AM103" s="50"/>
      <c r="AN103" s="50"/>
      <c r="AO103" s="50"/>
      <c r="AP103" s="50"/>
      <c r="AQ103" s="50"/>
    </row>
    <row r="104" spans="1:43"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57"/>
      <c r="AF104" s="56"/>
      <c r="AG104" s="56"/>
      <c r="AH104" s="56"/>
      <c r="AI104" s="50"/>
      <c r="AJ104" s="50"/>
      <c r="AK104" s="50"/>
      <c r="AL104" s="50"/>
      <c r="AM104" s="50"/>
      <c r="AN104" s="50"/>
      <c r="AO104" s="50"/>
      <c r="AP104" s="50"/>
      <c r="AQ104" s="50"/>
    </row>
    <row r="105" spans="1:43"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57"/>
      <c r="AF105" s="56"/>
      <c r="AG105" s="56"/>
      <c r="AH105" s="56"/>
      <c r="AI105" s="50"/>
      <c r="AJ105" s="50"/>
      <c r="AK105" s="50"/>
      <c r="AL105" s="50"/>
      <c r="AM105" s="50"/>
      <c r="AN105" s="50"/>
      <c r="AO105" s="50"/>
      <c r="AP105" s="50"/>
      <c r="AQ105" s="50"/>
    </row>
    <row r="106" spans="1:43"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57"/>
      <c r="AF106" s="56"/>
      <c r="AG106" s="56"/>
      <c r="AH106" s="56"/>
      <c r="AI106" s="50"/>
      <c r="AJ106" s="50"/>
      <c r="AK106" s="50"/>
      <c r="AL106" s="50"/>
      <c r="AM106" s="50"/>
      <c r="AN106" s="50"/>
      <c r="AO106" s="50"/>
      <c r="AP106" s="50"/>
      <c r="AQ106" s="50"/>
    </row>
    <row r="107" spans="1:43"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57"/>
      <c r="AF107" s="56"/>
      <c r="AG107" s="56"/>
      <c r="AH107" s="56"/>
      <c r="AI107" s="50"/>
      <c r="AJ107" s="50"/>
      <c r="AK107" s="50"/>
      <c r="AL107" s="50"/>
      <c r="AM107" s="50"/>
      <c r="AN107" s="50"/>
      <c r="AO107" s="50"/>
      <c r="AP107" s="50"/>
      <c r="AQ107" s="50"/>
    </row>
    <row r="108" spans="1:43"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57"/>
      <c r="AF108" s="56"/>
      <c r="AG108" s="56"/>
      <c r="AH108" s="56"/>
      <c r="AI108" s="50"/>
      <c r="AJ108" s="50"/>
      <c r="AK108" s="50"/>
      <c r="AL108" s="50"/>
      <c r="AM108" s="50"/>
      <c r="AN108" s="50"/>
      <c r="AO108" s="50"/>
      <c r="AP108" s="50"/>
      <c r="AQ108" s="50"/>
    </row>
    <row r="109" spans="1:43"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57"/>
      <c r="AF109" s="56"/>
      <c r="AG109" s="56"/>
      <c r="AH109" s="56"/>
      <c r="AI109" s="50"/>
      <c r="AJ109" s="50"/>
      <c r="AK109" s="50"/>
      <c r="AL109" s="50"/>
      <c r="AM109" s="50"/>
      <c r="AN109" s="50"/>
      <c r="AO109" s="50"/>
      <c r="AP109" s="50"/>
      <c r="AQ109" s="50"/>
    </row>
    <row r="110" spans="1:43"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57"/>
      <c r="AF110" s="56"/>
      <c r="AG110" s="56"/>
      <c r="AH110" s="56"/>
      <c r="AI110" s="50"/>
      <c r="AJ110" s="50"/>
      <c r="AK110" s="50"/>
      <c r="AL110" s="50"/>
      <c r="AM110" s="50"/>
      <c r="AN110" s="50"/>
      <c r="AO110" s="50"/>
      <c r="AP110" s="50"/>
      <c r="AQ110" s="50"/>
    </row>
    <row r="111" spans="1:43"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57"/>
      <c r="AF111" s="56"/>
      <c r="AG111" s="56"/>
      <c r="AH111" s="56"/>
      <c r="AI111" s="50"/>
      <c r="AJ111" s="50"/>
      <c r="AK111" s="50"/>
      <c r="AL111" s="50"/>
      <c r="AM111" s="50"/>
      <c r="AN111" s="50"/>
      <c r="AO111" s="50"/>
      <c r="AP111" s="50"/>
      <c r="AQ111" s="50"/>
    </row>
    <row r="112" spans="1:43"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57"/>
      <c r="AF112" s="56"/>
      <c r="AG112" s="56"/>
      <c r="AH112" s="56"/>
      <c r="AI112" s="50"/>
      <c r="AJ112" s="50"/>
      <c r="AK112" s="50"/>
      <c r="AL112" s="50"/>
      <c r="AM112" s="50"/>
      <c r="AN112" s="50"/>
      <c r="AO112" s="50"/>
      <c r="AP112" s="50"/>
      <c r="AQ112" s="50"/>
    </row>
    <row r="113" spans="1:43"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57"/>
      <c r="AF113" s="56"/>
      <c r="AG113" s="56"/>
      <c r="AH113" s="56"/>
      <c r="AI113" s="50"/>
      <c r="AJ113" s="50"/>
      <c r="AK113" s="50"/>
      <c r="AL113" s="50"/>
      <c r="AM113" s="50"/>
      <c r="AN113" s="50"/>
      <c r="AO113" s="50"/>
      <c r="AP113" s="50"/>
      <c r="AQ113" s="50"/>
    </row>
    <row r="114" spans="1:43"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57"/>
      <c r="AF114" s="56"/>
      <c r="AG114" s="56"/>
      <c r="AH114" s="56"/>
      <c r="AI114" s="50"/>
      <c r="AJ114" s="50"/>
      <c r="AK114" s="50"/>
      <c r="AL114" s="50"/>
      <c r="AM114" s="50"/>
      <c r="AN114" s="50"/>
      <c r="AO114" s="50"/>
      <c r="AP114" s="50"/>
      <c r="AQ114" s="50"/>
    </row>
    <row r="115" spans="1:43"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57"/>
      <c r="AF115" s="56"/>
      <c r="AG115" s="56"/>
      <c r="AH115" s="56"/>
      <c r="AI115" s="50"/>
      <c r="AJ115" s="50"/>
      <c r="AK115" s="50"/>
      <c r="AL115" s="50"/>
      <c r="AM115" s="50"/>
      <c r="AN115" s="50"/>
      <c r="AO115" s="50"/>
      <c r="AP115" s="50"/>
      <c r="AQ115" s="50"/>
    </row>
    <row r="116" spans="1:43"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57"/>
      <c r="AF116" s="56"/>
      <c r="AG116" s="56"/>
      <c r="AH116" s="56"/>
      <c r="AI116" s="50"/>
      <c r="AJ116" s="50"/>
      <c r="AK116" s="50"/>
      <c r="AL116" s="50"/>
      <c r="AM116" s="50"/>
      <c r="AN116" s="50"/>
      <c r="AO116" s="50"/>
      <c r="AP116" s="50"/>
      <c r="AQ116" s="50"/>
    </row>
    <row r="117" spans="1:43"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57"/>
      <c r="AF117" s="56"/>
      <c r="AG117" s="56"/>
      <c r="AH117" s="56"/>
      <c r="AI117" s="50"/>
      <c r="AJ117" s="50"/>
      <c r="AK117" s="50"/>
      <c r="AL117" s="50"/>
      <c r="AM117" s="50"/>
      <c r="AN117" s="50"/>
      <c r="AO117" s="50"/>
      <c r="AP117" s="50"/>
      <c r="AQ117" s="50"/>
    </row>
    <row r="118" spans="1:43"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57"/>
      <c r="AF118" s="56"/>
      <c r="AG118" s="56"/>
      <c r="AH118" s="56"/>
      <c r="AI118" s="50"/>
      <c r="AJ118" s="50"/>
      <c r="AK118" s="50"/>
      <c r="AL118" s="50"/>
      <c r="AM118" s="50"/>
      <c r="AN118" s="50"/>
      <c r="AO118" s="50"/>
      <c r="AP118" s="50"/>
      <c r="AQ118" s="50"/>
    </row>
    <row r="119" spans="1:43"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57"/>
      <c r="AF119" s="56"/>
      <c r="AG119" s="56"/>
      <c r="AH119" s="56"/>
      <c r="AI119" s="50"/>
      <c r="AJ119" s="50"/>
      <c r="AK119" s="50"/>
      <c r="AL119" s="50"/>
      <c r="AM119" s="50"/>
      <c r="AN119" s="50"/>
      <c r="AO119" s="50"/>
      <c r="AP119" s="50"/>
      <c r="AQ119" s="50"/>
    </row>
    <row r="120" spans="1:43"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57"/>
      <c r="AF120" s="56"/>
      <c r="AG120" s="56"/>
      <c r="AH120" s="56"/>
      <c r="AI120" s="50"/>
      <c r="AJ120" s="50"/>
      <c r="AK120" s="50"/>
      <c r="AL120" s="50"/>
      <c r="AM120" s="50"/>
      <c r="AN120" s="50"/>
      <c r="AO120" s="50"/>
      <c r="AP120" s="50"/>
      <c r="AQ120" s="50"/>
    </row>
    <row r="121" spans="1:43"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57"/>
      <c r="AF121" s="56"/>
      <c r="AG121" s="56"/>
      <c r="AH121" s="56"/>
      <c r="AI121" s="50"/>
      <c r="AJ121" s="50"/>
      <c r="AK121" s="50"/>
      <c r="AL121" s="50"/>
      <c r="AM121" s="50"/>
      <c r="AN121" s="50"/>
      <c r="AO121" s="50"/>
      <c r="AP121" s="50"/>
      <c r="AQ121" s="50"/>
    </row>
    <row r="122" spans="1:43"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57"/>
      <c r="AF122" s="56"/>
      <c r="AG122" s="56"/>
      <c r="AH122" s="56"/>
      <c r="AI122" s="50"/>
      <c r="AJ122" s="50"/>
      <c r="AK122" s="50"/>
      <c r="AL122" s="50"/>
      <c r="AM122" s="50"/>
      <c r="AN122" s="50"/>
      <c r="AO122" s="50"/>
      <c r="AP122" s="50"/>
      <c r="AQ122" s="50"/>
    </row>
    <row r="123" spans="1:43"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57"/>
      <c r="AF123" s="56"/>
      <c r="AG123" s="56"/>
      <c r="AH123" s="56"/>
      <c r="AI123" s="50"/>
      <c r="AJ123" s="50"/>
      <c r="AK123" s="50"/>
      <c r="AL123" s="50"/>
      <c r="AM123" s="50"/>
      <c r="AN123" s="50"/>
      <c r="AO123" s="50"/>
      <c r="AP123" s="50"/>
      <c r="AQ123" s="50"/>
    </row>
    <row r="124" spans="1:43"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57"/>
      <c r="AF124" s="56"/>
      <c r="AG124" s="56"/>
      <c r="AH124" s="56"/>
      <c r="AI124" s="50"/>
      <c r="AJ124" s="50"/>
      <c r="AK124" s="50"/>
      <c r="AL124" s="50"/>
      <c r="AM124" s="50"/>
      <c r="AN124" s="50"/>
      <c r="AO124" s="50"/>
      <c r="AP124" s="50"/>
      <c r="AQ124" s="50"/>
    </row>
    <row r="125" spans="1:43"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57"/>
      <c r="AF125" s="56"/>
      <c r="AG125" s="56"/>
      <c r="AH125" s="56"/>
      <c r="AI125" s="50"/>
      <c r="AJ125" s="50"/>
      <c r="AK125" s="50"/>
      <c r="AL125" s="50"/>
      <c r="AM125" s="50"/>
      <c r="AN125" s="50"/>
      <c r="AO125" s="50"/>
      <c r="AP125" s="50"/>
      <c r="AQ125" s="50"/>
    </row>
    <row r="126" spans="1:43"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57"/>
      <c r="AF126" s="56"/>
      <c r="AG126" s="56"/>
      <c r="AH126" s="56"/>
      <c r="AI126" s="50"/>
      <c r="AJ126" s="50"/>
      <c r="AK126" s="50"/>
      <c r="AL126" s="50"/>
      <c r="AM126" s="50"/>
      <c r="AN126" s="50"/>
      <c r="AO126" s="50"/>
      <c r="AP126" s="50"/>
      <c r="AQ126" s="50"/>
    </row>
    <row r="127" spans="1:43"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57"/>
      <c r="AF127" s="56"/>
      <c r="AG127" s="56"/>
      <c r="AH127" s="56"/>
      <c r="AI127" s="50"/>
      <c r="AJ127" s="50"/>
      <c r="AK127" s="50"/>
      <c r="AL127" s="50"/>
      <c r="AM127" s="50"/>
      <c r="AN127" s="50"/>
      <c r="AO127" s="50"/>
      <c r="AP127" s="50"/>
      <c r="AQ127" s="50"/>
    </row>
    <row r="128" spans="1:43"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57"/>
      <c r="AF128" s="56"/>
      <c r="AG128" s="56"/>
      <c r="AH128" s="56"/>
      <c r="AI128" s="50"/>
      <c r="AJ128" s="50"/>
      <c r="AK128" s="50"/>
      <c r="AL128" s="50"/>
      <c r="AM128" s="50"/>
      <c r="AN128" s="50"/>
      <c r="AO128" s="50"/>
      <c r="AP128" s="50"/>
      <c r="AQ128" s="50"/>
    </row>
    <row r="129" spans="1:43"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57"/>
      <c r="AF129" s="56"/>
      <c r="AG129" s="56"/>
      <c r="AH129" s="56"/>
      <c r="AI129" s="50"/>
      <c r="AJ129" s="50"/>
      <c r="AK129" s="50"/>
      <c r="AL129" s="50"/>
      <c r="AM129" s="50"/>
      <c r="AN129" s="50"/>
      <c r="AO129" s="50"/>
      <c r="AP129" s="50"/>
      <c r="AQ129" s="50"/>
    </row>
    <row r="130" spans="1:43"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57"/>
      <c r="AF130" s="56"/>
      <c r="AG130" s="56"/>
      <c r="AH130" s="56"/>
      <c r="AI130" s="50"/>
      <c r="AJ130" s="50"/>
      <c r="AK130" s="50"/>
      <c r="AL130" s="50"/>
      <c r="AM130" s="50"/>
      <c r="AN130" s="50"/>
      <c r="AO130" s="50"/>
      <c r="AP130" s="50"/>
      <c r="AQ130" s="50"/>
    </row>
    <row r="131" spans="1:43"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57"/>
      <c r="AF131" s="56"/>
      <c r="AG131" s="56"/>
      <c r="AH131" s="56"/>
      <c r="AI131" s="50"/>
      <c r="AJ131" s="50"/>
      <c r="AK131" s="50"/>
      <c r="AL131" s="50"/>
      <c r="AM131" s="50"/>
      <c r="AN131" s="50"/>
      <c r="AO131" s="50"/>
      <c r="AP131" s="50"/>
      <c r="AQ131" s="50"/>
    </row>
    <row r="132" spans="1:43"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57"/>
      <c r="AF132" s="56"/>
      <c r="AG132" s="56"/>
      <c r="AH132" s="56"/>
      <c r="AI132" s="50"/>
      <c r="AJ132" s="50"/>
      <c r="AK132" s="50"/>
      <c r="AL132" s="50"/>
      <c r="AM132" s="50"/>
      <c r="AN132" s="50"/>
      <c r="AO132" s="50"/>
      <c r="AP132" s="50"/>
      <c r="AQ132" s="50"/>
    </row>
    <row r="133" spans="1:43"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57"/>
      <c r="AF133" s="56"/>
      <c r="AG133" s="56"/>
      <c r="AH133" s="56"/>
      <c r="AI133" s="50"/>
      <c r="AJ133" s="50"/>
      <c r="AK133" s="50"/>
      <c r="AL133" s="50"/>
      <c r="AM133" s="50"/>
      <c r="AN133" s="50"/>
      <c r="AO133" s="50"/>
      <c r="AP133" s="50"/>
      <c r="AQ133" s="50"/>
    </row>
    <row r="134" spans="1:43"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57"/>
      <c r="AF134" s="56"/>
      <c r="AG134" s="56"/>
      <c r="AH134" s="56"/>
      <c r="AI134" s="50"/>
      <c r="AJ134" s="50"/>
      <c r="AK134" s="50"/>
      <c r="AL134" s="50"/>
      <c r="AM134" s="50"/>
      <c r="AN134" s="50"/>
      <c r="AO134" s="50"/>
      <c r="AP134" s="50"/>
      <c r="AQ134" s="50"/>
    </row>
    <row r="135" spans="1:43"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57"/>
      <c r="AF135" s="56"/>
      <c r="AG135" s="56"/>
      <c r="AH135" s="56"/>
      <c r="AI135" s="50"/>
      <c r="AJ135" s="50"/>
      <c r="AK135" s="50"/>
      <c r="AL135" s="50"/>
      <c r="AM135" s="50"/>
      <c r="AN135" s="50"/>
      <c r="AO135" s="50"/>
      <c r="AP135" s="50"/>
      <c r="AQ135" s="50"/>
    </row>
    <row r="136" spans="1:43"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57"/>
      <c r="AF136" s="56"/>
      <c r="AG136" s="56"/>
      <c r="AH136" s="56"/>
      <c r="AI136" s="50"/>
      <c r="AJ136" s="50"/>
      <c r="AK136" s="50"/>
      <c r="AL136" s="50"/>
      <c r="AM136" s="50"/>
      <c r="AN136" s="50"/>
      <c r="AO136" s="50"/>
      <c r="AP136" s="50"/>
      <c r="AQ136" s="50"/>
    </row>
    <row r="137" spans="1:43"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57"/>
      <c r="AF137" s="56"/>
      <c r="AG137" s="56"/>
      <c r="AH137" s="56"/>
      <c r="AI137" s="50"/>
      <c r="AJ137" s="50"/>
      <c r="AK137" s="50"/>
      <c r="AL137" s="50"/>
      <c r="AM137" s="50"/>
      <c r="AN137" s="50"/>
      <c r="AO137" s="50"/>
      <c r="AP137" s="50"/>
      <c r="AQ137" s="50"/>
    </row>
    <row r="138" spans="1:43"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57"/>
      <c r="AF138" s="56"/>
      <c r="AG138" s="56"/>
      <c r="AH138" s="56"/>
      <c r="AI138" s="50"/>
      <c r="AJ138" s="50"/>
      <c r="AK138" s="50"/>
      <c r="AL138" s="50"/>
      <c r="AM138" s="50"/>
      <c r="AN138" s="50"/>
      <c r="AO138" s="50"/>
      <c r="AP138" s="50"/>
      <c r="AQ138" s="50"/>
    </row>
    <row r="139" spans="1:43"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57"/>
      <c r="AF139" s="56"/>
      <c r="AG139" s="56"/>
      <c r="AH139" s="56"/>
      <c r="AI139" s="50"/>
      <c r="AJ139" s="50"/>
      <c r="AK139" s="50"/>
      <c r="AL139" s="50"/>
      <c r="AM139" s="50"/>
      <c r="AN139" s="50"/>
      <c r="AO139" s="50"/>
      <c r="AP139" s="50"/>
      <c r="AQ139" s="50"/>
    </row>
    <row r="140" spans="1:43"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57"/>
      <c r="AF140" s="56"/>
      <c r="AG140" s="56"/>
      <c r="AH140" s="56"/>
      <c r="AI140" s="50"/>
      <c r="AJ140" s="50"/>
      <c r="AK140" s="50"/>
      <c r="AL140" s="50"/>
      <c r="AM140" s="50"/>
      <c r="AN140" s="50"/>
      <c r="AO140" s="50"/>
      <c r="AP140" s="50"/>
      <c r="AQ140" s="50"/>
    </row>
    <row r="141" spans="1:43"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57"/>
      <c r="AF141" s="56"/>
      <c r="AG141" s="56"/>
      <c r="AH141" s="56"/>
      <c r="AI141" s="50"/>
      <c r="AJ141" s="50"/>
      <c r="AK141" s="50"/>
      <c r="AL141" s="50"/>
      <c r="AM141" s="50"/>
      <c r="AN141" s="50"/>
      <c r="AO141" s="50"/>
      <c r="AP141" s="50"/>
      <c r="AQ141" s="50"/>
    </row>
    <row r="142" spans="1:43"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57"/>
      <c r="AF142" s="56"/>
      <c r="AG142" s="56"/>
      <c r="AH142" s="56"/>
      <c r="AI142" s="50"/>
      <c r="AJ142" s="50"/>
      <c r="AK142" s="50"/>
      <c r="AL142" s="50"/>
      <c r="AM142" s="50"/>
      <c r="AN142" s="50"/>
      <c r="AO142" s="50"/>
      <c r="AP142" s="50"/>
      <c r="AQ142" s="50"/>
    </row>
    <row r="143" spans="1:43"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57"/>
      <c r="AF143" s="56"/>
      <c r="AG143" s="56"/>
      <c r="AH143" s="56"/>
      <c r="AI143" s="50"/>
      <c r="AJ143" s="50"/>
      <c r="AK143" s="50"/>
      <c r="AL143" s="50"/>
      <c r="AM143" s="50"/>
      <c r="AN143" s="50"/>
      <c r="AO143" s="50"/>
      <c r="AP143" s="50"/>
      <c r="AQ143" s="50"/>
    </row>
    <row r="144" spans="1:43"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57"/>
      <c r="AF144" s="56"/>
      <c r="AG144" s="56"/>
      <c r="AH144" s="56"/>
      <c r="AI144" s="50"/>
      <c r="AJ144" s="50"/>
      <c r="AK144" s="50"/>
      <c r="AL144" s="50"/>
      <c r="AM144" s="50"/>
      <c r="AN144" s="50"/>
      <c r="AO144" s="50"/>
      <c r="AP144" s="50"/>
      <c r="AQ144" s="50"/>
    </row>
    <row r="145" spans="1:43"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57"/>
      <c r="AF145" s="56"/>
      <c r="AG145" s="56"/>
      <c r="AH145" s="56"/>
      <c r="AI145" s="50"/>
      <c r="AJ145" s="50"/>
      <c r="AK145" s="50"/>
      <c r="AL145" s="50"/>
      <c r="AM145" s="50"/>
      <c r="AN145" s="50"/>
      <c r="AO145" s="50"/>
      <c r="AP145" s="50"/>
      <c r="AQ145" s="50"/>
    </row>
    <row r="146" spans="1:43"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57"/>
      <c r="AF146" s="56"/>
      <c r="AG146" s="56"/>
      <c r="AH146" s="56"/>
      <c r="AI146" s="50"/>
      <c r="AJ146" s="50"/>
      <c r="AK146" s="50"/>
      <c r="AL146" s="50"/>
      <c r="AM146" s="50"/>
      <c r="AN146" s="50"/>
      <c r="AO146" s="50"/>
      <c r="AP146" s="50"/>
      <c r="AQ146" s="50"/>
    </row>
    <row r="147" spans="1:43"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57"/>
      <c r="AF147" s="56"/>
      <c r="AG147" s="56"/>
      <c r="AH147" s="56"/>
      <c r="AI147" s="50"/>
      <c r="AJ147" s="50"/>
      <c r="AK147" s="50"/>
      <c r="AL147" s="50"/>
      <c r="AM147" s="50"/>
      <c r="AN147" s="50"/>
      <c r="AO147" s="50"/>
      <c r="AP147" s="50"/>
      <c r="AQ147" s="50"/>
    </row>
    <row r="148" spans="1:43"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57"/>
      <c r="AF148" s="56"/>
      <c r="AG148" s="56"/>
      <c r="AH148" s="56"/>
      <c r="AI148" s="50"/>
      <c r="AJ148" s="50"/>
      <c r="AK148" s="50"/>
      <c r="AL148" s="50"/>
      <c r="AM148" s="50"/>
      <c r="AN148" s="50"/>
      <c r="AO148" s="50"/>
      <c r="AP148" s="50"/>
      <c r="AQ148" s="50"/>
    </row>
    <row r="149" spans="1:43"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57"/>
      <c r="AF149" s="56"/>
      <c r="AG149" s="56"/>
      <c r="AH149" s="56"/>
      <c r="AI149" s="50"/>
      <c r="AJ149" s="50"/>
      <c r="AK149" s="50"/>
      <c r="AL149" s="50"/>
      <c r="AM149" s="50"/>
      <c r="AN149" s="50"/>
      <c r="AO149" s="50"/>
      <c r="AP149" s="50"/>
      <c r="AQ149" s="50"/>
    </row>
    <row r="150" spans="1:43"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57"/>
      <c r="AF150" s="56"/>
      <c r="AG150" s="56"/>
      <c r="AH150" s="56"/>
      <c r="AI150" s="50"/>
      <c r="AJ150" s="50"/>
      <c r="AK150" s="50"/>
      <c r="AL150" s="50"/>
      <c r="AM150" s="50"/>
      <c r="AN150" s="50"/>
      <c r="AO150" s="50"/>
      <c r="AP150" s="50"/>
      <c r="AQ150" s="50"/>
    </row>
    <row r="151" spans="1:43"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57"/>
      <c r="AF151" s="56"/>
      <c r="AG151" s="56"/>
      <c r="AH151" s="56"/>
      <c r="AI151" s="50"/>
      <c r="AJ151" s="50"/>
      <c r="AK151" s="50"/>
      <c r="AL151" s="50"/>
      <c r="AM151" s="50"/>
      <c r="AN151" s="50"/>
      <c r="AO151" s="50"/>
      <c r="AP151" s="50"/>
      <c r="AQ151" s="50"/>
    </row>
    <row r="152" spans="1:43"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57"/>
      <c r="AF152" s="56"/>
      <c r="AG152" s="56"/>
      <c r="AH152" s="56"/>
      <c r="AI152" s="50"/>
      <c r="AJ152" s="50"/>
      <c r="AK152" s="50"/>
      <c r="AL152" s="50"/>
      <c r="AM152" s="50"/>
      <c r="AN152" s="50"/>
      <c r="AO152" s="50"/>
      <c r="AP152" s="50"/>
      <c r="AQ152" s="50"/>
    </row>
    <row r="153" spans="1:43"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57"/>
      <c r="AF153" s="56"/>
      <c r="AG153" s="56"/>
      <c r="AH153" s="56"/>
      <c r="AI153" s="50"/>
      <c r="AJ153" s="50"/>
      <c r="AK153" s="50"/>
      <c r="AL153" s="50"/>
      <c r="AM153" s="50"/>
      <c r="AN153" s="50"/>
      <c r="AO153" s="50"/>
      <c r="AP153" s="50"/>
      <c r="AQ153" s="50"/>
    </row>
    <row r="154" spans="1:43"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57"/>
      <c r="AF154" s="56"/>
      <c r="AG154" s="56"/>
      <c r="AH154" s="56"/>
      <c r="AI154" s="50"/>
      <c r="AJ154" s="50"/>
      <c r="AK154" s="50"/>
      <c r="AL154" s="50"/>
      <c r="AM154" s="50"/>
      <c r="AN154" s="50"/>
      <c r="AO154" s="50"/>
      <c r="AP154" s="50"/>
      <c r="AQ154" s="50"/>
    </row>
    <row r="155" spans="1:43"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57"/>
      <c r="AF155" s="56"/>
      <c r="AG155" s="56"/>
      <c r="AH155" s="56"/>
      <c r="AI155" s="50"/>
      <c r="AJ155" s="50"/>
      <c r="AK155" s="50"/>
      <c r="AL155" s="50"/>
      <c r="AM155" s="50"/>
      <c r="AN155" s="50"/>
      <c r="AO155" s="50"/>
      <c r="AP155" s="50"/>
      <c r="AQ155" s="50"/>
    </row>
    <row r="156" spans="1:43"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57"/>
      <c r="AF156" s="56"/>
      <c r="AG156" s="56"/>
      <c r="AH156" s="56"/>
      <c r="AI156" s="50"/>
      <c r="AJ156" s="50"/>
      <c r="AK156" s="50"/>
      <c r="AL156" s="50"/>
      <c r="AM156" s="50"/>
      <c r="AN156" s="50"/>
      <c r="AO156" s="50"/>
      <c r="AP156" s="50"/>
      <c r="AQ156" s="50"/>
    </row>
    <row r="157" spans="1:43"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57"/>
      <c r="AF157" s="56"/>
      <c r="AG157" s="56"/>
      <c r="AH157" s="56"/>
      <c r="AI157" s="50"/>
      <c r="AJ157" s="50"/>
      <c r="AK157" s="50"/>
      <c r="AL157" s="50"/>
      <c r="AM157" s="50"/>
      <c r="AN157" s="50"/>
      <c r="AO157" s="50"/>
      <c r="AP157" s="50"/>
      <c r="AQ157" s="50"/>
    </row>
    <row r="158" spans="1:43"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57"/>
      <c r="AF158" s="56"/>
      <c r="AG158" s="56"/>
      <c r="AH158" s="56"/>
      <c r="AI158" s="50"/>
      <c r="AJ158" s="50"/>
      <c r="AK158" s="50"/>
      <c r="AL158" s="50"/>
      <c r="AM158" s="50"/>
      <c r="AN158" s="50"/>
      <c r="AO158" s="50"/>
      <c r="AP158" s="50"/>
      <c r="AQ158" s="50"/>
    </row>
    <row r="159" spans="1:43"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57"/>
      <c r="AF159" s="56"/>
      <c r="AG159" s="56"/>
      <c r="AH159" s="56"/>
      <c r="AI159" s="50"/>
      <c r="AJ159" s="50"/>
      <c r="AK159" s="50"/>
      <c r="AL159" s="50"/>
      <c r="AM159" s="50"/>
      <c r="AN159" s="50"/>
      <c r="AO159" s="50"/>
      <c r="AP159" s="50"/>
      <c r="AQ159" s="50"/>
    </row>
    <row r="160" spans="1:43"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57"/>
      <c r="AF160" s="56"/>
      <c r="AG160" s="56"/>
      <c r="AH160" s="56"/>
      <c r="AI160" s="50"/>
      <c r="AJ160" s="50"/>
      <c r="AK160" s="50"/>
      <c r="AL160" s="50"/>
      <c r="AM160" s="50"/>
      <c r="AN160" s="50"/>
      <c r="AO160" s="50"/>
      <c r="AP160" s="50"/>
      <c r="AQ160" s="50"/>
    </row>
    <row r="161" spans="1:43"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57"/>
      <c r="AF161" s="56"/>
      <c r="AG161" s="56"/>
      <c r="AH161" s="56"/>
      <c r="AI161" s="50"/>
      <c r="AJ161" s="50"/>
      <c r="AK161" s="50"/>
      <c r="AL161" s="50"/>
      <c r="AM161" s="50"/>
      <c r="AN161" s="50"/>
      <c r="AO161" s="50"/>
      <c r="AP161" s="50"/>
      <c r="AQ161" s="50"/>
    </row>
    <row r="162" spans="1:43"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57"/>
      <c r="AF162" s="56"/>
      <c r="AG162" s="56"/>
      <c r="AH162" s="56"/>
      <c r="AI162" s="50"/>
      <c r="AJ162" s="50"/>
      <c r="AK162" s="50"/>
      <c r="AL162" s="50"/>
      <c r="AM162" s="50"/>
      <c r="AN162" s="50"/>
      <c r="AO162" s="50"/>
      <c r="AP162" s="50"/>
      <c r="AQ162" s="50"/>
    </row>
    <row r="163" spans="1:43"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57"/>
      <c r="AF163" s="56"/>
      <c r="AG163" s="56"/>
      <c r="AH163" s="56"/>
      <c r="AI163" s="50"/>
      <c r="AJ163" s="50"/>
      <c r="AK163" s="50"/>
      <c r="AL163" s="50"/>
      <c r="AM163" s="50"/>
      <c r="AN163" s="50"/>
      <c r="AO163" s="50"/>
      <c r="AP163" s="50"/>
      <c r="AQ163" s="50"/>
    </row>
    <row r="164" spans="1:43"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57"/>
      <c r="AF164" s="56"/>
      <c r="AG164" s="56"/>
      <c r="AH164" s="56"/>
      <c r="AI164" s="50"/>
      <c r="AJ164" s="50"/>
      <c r="AK164" s="50"/>
      <c r="AL164" s="50"/>
      <c r="AM164" s="50"/>
      <c r="AN164" s="50"/>
      <c r="AO164" s="50"/>
      <c r="AP164" s="50"/>
      <c r="AQ164" s="50"/>
    </row>
    <row r="165" spans="1:43"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57"/>
      <c r="AF165" s="56"/>
      <c r="AG165" s="56"/>
      <c r="AH165" s="56"/>
      <c r="AI165" s="50"/>
      <c r="AJ165" s="50"/>
      <c r="AK165" s="50"/>
      <c r="AL165" s="50"/>
      <c r="AM165" s="50"/>
      <c r="AN165" s="50"/>
      <c r="AO165" s="50"/>
      <c r="AP165" s="50"/>
      <c r="AQ165" s="50"/>
    </row>
    <row r="166" spans="1:43"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57"/>
      <c r="AF166" s="56"/>
      <c r="AG166" s="56"/>
      <c r="AH166" s="56"/>
      <c r="AI166" s="50"/>
      <c r="AJ166" s="50"/>
      <c r="AK166" s="50"/>
      <c r="AL166" s="50"/>
      <c r="AM166" s="50"/>
      <c r="AN166" s="50"/>
      <c r="AO166" s="50"/>
      <c r="AP166" s="50"/>
      <c r="AQ166" s="50"/>
    </row>
    <row r="167" spans="1:43"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57"/>
      <c r="AF167" s="56"/>
      <c r="AG167" s="56"/>
      <c r="AH167" s="56"/>
      <c r="AI167" s="50"/>
      <c r="AJ167" s="50"/>
      <c r="AK167" s="50"/>
      <c r="AL167" s="50"/>
      <c r="AM167" s="50"/>
      <c r="AN167" s="50"/>
      <c r="AO167" s="50"/>
      <c r="AP167" s="50"/>
      <c r="AQ167" s="50"/>
    </row>
    <row r="168" spans="1:43"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57"/>
      <c r="AF168" s="56"/>
      <c r="AG168" s="56"/>
      <c r="AH168" s="56"/>
      <c r="AI168" s="50"/>
      <c r="AJ168" s="50"/>
      <c r="AK168" s="50"/>
      <c r="AL168" s="50"/>
      <c r="AM168" s="50"/>
      <c r="AN168" s="50"/>
      <c r="AO168" s="50"/>
      <c r="AP168" s="50"/>
      <c r="AQ168" s="50"/>
    </row>
    <row r="169" spans="1:43"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57"/>
      <c r="AF169" s="56"/>
      <c r="AG169" s="56"/>
      <c r="AH169" s="56"/>
      <c r="AI169" s="50"/>
      <c r="AJ169" s="50"/>
      <c r="AK169" s="50"/>
      <c r="AL169" s="50"/>
      <c r="AM169" s="50"/>
      <c r="AN169" s="50"/>
      <c r="AO169" s="50"/>
      <c r="AP169" s="50"/>
      <c r="AQ169" s="50"/>
    </row>
    <row r="170" spans="1:43"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57"/>
      <c r="AF170" s="56"/>
      <c r="AG170" s="56"/>
      <c r="AH170" s="56"/>
      <c r="AI170" s="50"/>
      <c r="AJ170" s="50"/>
      <c r="AK170" s="50"/>
      <c r="AL170" s="50"/>
      <c r="AM170" s="50"/>
      <c r="AN170" s="50"/>
      <c r="AO170" s="50"/>
      <c r="AP170" s="50"/>
      <c r="AQ170" s="50"/>
    </row>
    <row r="171" spans="1:43"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57"/>
      <c r="AF171" s="56"/>
      <c r="AG171" s="56"/>
      <c r="AH171" s="56"/>
      <c r="AI171" s="50"/>
      <c r="AJ171" s="50"/>
      <c r="AK171" s="50"/>
      <c r="AL171" s="50"/>
      <c r="AM171" s="50"/>
      <c r="AN171" s="50"/>
      <c r="AO171" s="50"/>
      <c r="AP171" s="50"/>
      <c r="AQ171" s="50"/>
    </row>
    <row r="172" spans="1:43"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57"/>
      <c r="AF172" s="56"/>
      <c r="AG172" s="56"/>
      <c r="AH172" s="56"/>
      <c r="AI172" s="50"/>
      <c r="AJ172" s="50"/>
      <c r="AK172" s="50"/>
      <c r="AL172" s="50"/>
      <c r="AM172" s="50"/>
      <c r="AN172" s="50"/>
      <c r="AO172" s="50"/>
      <c r="AP172" s="50"/>
      <c r="AQ172" s="50"/>
    </row>
    <row r="173" spans="1:43"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57"/>
      <c r="AF173" s="56"/>
      <c r="AG173" s="56"/>
      <c r="AH173" s="56"/>
      <c r="AI173" s="50"/>
      <c r="AJ173" s="50"/>
      <c r="AK173" s="50"/>
      <c r="AL173" s="50"/>
      <c r="AM173" s="50"/>
      <c r="AN173" s="50"/>
      <c r="AO173" s="50"/>
      <c r="AP173" s="50"/>
      <c r="AQ173" s="50"/>
    </row>
    <row r="174" spans="1:43"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57"/>
      <c r="AF174" s="56"/>
      <c r="AG174" s="56"/>
      <c r="AH174" s="56"/>
      <c r="AI174" s="50"/>
      <c r="AJ174" s="50"/>
      <c r="AK174" s="50"/>
      <c r="AL174" s="50"/>
      <c r="AM174" s="50"/>
      <c r="AN174" s="50"/>
      <c r="AO174" s="50"/>
      <c r="AP174" s="50"/>
      <c r="AQ174" s="50"/>
    </row>
    <row r="175" spans="1:43"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57"/>
      <c r="AF175" s="56"/>
      <c r="AG175" s="56"/>
      <c r="AH175" s="56"/>
      <c r="AI175" s="50"/>
      <c r="AJ175" s="50"/>
      <c r="AK175" s="50"/>
      <c r="AL175" s="50"/>
      <c r="AM175" s="50"/>
      <c r="AN175" s="50"/>
      <c r="AO175" s="50"/>
      <c r="AP175" s="50"/>
      <c r="AQ175" s="50"/>
    </row>
    <row r="176" spans="1:43"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57"/>
      <c r="AF176" s="56"/>
      <c r="AG176" s="56"/>
      <c r="AH176" s="56"/>
      <c r="AI176" s="50"/>
      <c r="AJ176" s="50"/>
      <c r="AK176" s="50"/>
      <c r="AL176" s="50"/>
      <c r="AM176" s="50"/>
      <c r="AN176" s="50"/>
      <c r="AO176" s="50"/>
      <c r="AP176" s="50"/>
      <c r="AQ176" s="50"/>
    </row>
    <row r="177" spans="1:43"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57"/>
      <c r="AF177" s="56"/>
      <c r="AG177" s="56"/>
      <c r="AH177" s="56"/>
      <c r="AI177" s="50"/>
      <c r="AJ177" s="50"/>
      <c r="AK177" s="50"/>
      <c r="AL177" s="50"/>
      <c r="AM177" s="50"/>
      <c r="AN177" s="50"/>
      <c r="AO177" s="50"/>
      <c r="AP177" s="50"/>
      <c r="AQ177" s="50"/>
    </row>
    <row r="178" spans="1:43"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57"/>
      <c r="AF178" s="56"/>
      <c r="AG178" s="56"/>
      <c r="AH178" s="56"/>
      <c r="AI178" s="50"/>
      <c r="AJ178" s="50"/>
      <c r="AK178" s="50"/>
      <c r="AL178" s="50"/>
      <c r="AM178" s="50"/>
      <c r="AN178" s="50"/>
      <c r="AO178" s="50"/>
      <c r="AP178" s="50"/>
      <c r="AQ178" s="50"/>
    </row>
    <row r="179" spans="1:43"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57"/>
      <c r="AF179" s="56"/>
      <c r="AG179" s="56"/>
      <c r="AH179" s="56"/>
      <c r="AI179" s="50"/>
      <c r="AJ179" s="50"/>
      <c r="AK179" s="50"/>
      <c r="AL179" s="50"/>
      <c r="AM179" s="50"/>
      <c r="AN179" s="50"/>
      <c r="AO179" s="50"/>
      <c r="AP179" s="50"/>
      <c r="AQ179" s="50"/>
    </row>
    <row r="180" spans="1:43"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57"/>
      <c r="AF180" s="56"/>
      <c r="AG180" s="56"/>
      <c r="AH180" s="56"/>
      <c r="AI180" s="50"/>
      <c r="AJ180" s="50"/>
      <c r="AK180" s="50"/>
      <c r="AL180" s="50"/>
      <c r="AM180" s="50"/>
      <c r="AN180" s="50"/>
      <c r="AO180" s="50"/>
      <c r="AP180" s="50"/>
      <c r="AQ180" s="50"/>
    </row>
    <row r="181" spans="1:43"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57"/>
      <c r="AF181" s="56"/>
      <c r="AG181" s="56"/>
      <c r="AH181" s="56"/>
      <c r="AI181" s="50"/>
      <c r="AJ181" s="50"/>
      <c r="AK181" s="50"/>
      <c r="AL181" s="50"/>
      <c r="AM181" s="50"/>
      <c r="AN181" s="50"/>
      <c r="AO181" s="50"/>
      <c r="AP181" s="50"/>
      <c r="AQ181" s="50"/>
    </row>
    <row r="182" spans="1:43"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57"/>
      <c r="AF182" s="56"/>
      <c r="AG182" s="56"/>
      <c r="AH182" s="56"/>
      <c r="AI182" s="50"/>
      <c r="AJ182" s="50"/>
      <c r="AK182" s="50"/>
      <c r="AL182" s="50"/>
      <c r="AM182" s="50"/>
      <c r="AN182" s="50"/>
      <c r="AO182" s="50"/>
      <c r="AP182" s="50"/>
      <c r="AQ182" s="50"/>
    </row>
    <row r="183" spans="1:43"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57"/>
      <c r="AF183" s="56"/>
      <c r="AG183" s="56"/>
      <c r="AH183" s="56"/>
      <c r="AI183" s="50"/>
      <c r="AJ183" s="50"/>
      <c r="AK183" s="50"/>
      <c r="AL183" s="50"/>
      <c r="AM183" s="50"/>
      <c r="AN183" s="50"/>
      <c r="AO183" s="50"/>
      <c r="AP183" s="50"/>
      <c r="AQ183" s="50"/>
    </row>
    <row r="184" spans="1:43"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57"/>
      <c r="AF184" s="56"/>
      <c r="AG184" s="56"/>
      <c r="AH184" s="56"/>
      <c r="AI184" s="50"/>
      <c r="AJ184" s="50"/>
      <c r="AK184" s="50"/>
      <c r="AL184" s="50"/>
      <c r="AM184" s="50"/>
      <c r="AN184" s="50"/>
      <c r="AO184" s="50"/>
      <c r="AP184" s="50"/>
      <c r="AQ184" s="50"/>
    </row>
    <row r="185" spans="1:43"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57"/>
      <c r="AF185" s="56"/>
      <c r="AG185" s="56"/>
      <c r="AH185" s="56"/>
      <c r="AI185" s="50"/>
      <c r="AJ185" s="50"/>
      <c r="AK185" s="50"/>
      <c r="AL185" s="50"/>
      <c r="AM185" s="50"/>
      <c r="AN185" s="50"/>
      <c r="AO185" s="50"/>
      <c r="AP185" s="50"/>
      <c r="AQ185" s="50"/>
    </row>
    <row r="186" spans="1:43"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57"/>
      <c r="AF186" s="56"/>
      <c r="AG186" s="56"/>
      <c r="AH186" s="56"/>
      <c r="AI186" s="50"/>
      <c r="AJ186" s="50"/>
      <c r="AK186" s="50"/>
      <c r="AL186" s="50"/>
      <c r="AM186" s="50"/>
      <c r="AN186" s="50"/>
      <c r="AO186" s="50"/>
      <c r="AP186" s="50"/>
      <c r="AQ186" s="50"/>
    </row>
    <row r="187" spans="1:43"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57"/>
      <c r="AF187" s="56"/>
      <c r="AG187" s="56"/>
      <c r="AH187" s="56"/>
      <c r="AI187" s="50"/>
      <c r="AJ187" s="50"/>
      <c r="AK187" s="50"/>
      <c r="AL187" s="50"/>
      <c r="AM187" s="50"/>
      <c r="AN187" s="50"/>
      <c r="AO187" s="50"/>
      <c r="AP187" s="50"/>
      <c r="AQ187" s="50"/>
    </row>
    <row r="188" spans="1:43"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57"/>
      <c r="AF188" s="56"/>
      <c r="AG188" s="56"/>
      <c r="AH188" s="56"/>
      <c r="AI188" s="50"/>
      <c r="AJ188" s="50"/>
      <c r="AK188" s="50"/>
      <c r="AL188" s="50"/>
      <c r="AM188" s="50"/>
      <c r="AN188" s="50"/>
      <c r="AO188" s="50"/>
      <c r="AP188" s="50"/>
      <c r="AQ188" s="50"/>
    </row>
    <row r="189" spans="1:43"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57"/>
      <c r="AF189" s="56"/>
      <c r="AG189" s="56"/>
      <c r="AH189" s="56"/>
      <c r="AI189" s="50"/>
      <c r="AJ189" s="50"/>
      <c r="AK189" s="50"/>
      <c r="AL189" s="50"/>
      <c r="AM189" s="50"/>
      <c r="AN189" s="50"/>
      <c r="AO189" s="50"/>
      <c r="AP189" s="50"/>
      <c r="AQ189" s="50"/>
    </row>
    <row r="190" spans="1:43"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57"/>
      <c r="AF190" s="56"/>
      <c r="AG190" s="56"/>
      <c r="AH190" s="56"/>
      <c r="AI190" s="50"/>
      <c r="AJ190" s="50"/>
      <c r="AK190" s="50"/>
      <c r="AL190" s="50"/>
      <c r="AM190" s="50"/>
      <c r="AN190" s="50"/>
      <c r="AO190" s="50"/>
      <c r="AP190" s="50"/>
      <c r="AQ190" s="50"/>
    </row>
    <row r="191" spans="1:43"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57"/>
      <c r="AF191" s="56"/>
      <c r="AG191" s="56"/>
      <c r="AH191" s="56"/>
      <c r="AI191" s="50"/>
      <c r="AJ191" s="50"/>
      <c r="AK191" s="50"/>
      <c r="AL191" s="50"/>
      <c r="AM191" s="50"/>
      <c r="AN191" s="50"/>
      <c r="AO191" s="50"/>
      <c r="AP191" s="50"/>
      <c r="AQ191" s="50"/>
    </row>
    <row r="192" spans="1:43"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57"/>
      <c r="AF192" s="56"/>
      <c r="AG192" s="56"/>
      <c r="AH192" s="56"/>
      <c r="AI192" s="50"/>
      <c r="AJ192" s="50"/>
      <c r="AK192" s="50"/>
      <c r="AL192" s="50"/>
      <c r="AM192" s="50"/>
      <c r="AN192" s="50"/>
      <c r="AO192" s="50"/>
      <c r="AP192" s="50"/>
      <c r="AQ192" s="50"/>
    </row>
    <row r="193" spans="1:43"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57"/>
      <c r="AF193" s="56"/>
      <c r="AG193" s="56"/>
      <c r="AH193" s="56"/>
      <c r="AI193" s="50"/>
      <c r="AJ193" s="50"/>
      <c r="AK193" s="50"/>
      <c r="AL193" s="50"/>
      <c r="AM193" s="50"/>
      <c r="AN193" s="50"/>
      <c r="AO193" s="50"/>
      <c r="AP193" s="50"/>
      <c r="AQ193" s="50"/>
    </row>
    <row r="194" spans="1:43"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57"/>
      <c r="AF194" s="56"/>
      <c r="AG194" s="56"/>
      <c r="AH194" s="56"/>
      <c r="AI194" s="50"/>
      <c r="AJ194" s="50"/>
      <c r="AK194" s="50"/>
      <c r="AL194" s="50"/>
      <c r="AM194" s="50"/>
      <c r="AN194" s="50"/>
      <c r="AO194" s="50"/>
      <c r="AP194" s="50"/>
      <c r="AQ194" s="50"/>
    </row>
    <row r="195" spans="1:43"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57"/>
      <c r="AF195" s="56"/>
      <c r="AG195" s="56"/>
      <c r="AH195" s="56"/>
      <c r="AI195" s="50"/>
      <c r="AJ195" s="50"/>
      <c r="AK195" s="50"/>
      <c r="AL195" s="50"/>
      <c r="AM195" s="50"/>
      <c r="AN195" s="50"/>
      <c r="AO195" s="50"/>
      <c r="AP195" s="50"/>
      <c r="AQ195" s="50"/>
    </row>
    <row r="196" spans="1:43"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57"/>
      <c r="AF196" s="56"/>
      <c r="AG196" s="56"/>
      <c r="AH196" s="56"/>
      <c r="AI196" s="50"/>
      <c r="AJ196" s="50"/>
      <c r="AK196" s="50"/>
      <c r="AL196" s="50"/>
      <c r="AM196" s="50"/>
      <c r="AN196" s="50"/>
      <c r="AO196" s="50"/>
      <c r="AP196" s="50"/>
      <c r="AQ196" s="50"/>
    </row>
    <row r="197" spans="1:43"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57"/>
      <c r="AF197" s="56"/>
      <c r="AG197" s="56"/>
      <c r="AH197" s="56"/>
      <c r="AI197" s="50"/>
      <c r="AJ197" s="50"/>
      <c r="AK197" s="50"/>
      <c r="AL197" s="50"/>
      <c r="AM197" s="50"/>
      <c r="AN197" s="50"/>
      <c r="AO197" s="50"/>
      <c r="AP197" s="50"/>
      <c r="AQ197" s="50"/>
    </row>
    <row r="198" spans="1:43"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57"/>
      <c r="AF198" s="56"/>
      <c r="AG198" s="56"/>
      <c r="AH198" s="56"/>
      <c r="AI198" s="50"/>
      <c r="AJ198" s="50"/>
      <c r="AK198" s="50"/>
      <c r="AL198" s="50"/>
      <c r="AM198" s="50"/>
      <c r="AN198" s="50"/>
      <c r="AO198" s="50"/>
      <c r="AP198" s="50"/>
      <c r="AQ198" s="50"/>
    </row>
    <row r="199" spans="1:43"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57"/>
      <c r="AF199" s="56"/>
      <c r="AG199" s="56"/>
      <c r="AH199" s="56"/>
      <c r="AI199" s="50"/>
      <c r="AJ199" s="50"/>
      <c r="AK199" s="50"/>
      <c r="AL199" s="50"/>
      <c r="AM199" s="50"/>
      <c r="AN199" s="50"/>
      <c r="AO199" s="50"/>
      <c r="AP199" s="50"/>
      <c r="AQ199" s="50"/>
    </row>
    <row r="200" spans="1:43"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57"/>
      <c r="AF200" s="56"/>
      <c r="AG200" s="56"/>
      <c r="AH200" s="56"/>
      <c r="AI200" s="50"/>
      <c r="AJ200" s="50"/>
      <c r="AK200" s="50"/>
      <c r="AL200" s="50"/>
      <c r="AM200" s="50"/>
      <c r="AN200" s="50"/>
      <c r="AO200" s="50"/>
      <c r="AP200" s="50"/>
      <c r="AQ200" s="50"/>
    </row>
    <row r="201" spans="1:43"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57"/>
      <c r="AF201" s="56"/>
      <c r="AG201" s="56"/>
      <c r="AH201" s="56"/>
      <c r="AI201" s="50"/>
      <c r="AJ201" s="50"/>
      <c r="AK201" s="50"/>
      <c r="AL201" s="50"/>
      <c r="AM201" s="50"/>
      <c r="AN201" s="50"/>
      <c r="AO201" s="50"/>
      <c r="AP201" s="50"/>
      <c r="AQ201" s="50"/>
    </row>
    <row r="202" spans="1:43"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57"/>
      <c r="AF202" s="56"/>
      <c r="AG202" s="56"/>
      <c r="AH202" s="56"/>
      <c r="AI202" s="50"/>
      <c r="AJ202" s="50"/>
      <c r="AK202" s="50"/>
      <c r="AL202" s="50"/>
      <c r="AM202" s="50"/>
      <c r="AN202" s="50"/>
      <c r="AO202" s="50"/>
      <c r="AP202" s="50"/>
      <c r="AQ202" s="50"/>
    </row>
    <row r="203" spans="1:43"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57"/>
      <c r="AF203" s="56"/>
      <c r="AG203" s="56"/>
      <c r="AH203" s="56"/>
      <c r="AI203" s="50"/>
      <c r="AJ203" s="50"/>
      <c r="AK203" s="50"/>
      <c r="AL203" s="50"/>
      <c r="AM203" s="50"/>
      <c r="AN203" s="50"/>
      <c r="AO203" s="50"/>
      <c r="AP203" s="50"/>
      <c r="AQ203" s="50"/>
    </row>
    <row r="204" spans="1:43"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57"/>
      <c r="AF204" s="56"/>
      <c r="AG204" s="56"/>
      <c r="AH204" s="56"/>
      <c r="AI204" s="50"/>
      <c r="AJ204" s="50"/>
      <c r="AK204" s="50"/>
      <c r="AL204" s="50"/>
      <c r="AM204" s="50"/>
      <c r="AN204" s="50"/>
      <c r="AO204" s="50"/>
      <c r="AP204" s="50"/>
      <c r="AQ204" s="50"/>
    </row>
    <row r="205" spans="1:43"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57"/>
      <c r="AF205" s="56"/>
      <c r="AG205" s="56"/>
      <c r="AH205" s="56"/>
      <c r="AI205" s="50"/>
      <c r="AJ205" s="50"/>
      <c r="AK205" s="50"/>
      <c r="AL205" s="50"/>
      <c r="AM205" s="50"/>
      <c r="AN205" s="50"/>
      <c r="AO205" s="50"/>
      <c r="AP205" s="50"/>
      <c r="AQ205" s="50"/>
    </row>
    <row r="206" spans="1:43"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57"/>
      <c r="AF206" s="56"/>
      <c r="AG206" s="56"/>
      <c r="AH206" s="56"/>
      <c r="AI206" s="50"/>
      <c r="AJ206" s="50"/>
      <c r="AK206" s="50"/>
      <c r="AL206" s="50"/>
      <c r="AM206" s="50"/>
      <c r="AN206" s="50"/>
      <c r="AO206" s="50"/>
      <c r="AP206" s="50"/>
      <c r="AQ206" s="50"/>
    </row>
    <row r="207" spans="1:43"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57"/>
      <c r="AF207" s="56"/>
      <c r="AG207" s="56"/>
      <c r="AH207" s="56"/>
      <c r="AI207" s="50"/>
      <c r="AJ207" s="50"/>
      <c r="AK207" s="50"/>
      <c r="AL207" s="50"/>
      <c r="AM207" s="50"/>
      <c r="AN207" s="50"/>
      <c r="AO207" s="50"/>
      <c r="AP207" s="50"/>
      <c r="AQ207" s="50"/>
    </row>
    <row r="208" spans="1:43"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57"/>
      <c r="AF208" s="56"/>
      <c r="AG208" s="56"/>
      <c r="AH208" s="56"/>
      <c r="AI208" s="50"/>
      <c r="AJ208" s="50"/>
      <c r="AK208" s="50"/>
      <c r="AL208" s="50"/>
      <c r="AM208" s="50"/>
      <c r="AN208" s="50"/>
      <c r="AO208" s="50"/>
      <c r="AP208" s="50"/>
      <c r="AQ208" s="50"/>
    </row>
    <row r="209" spans="1:43"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57"/>
      <c r="AF209" s="56"/>
      <c r="AG209" s="56"/>
      <c r="AH209" s="56"/>
      <c r="AI209" s="50"/>
      <c r="AJ209" s="50"/>
      <c r="AK209" s="50"/>
      <c r="AL209" s="50"/>
      <c r="AM209" s="50"/>
      <c r="AN209" s="50"/>
      <c r="AO209" s="50"/>
      <c r="AP209" s="50"/>
      <c r="AQ209" s="50"/>
    </row>
    <row r="210" spans="1:43"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57"/>
      <c r="AF210" s="56"/>
      <c r="AG210" s="56"/>
      <c r="AH210" s="56"/>
      <c r="AI210" s="50"/>
      <c r="AJ210" s="50"/>
      <c r="AK210" s="50"/>
      <c r="AL210" s="50"/>
      <c r="AM210" s="50"/>
      <c r="AN210" s="50"/>
      <c r="AO210" s="50"/>
      <c r="AP210" s="50"/>
      <c r="AQ210" s="50"/>
    </row>
    <row r="211" spans="1:43"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57"/>
      <c r="AF211" s="56"/>
      <c r="AG211" s="56"/>
      <c r="AH211" s="56"/>
      <c r="AI211" s="50"/>
      <c r="AJ211" s="50"/>
      <c r="AK211" s="50"/>
      <c r="AL211" s="50"/>
      <c r="AM211" s="50"/>
      <c r="AN211" s="50"/>
      <c r="AO211" s="50"/>
      <c r="AP211" s="50"/>
      <c r="AQ211" s="50"/>
    </row>
    <row r="212" spans="1:43"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57"/>
      <c r="AF212" s="56"/>
      <c r="AG212" s="56"/>
      <c r="AH212" s="56"/>
      <c r="AI212" s="50"/>
      <c r="AJ212" s="50"/>
      <c r="AK212" s="50"/>
      <c r="AL212" s="50"/>
      <c r="AM212" s="50"/>
      <c r="AN212" s="50"/>
      <c r="AO212" s="50"/>
      <c r="AP212" s="50"/>
      <c r="AQ212" s="50"/>
    </row>
    <row r="213" spans="1:43"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57"/>
      <c r="AF213" s="56"/>
      <c r="AG213" s="56"/>
      <c r="AH213" s="56"/>
      <c r="AI213" s="50"/>
      <c r="AJ213" s="50"/>
      <c r="AK213" s="50"/>
      <c r="AL213" s="50"/>
      <c r="AM213" s="50"/>
      <c r="AN213" s="50"/>
      <c r="AO213" s="50"/>
      <c r="AP213" s="50"/>
      <c r="AQ213" s="50"/>
    </row>
    <row r="214" spans="1:43"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57"/>
      <c r="AF214" s="56"/>
      <c r="AG214" s="56"/>
      <c r="AH214" s="56"/>
      <c r="AI214" s="50"/>
      <c r="AJ214" s="50"/>
      <c r="AK214" s="50"/>
      <c r="AL214" s="50"/>
      <c r="AM214" s="50"/>
      <c r="AN214" s="50"/>
      <c r="AO214" s="50"/>
      <c r="AP214" s="50"/>
      <c r="AQ214" s="50"/>
    </row>
    <row r="215" spans="1:43"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57"/>
      <c r="AF215" s="56"/>
      <c r="AG215" s="56"/>
      <c r="AH215" s="56"/>
      <c r="AI215" s="50"/>
      <c r="AJ215" s="50"/>
      <c r="AK215" s="50"/>
      <c r="AL215" s="50"/>
      <c r="AM215" s="50"/>
      <c r="AN215" s="50"/>
      <c r="AO215" s="50"/>
      <c r="AP215" s="50"/>
      <c r="AQ215" s="50"/>
    </row>
    <row r="216" spans="1:43"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57"/>
      <c r="AF216" s="56"/>
      <c r="AG216" s="56"/>
      <c r="AH216" s="56"/>
      <c r="AI216" s="50"/>
      <c r="AJ216" s="50"/>
      <c r="AK216" s="50"/>
      <c r="AL216" s="50"/>
      <c r="AM216" s="50"/>
      <c r="AN216" s="50"/>
      <c r="AO216" s="50"/>
      <c r="AP216" s="50"/>
      <c r="AQ216" s="50"/>
    </row>
    <row r="217" spans="1:43"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57"/>
      <c r="AF217" s="56"/>
      <c r="AG217" s="56"/>
      <c r="AH217" s="56"/>
      <c r="AI217" s="50"/>
      <c r="AJ217" s="50"/>
      <c r="AK217" s="50"/>
      <c r="AL217" s="50"/>
      <c r="AM217" s="50"/>
      <c r="AN217" s="50"/>
      <c r="AO217" s="50"/>
      <c r="AP217" s="50"/>
      <c r="AQ217" s="50"/>
    </row>
    <row r="218" spans="1:43"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57"/>
      <c r="AF218" s="56"/>
      <c r="AG218" s="56"/>
      <c r="AH218" s="56"/>
      <c r="AI218" s="50"/>
      <c r="AJ218" s="50"/>
      <c r="AK218" s="50"/>
      <c r="AL218" s="50"/>
      <c r="AM218" s="50"/>
      <c r="AN218" s="50"/>
      <c r="AO218" s="50"/>
      <c r="AP218" s="50"/>
      <c r="AQ218" s="50"/>
    </row>
    <row r="219" spans="1:43"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57"/>
      <c r="AF219" s="56"/>
      <c r="AG219" s="56"/>
      <c r="AH219" s="56"/>
      <c r="AI219" s="50"/>
      <c r="AJ219" s="50"/>
      <c r="AK219" s="50"/>
      <c r="AL219" s="50"/>
      <c r="AM219" s="50"/>
      <c r="AN219" s="50"/>
      <c r="AO219" s="50"/>
      <c r="AP219" s="50"/>
      <c r="AQ219" s="50"/>
    </row>
    <row r="220" spans="1:43"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57"/>
      <c r="AF220" s="56"/>
      <c r="AG220" s="56"/>
      <c r="AH220" s="56"/>
      <c r="AI220" s="50"/>
      <c r="AJ220" s="50"/>
      <c r="AK220" s="50"/>
      <c r="AL220" s="50"/>
      <c r="AM220" s="50"/>
      <c r="AN220" s="50"/>
      <c r="AO220" s="50"/>
      <c r="AP220" s="50"/>
      <c r="AQ220" s="50"/>
    </row>
    <row r="221" spans="1:43"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57"/>
      <c r="AF221" s="56"/>
      <c r="AG221" s="56"/>
      <c r="AH221" s="56"/>
      <c r="AI221" s="50"/>
      <c r="AJ221" s="50"/>
      <c r="AK221" s="50"/>
      <c r="AL221" s="50"/>
      <c r="AM221" s="50"/>
      <c r="AN221" s="50"/>
      <c r="AO221" s="50"/>
      <c r="AP221" s="50"/>
      <c r="AQ221" s="50"/>
    </row>
    <row r="222" spans="1:43"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57"/>
      <c r="AF222" s="56"/>
      <c r="AG222" s="56"/>
      <c r="AH222" s="56"/>
      <c r="AI222" s="50"/>
      <c r="AJ222" s="50"/>
      <c r="AK222" s="50"/>
      <c r="AL222" s="50"/>
      <c r="AM222" s="50"/>
      <c r="AN222" s="50"/>
      <c r="AO222" s="50"/>
      <c r="AP222" s="50"/>
      <c r="AQ222" s="50"/>
    </row>
    <row r="223" spans="1:43"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57"/>
      <c r="AF223" s="56"/>
      <c r="AG223" s="56"/>
      <c r="AH223" s="56"/>
      <c r="AI223" s="50"/>
      <c r="AJ223" s="50"/>
      <c r="AK223" s="50"/>
      <c r="AL223" s="50"/>
      <c r="AM223" s="50"/>
      <c r="AN223" s="50"/>
      <c r="AO223" s="50"/>
      <c r="AP223" s="50"/>
      <c r="AQ223" s="50"/>
    </row>
    <row r="224" spans="1:43"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57"/>
      <c r="AF224" s="56"/>
      <c r="AG224" s="56"/>
      <c r="AH224" s="56"/>
      <c r="AI224" s="50"/>
      <c r="AJ224" s="50"/>
      <c r="AK224" s="50"/>
      <c r="AL224" s="50"/>
      <c r="AM224" s="50"/>
      <c r="AN224" s="50"/>
      <c r="AO224" s="50"/>
      <c r="AP224" s="50"/>
      <c r="AQ224" s="50"/>
    </row>
    <row r="225" spans="1:43"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57"/>
      <c r="AF225" s="56"/>
      <c r="AG225" s="56"/>
      <c r="AH225" s="56"/>
      <c r="AI225" s="50"/>
      <c r="AJ225" s="50"/>
      <c r="AK225" s="50"/>
      <c r="AL225" s="50"/>
      <c r="AM225" s="50"/>
      <c r="AN225" s="50"/>
      <c r="AO225" s="50"/>
      <c r="AP225" s="50"/>
      <c r="AQ225" s="50"/>
    </row>
    <row r="226" spans="1:43"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57"/>
      <c r="AF226" s="56"/>
      <c r="AG226" s="56"/>
      <c r="AH226" s="56"/>
      <c r="AI226" s="50"/>
      <c r="AJ226" s="50"/>
      <c r="AK226" s="50"/>
      <c r="AL226" s="50"/>
      <c r="AM226" s="50"/>
      <c r="AN226" s="50"/>
      <c r="AO226" s="50"/>
      <c r="AP226" s="50"/>
      <c r="AQ226" s="50"/>
    </row>
    <row r="227" spans="1:43"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57"/>
      <c r="AF227" s="56"/>
      <c r="AG227" s="56"/>
      <c r="AH227" s="56"/>
      <c r="AI227" s="50"/>
      <c r="AJ227" s="50"/>
      <c r="AK227" s="50"/>
      <c r="AL227" s="50"/>
      <c r="AM227" s="50"/>
      <c r="AN227" s="50"/>
      <c r="AO227" s="50"/>
      <c r="AP227" s="50"/>
      <c r="AQ227" s="50"/>
    </row>
    <row r="228" spans="1:43"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57"/>
      <c r="AF228" s="56"/>
      <c r="AG228" s="56"/>
      <c r="AH228" s="56"/>
      <c r="AI228" s="50"/>
      <c r="AJ228" s="50"/>
      <c r="AK228" s="50"/>
      <c r="AL228" s="50"/>
      <c r="AM228" s="50"/>
      <c r="AN228" s="50"/>
      <c r="AO228" s="50"/>
      <c r="AP228" s="50"/>
      <c r="AQ228" s="50"/>
    </row>
    <row r="229" spans="1:43"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57"/>
      <c r="AF229" s="56"/>
      <c r="AG229" s="56"/>
      <c r="AH229" s="56"/>
      <c r="AI229" s="50"/>
      <c r="AJ229" s="50"/>
      <c r="AK229" s="50"/>
      <c r="AL229" s="50"/>
      <c r="AM229" s="50"/>
      <c r="AN229" s="50"/>
      <c r="AO229" s="50"/>
      <c r="AP229" s="50"/>
      <c r="AQ229" s="50"/>
    </row>
    <row r="230" spans="1:43"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57"/>
      <c r="AF230" s="56"/>
      <c r="AG230" s="56"/>
      <c r="AH230" s="56"/>
      <c r="AI230" s="50"/>
      <c r="AJ230" s="50"/>
      <c r="AK230" s="50"/>
      <c r="AL230" s="50"/>
      <c r="AM230" s="50"/>
      <c r="AN230" s="50"/>
      <c r="AO230" s="50"/>
      <c r="AP230" s="50"/>
      <c r="AQ230" s="50"/>
    </row>
    <row r="231" spans="1:43"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57"/>
      <c r="AF231" s="56"/>
      <c r="AG231" s="56"/>
      <c r="AH231" s="56"/>
      <c r="AI231" s="50"/>
      <c r="AJ231" s="50"/>
      <c r="AK231" s="50"/>
      <c r="AL231" s="50"/>
      <c r="AM231" s="50"/>
      <c r="AN231" s="50"/>
      <c r="AO231" s="50"/>
      <c r="AP231" s="50"/>
      <c r="AQ231" s="50"/>
    </row>
    <row r="232" spans="1:43"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57"/>
      <c r="AF232" s="56"/>
      <c r="AG232" s="56"/>
      <c r="AH232" s="56"/>
      <c r="AI232" s="50"/>
      <c r="AJ232" s="50"/>
      <c r="AK232" s="50"/>
      <c r="AL232" s="50"/>
      <c r="AM232" s="50"/>
      <c r="AN232" s="50"/>
      <c r="AO232" s="50"/>
      <c r="AP232" s="50"/>
      <c r="AQ232" s="50"/>
    </row>
    <row r="233" spans="1:43"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57"/>
      <c r="AF233" s="56"/>
      <c r="AG233" s="56"/>
      <c r="AH233" s="56"/>
      <c r="AI233" s="50"/>
      <c r="AJ233" s="50"/>
      <c r="AK233" s="50"/>
      <c r="AL233" s="50"/>
      <c r="AM233" s="50"/>
      <c r="AN233" s="50"/>
      <c r="AO233" s="50"/>
      <c r="AP233" s="50"/>
      <c r="AQ233" s="50"/>
    </row>
    <row r="234" spans="1:43"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57"/>
      <c r="AF234" s="56"/>
      <c r="AG234" s="56"/>
      <c r="AH234" s="56"/>
      <c r="AI234" s="50"/>
      <c r="AJ234" s="50"/>
      <c r="AK234" s="50"/>
      <c r="AL234" s="50"/>
      <c r="AM234" s="50"/>
      <c r="AN234" s="50"/>
      <c r="AO234" s="50"/>
      <c r="AP234" s="50"/>
      <c r="AQ234" s="50"/>
    </row>
    <row r="235" spans="1:43"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57"/>
      <c r="AF235" s="56"/>
      <c r="AG235" s="56"/>
      <c r="AH235" s="56"/>
      <c r="AI235" s="50"/>
      <c r="AJ235" s="50"/>
      <c r="AK235" s="50"/>
      <c r="AL235" s="50"/>
      <c r="AM235" s="50"/>
      <c r="AN235" s="50"/>
      <c r="AO235" s="50"/>
      <c r="AP235" s="50"/>
      <c r="AQ235" s="50"/>
    </row>
    <row r="236" spans="1:43"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57"/>
      <c r="AF236" s="56"/>
      <c r="AG236" s="56"/>
      <c r="AH236" s="56"/>
      <c r="AI236" s="50"/>
      <c r="AJ236" s="50"/>
      <c r="AK236" s="50"/>
      <c r="AL236" s="50"/>
      <c r="AM236" s="50"/>
      <c r="AN236" s="50"/>
      <c r="AO236" s="50"/>
      <c r="AP236" s="50"/>
      <c r="AQ236" s="50"/>
    </row>
    <row r="237" spans="1:43"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57"/>
      <c r="AF237" s="56"/>
      <c r="AG237" s="56"/>
      <c r="AH237" s="56"/>
      <c r="AI237" s="50"/>
      <c r="AJ237" s="50"/>
      <c r="AK237" s="50"/>
      <c r="AL237" s="50"/>
      <c r="AM237" s="50"/>
      <c r="AN237" s="50"/>
      <c r="AO237" s="50"/>
      <c r="AP237" s="50"/>
      <c r="AQ237" s="50"/>
    </row>
    <row r="238" spans="1:43"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57"/>
      <c r="AF238" s="56"/>
      <c r="AG238" s="56"/>
      <c r="AH238" s="56"/>
      <c r="AI238" s="50"/>
      <c r="AJ238" s="50"/>
      <c r="AK238" s="50"/>
      <c r="AL238" s="50"/>
      <c r="AM238" s="50"/>
      <c r="AN238" s="50"/>
      <c r="AO238" s="50"/>
      <c r="AP238" s="50"/>
      <c r="AQ238" s="50"/>
    </row>
    <row r="239" spans="1:43"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57"/>
      <c r="AF239" s="56"/>
      <c r="AG239" s="56"/>
      <c r="AH239" s="56"/>
      <c r="AI239" s="50"/>
      <c r="AJ239" s="50"/>
      <c r="AK239" s="50"/>
      <c r="AL239" s="50"/>
      <c r="AM239" s="50"/>
      <c r="AN239" s="50"/>
      <c r="AO239" s="50"/>
      <c r="AP239" s="50"/>
      <c r="AQ239" s="50"/>
    </row>
    <row r="240" spans="1:43"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57"/>
      <c r="AF240" s="56"/>
      <c r="AG240" s="56"/>
      <c r="AH240" s="56"/>
      <c r="AI240" s="50"/>
      <c r="AJ240" s="50"/>
      <c r="AK240" s="50"/>
      <c r="AL240" s="50"/>
      <c r="AM240" s="50"/>
      <c r="AN240" s="50"/>
      <c r="AO240" s="50"/>
      <c r="AP240" s="50"/>
      <c r="AQ240" s="50"/>
    </row>
    <row r="241" spans="1:43"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57"/>
      <c r="AF241" s="56"/>
      <c r="AG241" s="56"/>
      <c r="AH241" s="56"/>
      <c r="AI241" s="50"/>
      <c r="AJ241" s="50"/>
      <c r="AK241" s="50"/>
      <c r="AL241" s="50"/>
      <c r="AM241" s="50"/>
      <c r="AN241" s="50"/>
      <c r="AO241" s="50"/>
      <c r="AP241" s="50"/>
      <c r="AQ241" s="50"/>
    </row>
    <row r="242" spans="1:43"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57"/>
      <c r="AF242" s="56"/>
      <c r="AG242" s="56"/>
      <c r="AH242" s="56"/>
      <c r="AI242" s="50"/>
      <c r="AJ242" s="50"/>
      <c r="AK242" s="50"/>
      <c r="AL242" s="50"/>
      <c r="AM242" s="50"/>
      <c r="AN242" s="50"/>
      <c r="AO242" s="50"/>
      <c r="AP242" s="50"/>
      <c r="AQ242" s="50"/>
    </row>
    <row r="243" spans="1:43"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57"/>
      <c r="AF243" s="56"/>
      <c r="AG243" s="56"/>
      <c r="AH243" s="56"/>
      <c r="AI243" s="50"/>
      <c r="AJ243" s="50"/>
      <c r="AK243" s="50"/>
      <c r="AL243" s="50"/>
      <c r="AM243" s="50"/>
      <c r="AN243" s="50"/>
      <c r="AO243" s="50"/>
      <c r="AP243" s="50"/>
      <c r="AQ243" s="50"/>
    </row>
    <row r="244" spans="1:43"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57"/>
      <c r="AF244" s="56"/>
      <c r="AG244" s="56"/>
      <c r="AH244" s="56"/>
      <c r="AI244" s="50"/>
      <c r="AJ244" s="50"/>
      <c r="AK244" s="50"/>
      <c r="AL244" s="50"/>
      <c r="AM244" s="50"/>
      <c r="AN244" s="50"/>
      <c r="AO244" s="50"/>
      <c r="AP244" s="50"/>
      <c r="AQ244" s="50"/>
    </row>
    <row r="245" spans="1:43"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57"/>
      <c r="AF245" s="56"/>
      <c r="AG245" s="56"/>
      <c r="AH245" s="56"/>
      <c r="AI245" s="50"/>
      <c r="AJ245" s="50"/>
      <c r="AK245" s="50"/>
      <c r="AL245" s="50"/>
      <c r="AM245" s="50"/>
      <c r="AN245" s="50"/>
      <c r="AO245" s="50"/>
      <c r="AP245" s="50"/>
      <c r="AQ245" s="50"/>
    </row>
    <row r="246" spans="1:43"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57"/>
      <c r="AF246" s="56"/>
      <c r="AG246" s="56"/>
      <c r="AH246" s="56"/>
      <c r="AI246" s="50"/>
      <c r="AJ246" s="50"/>
      <c r="AK246" s="50"/>
      <c r="AL246" s="50"/>
      <c r="AM246" s="50"/>
      <c r="AN246" s="50"/>
      <c r="AO246" s="50"/>
      <c r="AP246" s="50"/>
      <c r="AQ246" s="50"/>
    </row>
    <row r="247" spans="1:43"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57"/>
      <c r="AF247" s="56"/>
      <c r="AG247" s="56"/>
      <c r="AH247" s="56"/>
      <c r="AI247" s="50"/>
      <c r="AJ247" s="50"/>
      <c r="AK247" s="50"/>
      <c r="AL247" s="50"/>
      <c r="AM247" s="50"/>
      <c r="AN247" s="50"/>
      <c r="AO247" s="50"/>
      <c r="AP247" s="50"/>
      <c r="AQ247" s="50"/>
    </row>
    <row r="248" spans="1:43"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57"/>
      <c r="AF248" s="56"/>
      <c r="AG248" s="56"/>
      <c r="AH248" s="56"/>
      <c r="AI248" s="50"/>
      <c r="AJ248" s="50"/>
      <c r="AK248" s="50"/>
      <c r="AL248" s="50"/>
      <c r="AM248" s="50"/>
      <c r="AN248" s="50"/>
      <c r="AO248" s="50"/>
      <c r="AP248" s="50"/>
      <c r="AQ248" s="50"/>
    </row>
    <row r="249" spans="1:43"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57"/>
      <c r="AF249" s="56"/>
      <c r="AG249" s="56"/>
      <c r="AH249" s="56"/>
      <c r="AI249" s="50"/>
      <c r="AJ249" s="50"/>
      <c r="AK249" s="50"/>
      <c r="AL249" s="50"/>
      <c r="AM249" s="50"/>
      <c r="AN249" s="50"/>
      <c r="AO249" s="50"/>
      <c r="AP249" s="50"/>
      <c r="AQ249" s="50"/>
    </row>
    <row r="250" spans="1:43"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57"/>
      <c r="AF250" s="56"/>
      <c r="AG250" s="56"/>
      <c r="AH250" s="56"/>
      <c r="AI250" s="50"/>
      <c r="AJ250" s="50"/>
      <c r="AK250" s="50"/>
      <c r="AL250" s="50"/>
      <c r="AM250" s="50"/>
      <c r="AN250" s="50"/>
      <c r="AO250" s="50"/>
      <c r="AP250" s="50"/>
      <c r="AQ250" s="50"/>
    </row>
    <row r="251" spans="1:43"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57"/>
      <c r="AF251" s="56"/>
      <c r="AG251" s="56"/>
      <c r="AH251" s="56"/>
      <c r="AI251" s="50"/>
      <c r="AJ251" s="50"/>
      <c r="AK251" s="50"/>
      <c r="AL251" s="50"/>
      <c r="AM251" s="50"/>
      <c r="AN251" s="50"/>
      <c r="AO251" s="50"/>
      <c r="AP251" s="50"/>
      <c r="AQ251" s="50"/>
    </row>
    <row r="252" spans="1:43"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57"/>
      <c r="AF252" s="56"/>
      <c r="AG252" s="56"/>
      <c r="AH252" s="56"/>
      <c r="AI252" s="50"/>
      <c r="AJ252" s="50"/>
      <c r="AK252" s="50"/>
      <c r="AL252" s="50"/>
      <c r="AM252" s="50"/>
      <c r="AN252" s="50"/>
      <c r="AO252" s="50"/>
      <c r="AP252" s="50"/>
      <c r="AQ252" s="50"/>
    </row>
    <row r="253" spans="1:43"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57"/>
      <c r="AF253" s="56"/>
      <c r="AG253" s="56"/>
      <c r="AH253" s="56"/>
      <c r="AI253" s="50"/>
      <c r="AJ253" s="50"/>
      <c r="AK253" s="50"/>
      <c r="AL253" s="50"/>
      <c r="AM253" s="50"/>
      <c r="AN253" s="50"/>
      <c r="AO253" s="50"/>
      <c r="AP253" s="50"/>
      <c r="AQ253" s="50"/>
    </row>
    <row r="254" spans="1:43"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57"/>
      <c r="AF254" s="56"/>
      <c r="AG254" s="56"/>
      <c r="AH254" s="56"/>
      <c r="AI254" s="50"/>
      <c r="AJ254" s="50"/>
      <c r="AK254" s="50"/>
      <c r="AL254" s="50"/>
      <c r="AM254" s="50"/>
      <c r="AN254" s="50"/>
      <c r="AO254" s="50"/>
      <c r="AP254" s="50"/>
      <c r="AQ254" s="50"/>
    </row>
    <row r="255" spans="1:43"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57"/>
      <c r="AF255" s="56"/>
      <c r="AG255" s="56"/>
      <c r="AH255" s="56"/>
      <c r="AI255" s="50"/>
      <c r="AJ255" s="50"/>
      <c r="AK255" s="50"/>
      <c r="AL255" s="50"/>
      <c r="AM255" s="50"/>
      <c r="AN255" s="50"/>
      <c r="AO255" s="50"/>
      <c r="AP255" s="50"/>
      <c r="AQ255" s="50"/>
    </row>
    <row r="256" spans="1:43"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57"/>
      <c r="AF256" s="56"/>
      <c r="AG256" s="56"/>
      <c r="AH256" s="56"/>
      <c r="AI256" s="50"/>
      <c r="AJ256" s="50"/>
      <c r="AK256" s="50"/>
      <c r="AL256" s="50"/>
      <c r="AM256" s="50"/>
      <c r="AN256" s="50"/>
      <c r="AO256" s="50"/>
      <c r="AP256" s="50"/>
      <c r="AQ256" s="50"/>
    </row>
    <row r="257" spans="1:43"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57"/>
      <c r="AF257" s="56"/>
      <c r="AG257" s="56"/>
      <c r="AH257" s="56"/>
      <c r="AI257" s="50"/>
      <c r="AJ257" s="50"/>
      <c r="AK257" s="50"/>
      <c r="AL257" s="50"/>
      <c r="AM257" s="50"/>
      <c r="AN257" s="50"/>
      <c r="AO257" s="50"/>
      <c r="AP257" s="50"/>
      <c r="AQ257" s="50"/>
    </row>
    <row r="258" spans="1:43"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57"/>
      <c r="AF258" s="56"/>
      <c r="AG258" s="56"/>
      <c r="AH258" s="56"/>
      <c r="AI258" s="50"/>
      <c r="AJ258" s="50"/>
      <c r="AK258" s="50"/>
      <c r="AL258" s="50"/>
      <c r="AM258" s="50"/>
      <c r="AN258" s="50"/>
      <c r="AO258" s="50"/>
      <c r="AP258" s="50"/>
      <c r="AQ258" s="50"/>
    </row>
    <row r="259" spans="1:43"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57"/>
      <c r="AF259" s="56"/>
      <c r="AG259" s="56"/>
      <c r="AH259" s="56"/>
      <c r="AI259" s="50"/>
      <c r="AJ259" s="50"/>
      <c r="AK259" s="50"/>
      <c r="AL259" s="50"/>
      <c r="AM259" s="50"/>
      <c r="AN259" s="50"/>
      <c r="AO259" s="50"/>
      <c r="AP259" s="50"/>
      <c r="AQ259" s="50"/>
    </row>
    <row r="260" spans="1:43"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57"/>
      <c r="AF260" s="56"/>
      <c r="AG260" s="56"/>
      <c r="AH260" s="56"/>
      <c r="AI260" s="50"/>
      <c r="AJ260" s="50"/>
      <c r="AK260" s="50"/>
      <c r="AL260" s="50"/>
      <c r="AM260" s="50"/>
      <c r="AN260" s="50"/>
      <c r="AO260" s="50"/>
      <c r="AP260" s="50"/>
      <c r="AQ260" s="50"/>
    </row>
    <row r="261" spans="1:43"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57"/>
      <c r="AF261" s="56"/>
      <c r="AG261" s="56"/>
      <c r="AH261" s="56"/>
      <c r="AI261" s="50"/>
      <c r="AJ261" s="50"/>
      <c r="AK261" s="50"/>
      <c r="AL261" s="50"/>
      <c r="AM261" s="50"/>
      <c r="AN261" s="50"/>
      <c r="AO261" s="50"/>
      <c r="AP261" s="50"/>
      <c r="AQ261" s="50"/>
    </row>
    <row r="262" spans="1:43"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57"/>
      <c r="AF262" s="56"/>
      <c r="AG262" s="56"/>
      <c r="AH262" s="56"/>
      <c r="AI262" s="50"/>
      <c r="AJ262" s="50"/>
      <c r="AK262" s="50"/>
      <c r="AL262" s="50"/>
      <c r="AM262" s="50"/>
      <c r="AN262" s="50"/>
      <c r="AO262" s="50"/>
      <c r="AP262" s="50"/>
      <c r="AQ262" s="50"/>
    </row>
    <row r="263" spans="1:43"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57"/>
      <c r="AF263" s="56"/>
      <c r="AG263" s="56"/>
      <c r="AH263" s="56"/>
      <c r="AI263" s="50"/>
      <c r="AJ263" s="50"/>
      <c r="AK263" s="50"/>
      <c r="AL263" s="50"/>
      <c r="AM263" s="50"/>
      <c r="AN263" s="50"/>
      <c r="AO263" s="50"/>
      <c r="AP263" s="50"/>
      <c r="AQ263" s="50"/>
    </row>
    <row r="264" spans="1:43"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57"/>
      <c r="AF264" s="56"/>
      <c r="AG264" s="56"/>
      <c r="AH264" s="56"/>
      <c r="AI264" s="50"/>
      <c r="AJ264" s="50"/>
      <c r="AK264" s="50"/>
      <c r="AL264" s="50"/>
      <c r="AM264" s="50"/>
      <c r="AN264" s="50"/>
      <c r="AO264" s="50"/>
      <c r="AP264" s="50"/>
      <c r="AQ264" s="50"/>
    </row>
    <row r="265" spans="1:43"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57"/>
      <c r="AF265" s="56"/>
      <c r="AG265" s="56"/>
      <c r="AH265" s="56"/>
      <c r="AI265" s="50"/>
      <c r="AJ265" s="50"/>
      <c r="AK265" s="50"/>
      <c r="AL265" s="50"/>
      <c r="AM265" s="50"/>
      <c r="AN265" s="50"/>
      <c r="AO265" s="50"/>
      <c r="AP265" s="50"/>
      <c r="AQ265" s="50"/>
    </row>
    <row r="266" spans="1:43"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57"/>
      <c r="AF266" s="56"/>
      <c r="AG266" s="56"/>
      <c r="AH266" s="56"/>
      <c r="AI266" s="50"/>
      <c r="AJ266" s="50"/>
      <c r="AK266" s="50"/>
      <c r="AL266" s="50"/>
      <c r="AM266" s="50"/>
      <c r="AN266" s="50"/>
      <c r="AO266" s="50"/>
      <c r="AP266" s="50"/>
      <c r="AQ266" s="50"/>
    </row>
    <row r="267" spans="1:43"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57"/>
      <c r="AF267" s="56"/>
      <c r="AG267" s="56"/>
      <c r="AH267" s="56"/>
      <c r="AI267" s="50"/>
      <c r="AJ267" s="50"/>
      <c r="AK267" s="50"/>
      <c r="AL267" s="50"/>
      <c r="AM267" s="50"/>
      <c r="AN267" s="50"/>
      <c r="AO267" s="50"/>
      <c r="AP267" s="50"/>
      <c r="AQ267" s="50"/>
    </row>
    <row r="268" spans="1:43"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57"/>
      <c r="AF268" s="56"/>
      <c r="AG268" s="56"/>
      <c r="AH268" s="56"/>
      <c r="AI268" s="50"/>
      <c r="AJ268" s="50"/>
      <c r="AK268" s="50"/>
      <c r="AL268" s="50"/>
      <c r="AM268" s="50"/>
      <c r="AN268" s="50"/>
      <c r="AO268" s="50"/>
      <c r="AP268" s="50"/>
      <c r="AQ268" s="50"/>
    </row>
    <row r="269" spans="1:43"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57"/>
      <c r="AF269" s="56"/>
      <c r="AG269" s="56"/>
      <c r="AH269" s="56"/>
      <c r="AI269" s="50"/>
      <c r="AJ269" s="50"/>
      <c r="AK269" s="50"/>
      <c r="AL269" s="50"/>
      <c r="AM269" s="50"/>
      <c r="AN269" s="50"/>
      <c r="AO269" s="50"/>
      <c r="AP269" s="50"/>
      <c r="AQ269" s="50"/>
    </row>
    <row r="270" spans="1:43"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57"/>
      <c r="AF270" s="56"/>
      <c r="AG270" s="56"/>
      <c r="AH270" s="56"/>
      <c r="AI270" s="50"/>
      <c r="AJ270" s="50"/>
      <c r="AK270" s="50"/>
      <c r="AL270" s="50"/>
      <c r="AM270" s="50"/>
      <c r="AN270" s="50"/>
      <c r="AO270" s="50"/>
      <c r="AP270" s="50"/>
      <c r="AQ270" s="50"/>
    </row>
    <row r="271" spans="1:43"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57"/>
      <c r="AF271" s="56"/>
      <c r="AG271" s="56"/>
      <c r="AH271" s="56"/>
      <c r="AI271" s="50"/>
      <c r="AJ271" s="50"/>
      <c r="AK271" s="50"/>
      <c r="AL271" s="50"/>
      <c r="AM271" s="50"/>
      <c r="AN271" s="50"/>
      <c r="AO271" s="50"/>
      <c r="AP271" s="50"/>
      <c r="AQ271" s="50"/>
    </row>
    <row r="272" spans="1:43"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57"/>
      <c r="AF272" s="56"/>
      <c r="AG272" s="56"/>
      <c r="AH272" s="56"/>
      <c r="AI272" s="50"/>
      <c r="AJ272" s="50"/>
      <c r="AK272" s="50"/>
      <c r="AL272" s="50"/>
      <c r="AM272" s="50"/>
      <c r="AN272" s="50"/>
      <c r="AO272" s="50"/>
      <c r="AP272" s="50"/>
      <c r="AQ272" s="50"/>
    </row>
    <row r="273" spans="1:43"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57"/>
      <c r="AF273" s="56"/>
      <c r="AG273" s="56"/>
      <c r="AH273" s="56"/>
      <c r="AI273" s="50"/>
      <c r="AJ273" s="50"/>
      <c r="AK273" s="50"/>
      <c r="AL273" s="50"/>
      <c r="AM273" s="50"/>
      <c r="AN273" s="50"/>
      <c r="AO273" s="50"/>
      <c r="AP273" s="50"/>
      <c r="AQ273" s="50"/>
    </row>
    <row r="274" spans="1:43"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57"/>
      <c r="AF274" s="56"/>
      <c r="AG274" s="56"/>
      <c r="AH274" s="56"/>
      <c r="AI274" s="50"/>
      <c r="AJ274" s="50"/>
      <c r="AK274" s="50"/>
      <c r="AL274" s="50"/>
      <c r="AM274" s="50"/>
      <c r="AN274" s="50"/>
      <c r="AO274" s="50"/>
      <c r="AP274" s="50"/>
      <c r="AQ274" s="50"/>
    </row>
    <row r="275" spans="1:43"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57"/>
      <c r="AF275" s="56"/>
      <c r="AG275" s="56"/>
      <c r="AH275" s="56"/>
      <c r="AI275" s="50"/>
      <c r="AJ275" s="50"/>
      <c r="AK275" s="50"/>
      <c r="AL275" s="50"/>
      <c r="AM275" s="50"/>
      <c r="AN275" s="50"/>
      <c r="AO275" s="50"/>
      <c r="AP275" s="50"/>
      <c r="AQ275" s="50"/>
    </row>
    <row r="276" spans="1:43"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57"/>
      <c r="AF276" s="56"/>
      <c r="AG276" s="56"/>
      <c r="AH276" s="56"/>
      <c r="AI276" s="50"/>
      <c r="AJ276" s="50"/>
      <c r="AK276" s="50"/>
      <c r="AL276" s="50"/>
      <c r="AM276" s="50"/>
      <c r="AN276" s="50"/>
      <c r="AO276" s="50"/>
      <c r="AP276" s="50"/>
      <c r="AQ276" s="50"/>
    </row>
    <row r="277" spans="1:43"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57"/>
      <c r="AF277" s="56"/>
      <c r="AG277" s="56"/>
      <c r="AH277" s="56"/>
      <c r="AI277" s="50"/>
      <c r="AJ277" s="50"/>
      <c r="AK277" s="50"/>
      <c r="AL277" s="50"/>
      <c r="AM277" s="50"/>
      <c r="AN277" s="50"/>
      <c r="AO277" s="50"/>
      <c r="AP277" s="50"/>
      <c r="AQ277" s="50"/>
    </row>
    <row r="278" spans="1:43"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57"/>
      <c r="AF278" s="56"/>
      <c r="AG278" s="56"/>
      <c r="AH278" s="56"/>
      <c r="AI278" s="50"/>
      <c r="AJ278" s="50"/>
      <c r="AK278" s="50"/>
      <c r="AL278" s="50"/>
      <c r="AM278" s="50"/>
      <c r="AN278" s="50"/>
      <c r="AO278" s="50"/>
      <c r="AP278" s="50"/>
      <c r="AQ278" s="50"/>
    </row>
    <row r="279" spans="1:43"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57"/>
      <c r="AF279" s="56"/>
      <c r="AG279" s="56"/>
      <c r="AH279" s="56"/>
      <c r="AI279" s="50"/>
      <c r="AJ279" s="50"/>
      <c r="AK279" s="50"/>
      <c r="AL279" s="50"/>
      <c r="AM279" s="50"/>
      <c r="AN279" s="50"/>
      <c r="AO279" s="50"/>
      <c r="AP279" s="50"/>
      <c r="AQ279" s="50"/>
    </row>
    <row r="280" spans="1:43"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57"/>
      <c r="AF280" s="56"/>
      <c r="AG280" s="56"/>
      <c r="AH280" s="56"/>
      <c r="AI280" s="50"/>
      <c r="AJ280" s="50"/>
      <c r="AK280" s="50"/>
      <c r="AL280" s="50"/>
      <c r="AM280" s="50"/>
      <c r="AN280" s="50"/>
      <c r="AO280" s="50"/>
      <c r="AP280" s="50"/>
      <c r="AQ280" s="50"/>
    </row>
    <row r="281" spans="1:43"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57"/>
      <c r="AF281" s="56"/>
      <c r="AG281" s="56"/>
      <c r="AH281" s="56"/>
      <c r="AI281" s="50"/>
      <c r="AJ281" s="50"/>
      <c r="AK281" s="50"/>
      <c r="AL281" s="50"/>
      <c r="AM281" s="50"/>
      <c r="AN281" s="50"/>
      <c r="AO281" s="50"/>
      <c r="AP281" s="50"/>
      <c r="AQ281" s="50"/>
    </row>
    <row r="282" spans="1:43"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57"/>
      <c r="AF282" s="56"/>
      <c r="AG282" s="56"/>
      <c r="AH282" s="56"/>
      <c r="AI282" s="50"/>
      <c r="AJ282" s="50"/>
      <c r="AK282" s="50"/>
      <c r="AL282" s="50"/>
      <c r="AM282" s="50"/>
      <c r="AN282" s="50"/>
      <c r="AO282" s="50"/>
      <c r="AP282" s="50"/>
      <c r="AQ282" s="50"/>
    </row>
    <row r="283" spans="1:43"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57"/>
      <c r="AF283" s="56"/>
      <c r="AG283" s="56"/>
      <c r="AH283" s="56"/>
      <c r="AI283" s="50"/>
      <c r="AJ283" s="50"/>
      <c r="AK283" s="50"/>
      <c r="AL283" s="50"/>
      <c r="AM283" s="50"/>
      <c r="AN283" s="50"/>
      <c r="AO283" s="50"/>
      <c r="AP283" s="50"/>
      <c r="AQ283" s="50"/>
    </row>
    <row r="284" spans="1:43"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57"/>
      <c r="AF284" s="56"/>
      <c r="AG284" s="56"/>
      <c r="AH284" s="56"/>
      <c r="AI284" s="50"/>
      <c r="AJ284" s="50"/>
      <c r="AK284" s="50"/>
      <c r="AL284" s="50"/>
      <c r="AM284" s="50"/>
      <c r="AN284" s="50"/>
      <c r="AO284" s="50"/>
      <c r="AP284" s="50"/>
      <c r="AQ284" s="50"/>
    </row>
    <row r="285" spans="1:43"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57"/>
      <c r="AF285" s="56"/>
      <c r="AG285" s="56"/>
      <c r="AH285" s="56"/>
      <c r="AI285" s="50"/>
      <c r="AJ285" s="50"/>
      <c r="AK285" s="50"/>
      <c r="AL285" s="50"/>
      <c r="AM285" s="50"/>
      <c r="AN285" s="50"/>
      <c r="AO285" s="50"/>
      <c r="AP285" s="50"/>
      <c r="AQ285" s="50"/>
    </row>
    <row r="286" spans="1:43"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57"/>
      <c r="AF286" s="56"/>
      <c r="AG286" s="56"/>
      <c r="AH286" s="56"/>
      <c r="AI286" s="50"/>
      <c r="AJ286" s="50"/>
      <c r="AK286" s="50"/>
      <c r="AL286" s="50"/>
      <c r="AM286" s="50"/>
      <c r="AN286" s="50"/>
      <c r="AO286" s="50"/>
      <c r="AP286" s="50"/>
      <c r="AQ286" s="50"/>
    </row>
    <row r="287" spans="1:43"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57"/>
      <c r="AF287" s="56"/>
      <c r="AG287" s="56"/>
      <c r="AH287" s="56"/>
      <c r="AI287" s="50"/>
      <c r="AJ287" s="50"/>
      <c r="AK287" s="50"/>
      <c r="AL287" s="50"/>
      <c r="AM287" s="50"/>
      <c r="AN287" s="50"/>
      <c r="AO287" s="50"/>
      <c r="AP287" s="50"/>
      <c r="AQ287" s="50"/>
    </row>
    <row r="288" spans="1:43"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57"/>
      <c r="AF288" s="56"/>
      <c r="AG288" s="56"/>
      <c r="AH288" s="56"/>
      <c r="AI288" s="50"/>
      <c r="AJ288" s="50"/>
      <c r="AK288" s="50"/>
      <c r="AL288" s="50"/>
      <c r="AM288" s="50"/>
      <c r="AN288" s="50"/>
      <c r="AO288" s="50"/>
      <c r="AP288" s="50"/>
      <c r="AQ288" s="50"/>
    </row>
    <row r="289" spans="1:43"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57"/>
      <c r="AF289" s="56"/>
      <c r="AG289" s="56"/>
      <c r="AH289" s="56"/>
      <c r="AI289" s="50"/>
      <c r="AJ289" s="50"/>
      <c r="AK289" s="50"/>
      <c r="AL289" s="50"/>
      <c r="AM289" s="50"/>
      <c r="AN289" s="50"/>
      <c r="AO289" s="50"/>
      <c r="AP289" s="50"/>
      <c r="AQ289" s="50"/>
    </row>
    <row r="290" spans="1:43"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57"/>
      <c r="AF290" s="56"/>
      <c r="AG290" s="56"/>
      <c r="AH290" s="56"/>
      <c r="AI290" s="50"/>
      <c r="AJ290" s="50"/>
      <c r="AK290" s="50"/>
      <c r="AL290" s="50"/>
      <c r="AM290" s="50"/>
      <c r="AN290" s="50"/>
      <c r="AO290" s="50"/>
      <c r="AP290" s="50"/>
      <c r="AQ290" s="50"/>
    </row>
    <row r="291" spans="1:43"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57"/>
      <c r="AF291" s="56"/>
      <c r="AG291" s="56"/>
      <c r="AH291" s="56"/>
      <c r="AI291" s="50"/>
      <c r="AJ291" s="50"/>
      <c r="AK291" s="50"/>
      <c r="AL291" s="50"/>
      <c r="AM291" s="50"/>
      <c r="AN291" s="50"/>
      <c r="AO291" s="50"/>
      <c r="AP291" s="50"/>
      <c r="AQ291" s="50"/>
    </row>
    <row r="292" spans="1:43"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57"/>
      <c r="AF292" s="56"/>
      <c r="AG292" s="56"/>
      <c r="AH292" s="56"/>
      <c r="AI292" s="50"/>
      <c r="AJ292" s="50"/>
      <c r="AK292" s="50"/>
      <c r="AL292" s="50"/>
      <c r="AM292" s="50"/>
      <c r="AN292" s="50"/>
      <c r="AO292" s="50"/>
      <c r="AP292" s="50"/>
      <c r="AQ292" s="50"/>
    </row>
    <row r="293" spans="1:43"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57"/>
      <c r="AF293" s="56"/>
      <c r="AG293" s="56"/>
      <c r="AH293" s="56"/>
      <c r="AI293" s="50"/>
      <c r="AJ293" s="50"/>
      <c r="AK293" s="50"/>
      <c r="AL293" s="50"/>
      <c r="AM293" s="50"/>
      <c r="AN293" s="50"/>
      <c r="AO293" s="50"/>
      <c r="AP293" s="50"/>
      <c r="AQ293" s="50"/>
    </row>
    <row r="294" spans="1:43"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57"/>
      <c r="AF294" s="56"/>
      <c r="AG294" s="56"/>
      <c r="AH294" s="56"/>
      <c r="AI294" s="50"/>
      <c r="AJ294" s="50"/>
      <c r="AK294" s="50"/>
      <c r="AL294" s="50"/>
      <c r="AM294" s="50"/>
      <c r="AN294" s="50"/>
      <c r="AO294" s="50"/>
      <c r="AP294" s="50"/>
      <c r="AQ294" s="50"/>
    </row>
    <row r="295" spans="1:43"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57"/>
      <c r="AF295" s="56"/>
      <c r="AG295" s="56"/>
      <c r="AH295" s="56"/>
      <c r="AI295" s="50"/>
      <c r="AJ295" s="50"/>
      <c r="AK295" s="50"/>
      <c r="AL295" s="50"/>
      <c r="AM295" s="50"/>
      <c r="AN295" s="50"/>
      <c r="AO295" s="50"/>
      <c r="AP295" s="50"/>
      <c r="AQ295" s="50"/>
    </row>
    <row r="296" spans="1:43"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57"/>
      <c r="AF296" s="56"/>
      <c r="AG296" s="56"/>
      <c r="AH296" s="56"/>
      <c r="AI296" s="50"/>
      <c r="AJ296" s="50"/>
      <c r="AK296" s="50"/>
      <c r="AL296" s="50"/>
      <c r="AM296" s="50"/>
      <c r="AN296" s="50"/>
      <c r="AO296" s="50"/>
      <c r="AP296" s="50"/>
      <c r="AQ296" s="50"/>
    </row>
    <row r="297" spans="1:43"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57"/>
      <c r="AF297" s="56"/>
      <c r="AG297" s="56"/>
      <c r="AH297" s="56"/>
      <c r="AI297" s="50"/>
      <c r="AJ297" s="50"/>
      <c r="AK297" s="50"/>
      <c r="AL297" s="50"/>
      <c r="AM297" s="50"/>
      <c r="AN297" s="50"/>
      <c r="AO297" s="50"/>
      <c r="AP297" s="50"/>
      <c r="AQ297" s="50"/>
    </row>
    <row r="298" spans="1:43"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57"/>
      <c r="AF298" s="56"/>
      <c r="AG298" s="56"/>
      <c r="AH298" s="56"/>
      <c r="AI298" s="50"/>
      <c r="AJ298" s="50"/>
      <c r="AK298" s="50"/>
      <c r="AL298" s="50"/>
      <c r="AM298" s="50"/>
      <c r="AN298" s="50"/>
      <c r="AO298" s="50"/>
      <c r="AP298" s="50"/>
      <c r="AQ298" s="50"/>
    </row>
    <row r="299" spans="1:43"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57"/>
      <c r="AF299" s="56"/>
      <c r="AG299" s="56"/>
      <c r="AH299" s="56"/>
      <c r="AI299" s="50"/>
      <c r="AJ299" s="50"/>
      <c r="AK299" s="50"/>
      <c r="AL299" s="50"/>
      <c r="AM299" s="50"/>
      <c r="AN299" s="50"/>
      <c r="AO299" s="50"/>
      <c r="AP299" s="50"/>
      <c r="AQ299" s="50"/>
    </row>
    <row r="300" spans="1:43"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57"/>
      <c r="AF300" s="56"/>
      <c r="AG300" s="56"/>
      <c r="AH300" s="56"/>
      <c r="AI300" s="50"/>
      <c r="AJ300" s="50"/>
      <c r="AK300" s="50"/>
      <c r="AL300" s="50"/>
      <c r="AM300" s="50"/>
      <c r="AN300" s="50"/>
      <c r="AO300" s="50"/>
      <c r="AP300" s="50"/>
      <c r="AQ300" s="50"/>
    </row>
    <row r="301" spans="1:43"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57"/>
      <c r="AF301" s="56"/>
      <c r="AG301" s="56"/>
      <c r="AH301" s="56"/>
      <c r="AI301" s="50"/>
      <c r="AJ301" s="50"/>
      <c r="AK301" s="50"/>
      <c r="AL301" s="50"/>
      <c r="AM301" s="50"/>
      <c r="AN301" s="50"/>
      <c r="AO301" s="50"/>
      <c r="AP301" s="50"/>
      <c r="AQ301" s="50"/>
    </row>
    <row r="302" spans="1:43"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57"/>
      <c r="AF302" s="56"/>
      <c r="AG302" s="56"/>
      <c r="AH302" s="56"/>
      <c r="AI302" s="50"/>
      <c r="AJ302" s="50"/>
      <c r="AK302" s="50"/>
      <c r="AL302" s="50"/>
      <c r="AM302" s="50"/>
      <c r="AN302" s="50"/>
      <c r="AO302" s="50"/>
      <c r="AP302" s="50"/>
      <c r="AQ302" s="50"/>
    </row>
    <row r="303" spans="1:43"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57"/>
      <c r="AF303" s="56"/>
      <c r="AG303" s="56"/>
      <c r="AH303" s="56"/>
      <c r="AI303" s="50"/>
      <c r="AJ303" s="50"/>
      <c r="AK303" s="50"/>
      <c r="AL303" s="50"/>
      <c r="AM303" s="50"/>
      <c r="AN303" s="50"/>
      <c r="AO303" s="50"/>
      <c r="AP303" s="50"/>
      <c r="AQ303" s="50"/>
    </row>
    <row r="304" spans="1:43"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57"/>
      <c r="AF304" s="56"/>
      <c r="AG304" s="56"/>
      <c r="AH304" s="56"/>
      <c r="AI304" s="50"/>
      <c r="AJ304" s="50"/>
      <c r="AK304" s="50"/>
      <c r="AL304" s="50"/>
      <c r="AM304" s="50"/>
      <c r="AN304" s="50"/>
      <c r="AO304" s="50"/>
      <c r="AP304" s="50"/>
      <c r="AQ304" s="50"/>
    </row>
    <row r="305" spans="1:43"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57"/>
      <c r="AF305" s="56"/>
      <c r="AG305" s="56"/>
      <c r="AH305" s="56"/>
      <c r="AI305" s="50"/>
      <c r="AJ305" s="50"/>
      <c r="AK305" s="50"/>
      <c r="AL305" s="50"/>
      <c r="AM305" s="50"/>
      <c r="AN305" s="50"/>
      <c r="AO305" s="50"/>
      <c r="AP305" s="50"/>
      <c r="AQ305" s="50"/>
    </row>
    <row r="306" spans="1:43"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57"/>
      <c r="AF306" s="56"/>
      <c r="AG306" s="56"/>
      <c r="AH306" s="56"/>
      <c r="AI306" s="50"/>
      <c r="AJ306" s="50"/>
      <c r="AK306" s="50"/>
      <c r="AL306" s="50"/>
      <c r="AM306" s="50"/>
      <c r="AN306" s="50"/>
      <c r="AO306" s="50"/>
      <c r="AP306" s="50"/>
      <c r="AQ306" s="50"/>
    </row>
    <row r="307" spans="1:43"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57"/>
      <c r="AF307" s="56"/>
      <c r="AG307" s="56"/>
      <c r="AH307" s="56"/>
      <c r="AI307" s="50"/>
      <c r="AJ307" s="50"/>
      <c r="AK307" s="50"/>
      <c r="AL307" s="50"/>
      <c r="AM307" s="50"/>
      <c r="AN307" s="50"/>
      <c r="AO307" s="50"/>
      <c r="AP307" s="50"/>
      <c r="AQ307" s="50"/>
    </row>
    <row r="308" spans="1:43"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57"/>
      <c r="AF308" s="56"/>
      <c r="AG308" s="56"/>
      <c r="AH308" s="56"/>
      <c r="AI308" s="50"/>
      <c r="AJ308" s="50"/>
      <c r="AK308" s="50"/>
      <c r="AL308" s="50"/>
      <c r="AM308" s="50"/>
      <c r="AN308" s="50"/>
      <c r="AO308" s="50"/>
      <c r="AP308" s="50"/>
      <c r="AQ308" s="50"/>
    </row>
    <row r="309" spans="1:43"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57"/>
      <c r="AF309" s="56"/>
      <c r="AG309" s="56"/>
      <c r="AH309" s="56"/>
      <c r="AI309" s="50"/>
      <c r="AJ309" s="50"/>
      <c r="AK309" s="50"/>
      <c r="AL309" s="50"/>
      <c r="AM309" s="50"/>
      <c r="AN309" s="50"/>
      <c r="AO309" s="50"/>
      <c r="AP309" s="50"/>
      <c r="AQ309" s="50"/>
    </row>
    <row r="310" spans="1:43"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57"/>
      <c r="AF310" s="56"/>
      <c r="AG310" s="56"/>
      <c r="AH310" s="56"/>
      <c r="AI310" s="50"/>
      <c r="AJ310" s="50"/>
      <c r="AK310" s="50"/>
      <c r="AL310" s="50"/>
      <c r="AM310" s="50"/>
      <c r="AN310" s="50"/>
      <c r="AO310" s="50"/>
      <c r="AP310" s="50"/>
      <c r="AQ310" s="50"/>
    </row>
    <row r="311" spans="1:43"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57"/>
      <c r="AF311" s="56"/>
      <c r="AG311" s="56"/>
      <c r="AH311" s="56"/>
      <c r="AI311" s="50"/>
      <c r="AJ311" s="50"/>
      <c r="AK311" s="50"/>
      <c r="AL311" s="50"/>
      <c r="AM311" s="50"/>
      <c r="AN311" s="50"/>
      <c r="AO311" s="50"/>
      <c r="AP311" s="50"/>
      <c r="AQ311" s="50"/>
    </row>
    <row r="312" spans="1:43"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57"/>
      <c r="AF312" s="56"/>
      <c r="AG312" s="56"/>
      <c r="AH312" s="56"/>
      <c r="AI312" s="50"/>
      <c r="AJ312" s="50"/>
      <c r="AK312" s="50"/>
      <c r="AL312" s="50"/>
      <c r="AM312" s="50"/>
      <c r="AN312" s="50"/>
      <c r="AO312" s="50"/>
      <c r="AP312" s="50"/>
      <c r="AQ312" s="50"/>
    </row>
    <row r="313" spans="1:43"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57"/>
      <c r="AF313" s="56"/>
      <c r="AG313" s="56"/>
      <c r="AH313" s="56"/>
      <c r="AI313" s="50"/>
      <c r="AJ313" s="50"/>
      <c r="AK313" s="50"/>
      <c r="AL313" s="50"/>
      <c r="AM313" s="50"/>
      <c r="AN313" s="50"/>
      <c r="AO313" s="50"/>
      <c r="AP313" s="50"/>
      <c r="AQ313" s="50"/>
    </row>
    <row r="314" spans="1:43"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57"/>
      <c r="AF314" s="56"/>
      <c r="AG314" s="56"/>
      <c r="AH314" s="56"/>
      <c r="AI314" s="50"/>
      <c r="AJ314" s="50"/>
      <c r="AK314" s="50"/>
      <c r="AL314" s="50"/>
      <c r="AM314" s="50"/>
      <c r="AN314" s="50"/>
      <c r="AO314" s="50"/>
      <c r="AP314" s="50"/>
      <c r="AQ314" s="50"/>
    </row>
    <row r="315" spans="1:43"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57"/>
      <c r="AF315" s="56"/>
      <c r="AG315" s="56"/>
      <c r="AH315" s="56"/>
      <c r="AI315" s="50"/>
      <c r="AJ315" s="50"/>
      <c r="AK315" s="50"/>
      <c r="AL315" s="50"/>
      <c r="AM315" s="50"/>
      <c r="AN315" s="50"/>
      <c r="AO315" s="50"/>
      <c r="AP315" s="50"/>
      <c r="AQ315" s="50"/>
    </row>
    <row r="316" spans="1:43"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57"/>
      <c r="AF316" s="56"/>
      <c r="AG316" s="56"/>
      <c r="AH316" s="56"/>
      <c r="AI316" s="50"/>
      <c r="AJ316" s="50"/>
      <c r="AK316" s="50"/>
      <c r="AL316" s="50"/>
      <c r="AM316" s="50"/>
      <c r="AN316" s="50"/>
      <c r="AO316" s="50"/>
      <c r="AP316" s="50"/>
      <c r="AQ316" s="50"/>
    </row>
    <row r="317" spans="1:43"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57"/>
      <c r="AF317" s="56"/>
      <c r="AG317" s="56"/>
      <c r="AH317" s="56"/>
      <c r="AI317" s="50"/>
      <c r="AJ317" s="50"/>
      <c r="AK317" s="50"/>
      <c r="AL317" s="50"/>
      <c r="AM317" s="50"/>
      <c r="AN317" s="50"/>
      <c r="AO317" s="50"/>
      <c r="AP317" s="50"/>
      <c r="AQ317" s="50"/>
    </row>
    <row r="318" spans="1:43"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57"/>
      <c r="AF318" s="56"/>
      <c r="AG318" s="56"/>
      <c r="AH318" s="56"/>
      <c r="AI318" s="50"/>
      <c r="AJ318" s="50"/>
      <c r="AK318" s="50"/>
      <c r="AL318" s="50"/>
      <c r="AM318" s="50"/>
      <c r="AN318" s="50"/>
      <c r="AO318" s="50"/>
      <c r="AP318" s="50"/>
      <c r="AQ318" s="50"/>
    </row>
    <row r="319" spans="1:43"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57"/>
      <c r="AF319" s="56"/>
      <c r="AG319" s="56"/>
      <c r="AH319" s="56"/>
      <c r="AI319" s="50"/>
      <c r="AJ319" s="50"/>
      <c r="AK319" s="50"/>
      <c r="AL319" s="50"/>
      <c r="AM319" s="50"/>
      <c r="AN319" s="50"/>
      <c r="AO319" s="50"/>
      <c r="AP319" s="50"/>
      <c r="AQ319" s="50"/>
    </row>
    <row r="320" spans="1:43"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57"/>
      <c r="AF320" s="56"/>
      <c r="AG320" s="56"/>
      <c r="AH320" s="56"/>
      <c r="AI320" s="50"/>
      <c r="AJ320" s="50"/>
      <c r="AK320" s="50"/>
      <c r="AL320" s="50"/>
      <c r="AM320" s="50"/>
      <c r="AN320" s="50"/>
      <c r="AO320" s="50"/>
      <c r="AP320" s="50"/>
      <c r="AQ320" s="50"/>
    </row>
    <row r="321" spans="1:43"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57"/>
      <c r="AF321" s="56"/>
      <c r="AG321" s="56"/>
      <c r="AH321" s="56"/>
      <c r="AI321" s="50"/>
      <c r="AJ321" s="50"/>
      <c r="AK321" s="50"/>
      <c r="AL321" s="50"/>
      <c r="AM321" s="50"/>
      <c r="AN321" s="50"/>
      <c r="AO321" s="50"/>
      <c r="AP321" s="50"/>
      <c r="AQ321" s="50"/>
    </row>
    <row r="322" spans="1:43"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57"/>
      <c r="AF322" s="56"/>
      <c r="AG322" s="56"/>
      <c r="AH322" s="56"/>
      <c r="AI322" s="50"/>
      <c r="AJ322" s="50"/>
      <c r="AK322" s="50"/>
      <c r="AL322" s="50"/>
      <c r="AM322" s="50"/>
      <c r="AN322" s="50"/>
      <c r="AO322" s="50"/>
      <c r="AP322" s="50"/>
      <c r="AQ322" s="50"/>
    </row>
    <row r="323" spans="1:43"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57"/>
      <c r="AF323" s="56"/>
      <c r="AG323" s="56"/>
      <c r="AH323" s="56"/>
      <c r="AI323" s="50"/>
      <c r="AJ323" s="50"/>
      <c r="AK323" s="50"/>
      <c r="AL323" s="50"/>
      <c r="AM323" s="50"/>
      <c r="AN323" s="50"/>
      <c r="AO323" s="50"/>
      <c r="AP323" s="50"/>
      <c r="AQ323" s="50"/>
    </row>
    <row r="324" spans="1:43"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57"/>
      <c r="AF324" s="56"/>
      <c r="AG324" s="56"/>
      <c r="AH324" s="56"/>
      <c r="AI324" s="50"/>
      <c r="AJ324" s="50"/>
      <c r="AK324" s="50"/>
      <c r="AL324" s="50"/>
      <c r="AM324" s="50"/>
      <c r="AN324" s="50"/>
      <c r="AO324" s="50"/>
      <c r="AP324" s="50"/>
      <c r="AQ324" s="50"/>
    </row>
    <row r="325" spans="1:43"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57"/>
      <c r="AF325" s="56"/>
      <c r="AG325" s="56"/>
      <c r="AH325" s="56"/>
      <c r="AI325" s="50"/>
      <c r="AJ325" s="50"/>
      <c r="AK325" s="50"/>
      <c r="AL325" s="50"/>
      <c r="AM325" s="50"/>
      <c r="AN325" s="50"/>
      <c r="AO325" s="50"/>
      <c r="AP325" s="50"/>
      <c r="AQ325" s="50"/>
    </row>
    <row r="326" spans="1:43"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57"/>
      <c r="AF326" s="56"/>
      <c r="AG326" s="56"/>
      <c r="AH326" s="56"/>
      <c r="AI326" s="50"/>
      <c r="AJ326" s="50"/>
      <c r="AK326" s="50"/>
      <c r="AL326" s="50"/>
      <c r="AM326" s="50"/>
      <c r="AN326" s="50"/>
      <c r="AO326" s="50"/>
      <c r="AP326" s="50"/>
      <c r="AQ326" s="50"/>
    </row>
    <row r="327" spans="1:43"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57"/>
      <c r="AF327" s="56"/>
      <c r="AG327" s="56"/>
      <c r="AH327" s="56"/>
      <c r="AI327" s="50"/>
      <c r="AJ327" s="50"/>
      <c r="AK327" s="50"/>
      <c r="AL327" s="50"/>
      <c r="AM327" s="50"/>
      <c r="AN327" s="50"/>
      <c r="AO327" s="50"/>
      <c r="AP327" s="50"/>
      <c r="AQ327" s="50"/>
    </row>
    <row r="328" spans="1:43"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57"/>
      <c r="AF328" s="56"/>
      <c r="AG328" s="56"/>
      <c r="AH328" s="56"/>
      <c r="AI328" s="50"/>
      <c r="AJ328" s="50"/>
      <c r="AK328" s="50"/>
      <c r="AL328" s="50"/>
      <c r="AM328" s="50"/>
      <c r="AN328" s="50"/>
      <c r="AO328" s="50"/>
      <c r="AP328" s="50"/>
      <c r="AQ328" s="50"/>
    </row>
    <row r="329" spans="1:43"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57"/>
      <c r="AF329" s="56"/>
      <c r="AG329" s="56"/>
      <c r="AH329" s="56"/>
      <c r="AI329" s="50"/>
      <c r="AJ329" s="50"/>
      <c r="AK329" s="50"/>
      <c r="AL329" s="50"/>
      <c r="AM329" s="50"/>
      <c r="AN329" s="50"/>
      <c r="AO329" s="50"/>
      <c r="AP329" s="50"/>
      <c r="AQ329" s="50"/>
    </row>
    <row r="330" spans="1:43"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57"/>
      <c r="AF330" s="56"/>
      <c r="AG330" s="56"/>
      <c r="AH330" s="56"/>
      <c r="AI330" s="50"/>
      <c r="AJ330" s="50"/>
      <c r="AK330" s="50"/>
      <c r="AL330" s="50"/>
      <c r="AM330" s="50"/>
      <c r="AN330" s="50"/>
      <c r="AO330" s="50"/>
      <c r="AP330" s="50"/>
      <c r="AQ330" s="50"/>
    </row>
    <row r="331" spans="1:43"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57"/>
      <c r="AF331" s="56"/>
      <c r="AG331" s="56"/>
      <c r="AH331" s="56"/>
      <c r="AI331" s="50"/>
      <c r="AJ331" s="50"/>
      <c r="AK331" s="50"/>
      <c r="AL331" s="50"/>
      <c r="AM331" s="50"/>
      <c r="AN331" s="50"/>
      <c r="AO331" s="50"/>
      <c r="AP331" s="50"/>
      <c r="AQ331" s="50"/>
    </row>
    <row r="332" spans="1:43"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57"/>
      <c r="AF332" s="56"/>
      <c r="AG332" s="56"/>
      <c r="AH332" s="56"/>
      <c r="AI332" s="50"/>
      <c r="AJ332" s="50"/>
      <c r="AK332" s="50"/>
      <c r="AL332" s="50"/>
      <c r="AM332" s="50"/>
      <c r="AN332" s="50"/>
      <c r="AO332" s="50"/>
      <c r="AP332" s="50"/>
      <c r="AQ332" s="50"/>
    </row>
    <row r="333" spans="1:43"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57"/>
      <c r="AF333" s="56"/>
      <c r="AG333" s="56"/>
      <c r="AH333" s="56"/>
      <c r="AI333" s="50"/>
      <c r="AJ333" s="50"/>
      <c r="AK333" s="50"/>
      <c r="AL333" s="50"/>
      <c r="AM333" s="50"/>
      <c r="AN333" s="50"/>
      <c r="AO333" s="50"/>
      <c r="AP333" s="50"/>
      <c r="AQ333" s="50"/>
    </row>
    <row r="334" spans="1:43"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57"/>
      <c r="AF334" s="56"/>
      <c r="AG334" s="56"/>
      <c r="AH334" s="56"/>
      <c r="AI334" s="50"/>
      <c r="AJ334" s="50"/>
      <c r="AK334" s="50"/>
      <c r="AL334" s="50"/>
      <c r="AM334" s="50"/>
      <c r="AN334" s="50"/>
      <c r="AO334" s="50"/>
      <c r="AP334" s="50"/>
      <c r="AQ334" s="50"/>
    </row>
    <row r="335" spans="1:43"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57"/>
      <c r="AF335" s="56"/>
      <c r="AG335" s="56"/>
      <c r="AH335" s="56"/>
      <c r="AI335" s="50"/>
      <c r="AJ335" s="50"/>
      <c r="AK335" s="50"/>
      <c r="AL335" s="50"/>
      <c r="AM335" s="50"/>
      <c r="AN335" s="50"/>
      <c r="AO335" s="50"/>
      <c r="AP335" s="50"/>
      <c r="AQ335" s="50"/>
    </row>
    <row r="336" spans="1:43"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57"/>
      <c r="AF336" s="56"/>
      <c r="AG336" s="56"/>
      <c r="AH336" s="56"/>
      <c r="AI336" s="50"/>
      <c r="AJ336" s="50"/>
      <c r="AK336" s="50"/>
      <c r="AL336" s="50"/>
      <c r="AM336" s="50"/>
      <c r="AN336" s="50"/>
      <c r="AO336" s="50"/>
      <c r="AP336" s="50"/>
      <c r="AQ336" s="50"/>
    </row>
    <row r="337" spans="1:43"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57"/>
      <c r="AF337" s="56"/>
      <c r="AG337" s="56"/>
      <c r="AH337" s="56"/>
      <c r="AI337" s="50"/>
      <c r="AJ337" s="50"/>
      <c r="AK337" s="50"/>
      <c r="AL337" s="50"/>
      <c r="AM337" s="50"/>
      <c r="AN337" s="50"/>
      <c r="AO337" s="50"/>
      <c r="AP337" s="50"/>
      <c r="AQ337" s="50"/>
    </row>
    <row r="338" spans="1:43"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57"/>
      <c r="AF338" s="56"/>
      <c r="AG338" s="56"/>
      <c r="AH338" s="56"/>
      <c r="AI338" s="50"/>
      <c r="AJ338" s="50"/>
      <c r="AK338" s="50"/>
      <c r="AL338" s="50"/>
      <c r="AM338" s="50"/>
      <c r="AN338" s="50"/>
      <c r="AO338" s="50"/>
      <c r="AP338" s="50"/>
      <c r="AQ338" s="50"/>
    </row>
    <row r="339" spans="1:43"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57"/>
      <c r="AF339" s="56"/>
      <c r="AG339" s="56"/>
      <c r="AH339" s="56"/>
      <c r="AI339" s="50"/>
      <c r="AJ339" s="50"/>
      <c r="AK339" s="50"/>
      <c r="AL339" s="50"/>
      <c r="AM339" s="50"/>
      <c r="AN339" s="50"/>
      <c r="AO339" s="50"/>
      <c r="AP339" s="50"/>
      <c r="AQ339" s="50"/>
    </row>
    <row r="340" spans="1:43"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57"/>
      <c r="AF340" s="56"/>
      <c r="AG340" s="56"/>
      <c r="AH340" s="56"/>
      <c r="AI340" s="50"/>
      <c r="AJ340" s="50"/>
      <c r="AK340" s="50"/>
      <c r="AL340" s="50"/>
      <c r="AM340" s="50"/>
      <c r="AN340" s="50"/>
      <c r="AO340" s="50"/>
      <c r="AP340" s="50"/>
      <c r="AQ340" s="50"/>
    </row>
    <row r="341" spans="1:43"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57"/>
      <c r="AF341" s="56"/>
      <c r="AG341" s="56"/>
      <c r="AH341" s="56"/>
      <c r="AI341" s="50"/>
      <c r="AJ341" s="50"/>
      <c r="AK341" s="50"/>
      <c r="AL341" s="50"/>
      <c r="AM341" s="50"/>
      <c r="AN341" s="50"/>
      <c r="AO341" s="50"/>
      <c r="AP341" s="50"/>
      <c r="AQ341" s="50"/>
    </row>
    <row r="342" spans="1:43"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57"/>
      <c r="AF342" s="56"/>
      <c r="AG342" s="56"/>
      <c r="AH342" s="56"/>
      <c r="AI342" s="50"/>
      <c r="AJ342" s="50"/>
      <c r="AK342" s="50"/>
      <c r="AL342" s="50"/>
      <c r="AM342" s="50"/>
      <c r="AN342" s="50"/>
      <c r="AO342" s="50"/>
      <c r="AP342" s="50"/>
      <c r="AQ342" s="50"/>
    </row>
    <row r="343" spans="1:43"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57"/>
      <c r="AF343" s="56"/>
      <c r="AG343" s="56"/>
      <c r="AH343" s="56"/>
      <c r="AI343" s="50"/>
      <c r="AJ343" s="50"/>
      <c r="AK343" s="50"/>
      <c r="AL343" s="50"/>
      <c r="AM343" s="50"/>
      <c r="AN343" s="50"/>
      <c r="AO343" s="50"/>
      <c r="AP343" s="50"/>
      <c r="AQ343" s="50"/>
    </row>
    <row r="344" spans="1:43"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57"/>
      <c r="AF344" s="56"/>
      <c r="AG344" s="56"/>
      <c r="AH344" s="56"/>
      <c r="AI344" s="50"/>
      <c r="AJ344" s="50"/>
      <c r="AK344" s="50"/>
      <c r="AL344" s="50"/>
      <c r="AM344" s="50"/>
      <c r="AN344" s="50"/>
      <c r="AO344" s="50"/>
      <c r="AP344" s="50"/>
      <c r="AQ344" s="50"/>
    </row>
    <row r="345" spans="1:43"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57"/>
      <c r="AF345" s="56"/>
      <c r="AG345" s="56"/>
      <c r="AH345" s="56"/>
      <c r="AI345" s="50"/>
      <c r="AJ345" s="50"/>
      <c r="AK345" s="50"/>
      <c r="AL345" s="50"/>
      <c r="AM345" s="50"/>
      <c r="AN345" s="50"/>
      <c r="AO345" s="50"/>
      <c r="AP345" s="50"/>
      <c r="AQ345" s="50"/>
    </row>
    <row r="346" spans="1:43"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57"/>
      <c r="AF346" s="56"/>
      <c r="AG346" s="56"/>
      <c r="AH346" s="56"/>
      <c r="AI346" s="50"/>
      <c r="AJ346" s="50"/>
      <c r="AK346" s="50"/>
      <c r="AL346" s="50"/>
      <c r="AM346" s="50"/>
      <c r="AN346" s="50"/>
      <c r="AO346" s="50"/>
      <c r="AP346" s="50"/>
      <c r="AQ346" s="50"/>
    </row>
    <row r="347" spans="1:43"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57"/>
      <c r="AF347" s="56"/>
      <c r="AG347" s="56"/>
      <c r="AH347" s="56"/>
      <c r="AI347" s="50"/>
      <c r="AJ347" s="50"/>
      <c r="AK347" s="50"/>
      <c r="AL347" s="50"/>
      <c r="AM347" s="50"/>
      <c r="AN347" s="50"/>
      <c r="AO347" s="50"/>
      <c r="AP347" s="50"/>
      <c r="AQ347" s="50"/>
    </row>
    <row r="348" spans="1:43"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57"/>
      <c r="AF348" s="56"/>
      <c r="AG348" s="56"/>
      <c r="AH348" s="56"/>
      <c r="AI348" s="50"/>
      <c r="AJ348" s="50"/>
      <c r="AK348" s="50"/>
      <c r="AL348" s="50"/>
      <c r="AM348" s="50"/>
      <c r="AN348" s="50"/>
      <c r="AO348" s="50"/>
      <c r="AP348" s="50"/>
      <c r="AQ348" s="50"/>
    </row>
    <row r="349" spans="1:43"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57"/>
      <c r="AF349" s="56"/>
      <c r="AG349" s="56"/>
      <c r="AH349" s="56"/>
      <c r="AI349" s="50"/>
      <c r="AJ349" s="50"/>
      <c r="AK349" s="50"/>
      <c r="AL349" s="50"/>
      <c r="AM349" s="50"/>
      <c r="AN349" s="50"/>
      <c r="AO349" s="50"/>
      <c r="AP349" s="50"/>
      <c r="AQ349" s="50"/>
    </row>
    <row r="350" spans="1:43"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57"/>
      <c r="AF350" s="56"/>
      <c r="AG350" s="56"/>
      <c r="AH350" s="56"/>
      <c r="AI350" s="50"/>
      <c r="AJ350" s="50"/>
      <c r="AK350" s="50"/>
      <c r="AL350" s="50"/>
      <c r="AM350" s="50"/>
      <c r="AN350" s="50"/>
      <c r="AO350" s="50"/>
      <c r="AP350" s="50"/>
      <c r="AQ350" s="50"/>
    </row>
    <row r="351" spans="1:43"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57"/>
      <c r="AF351" s="56"/>
      <c r="AG351" s="56"/>
      <c r="AH351" s="56"/>
      <c r="AI351" s="50"/>
      <c r="AJ351" s="50"/>
      <c r="AK351" s="50"/>
      <c r="AL351" s="50"/>
      <c r="AM351" s="50"/>
      <c r="AN351" s="50"/>
      <c r="AO351" s="50"/>
      <c r="AP351" s="50"/>
      <c r="AQ351" s="50"/>
    </row>
    <row r="352" spans="1:43"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57"/>
      <c r="AF352" s="56"/>
      <c r="AG352" s="56"/>
      <c r="AH352" s="56"/>
      <c r="AI352" s="50"/>
      <c r="AJ352" s="50"/>
      <c r="AK352" s="50"/>
      <c r="AL352" s="50"/>
      <c r="AM352" s="50"/>
      <c r="AN352" s="50"/>
      <c r="AO352" s="50"/>
      <c r="AP352" s="50"/>
      <c r="AQ352" s="50"/>
    </row>
    <row r="353" spans="1:43"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57"/>
      <c r="AF353" s="56"/>
      <c r="AG353" s="56"/>
      <c r="AH353" s="56"/>
      <c r="AI353" s="50"/>
      <c r="AJ353" s="50"/>
      <c r="AK353" s="50"/>
      <c r="AL353" s="50"/>
      <c r="AM353" s="50"/>
      <c r="AN353" s="50"/>
      <c r="AO353" s="50"/>
      <c r="AP353" s="50"/>
      <c r="AQ353" s="50"/>
    </row>
    <row r="354" spans="1:43"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57"/>
      <c r="AF354" s="56"/>
      <c r="AG354" s="56"/>
      <c r="AH354" s="56"/>
      <c r="AI354" s="50"/>
      <c r="AJ354" s="50"/>
      <c r="AK354" s="50"/>
      <c r="AL354" s="50"/>
      <c r="AM354" s="50"/>
      <c r="AN354" s="50"/>
      <c r="AO354" s="50"/>
      <c r="AP354" s="50"/>
      <c r="AQ354" s="50"/>
    </row>
    <row r="355" spans="1:43"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57"/>
      <c r="AF355" s="56"/>
      <c r="AG355" s="56"/>
      <c r="AH355" s="56"/>
      <c r="AI355" s="50"/>
      <c r="AJ355" s="50"/>
      <c r="AK355" s="50"/>
      <c r="AL355" s="50"/>
      <c r="AM355" s="50"/>
      <c r="AN355" s="50"/>
      <c r="AO355" s="50"/>
      <c r="AP355" s="50"/>
      <c r="AQ355" s="50"/>
    </row>
    <row r="356" spans="1:43"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57"/>
      <c r="AF356" s="56"/>
      <c r="AG356" s="56"/>
      <c r="AH356" s="56"/>
      <c r="AI356" s="50"/>
      <c r="AJ356" s="50"/>
      <c r="AK356" s="50"/>
      <c r="AL356" s="50"/>
      <c r="AM356" s="50"/>
      <c r="AN356" s="50"/>
      <c r="AO356" s="50"/>
      <c r="AP356" s="50"/>
      <c r="AQ356" s="50"/>
    </row>
    <row r="357" spans="1:43"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57"/>
      <c r="AF357" s="56"/>
      <c r="AG357" s="56"/>
      <c r="AH357" s="56"/>
      <c r="AI357" s="50"/>
      <c r="AJ357" s="50"/>
      <c r="AK357" s="50"/>
      <c r="AL357" s="50"/>
      <c r="AM357" s="50"/>
      <c r="AN357" s="50"/>
      <c r="AO357" s="50"/>
      <c r="AP357" s="50"/>
      <c r="AQ357" s="50"/>
    </row>
    <row r="358" spans="1:43"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57"/>
      <c r="AF358" s="56"/>
      <c r="AG358" s="56"/>
      <c r="AH358" s="56"/>
      <c r="AI358" s="50"/>
      <c r="AJ358" s="50"/>
      <c r="AK358" s="50"/>
      <c r="AL358" s="50"/>
      <c r="AM358" s="50"/>
      <c r="AN358" s="50"/>
      <c r="AO358" s="50"/>
      <c r="AP358" s="50"/>
      <c r="AQ358" s="50"/>
    </row>
    <row r="359" spans="1:43"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57"/>
      <c r="AF359" s="56"/>
      <c r="AG359" s="56"/>
      <c r="AH359" s="56"/>
      <c r="AI359" s="50"/>
      <c r="AJ359" s="50"/>
      <c r="AK359" s="50"/>
      <c r="AL359" s="50"/>
      <c r="AM359" s="50"/>
      <c r="AN359" s="50"/>
      <c r="AO359" s="50"/>
      <c r="AP359" s="50"/>
      <c r="AQ359" s="50"/>
    </row>
    <row r="360" spans="1:43"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57"/>
      <c r="AF360" s="56"/>
      <c r="AG360" s="56"/>
      <c r="AH360" s="56"/>
      <c r="AI360" s="50"/>
      <c r="AJ360" s="50"/>
      <c r="AK360" s="50"/>
      <c r="AL360" s="50"/>
      <c r="AM360" s="50"/>
      <c r="AN360" s="50"/>
      <c r="AO360" s="50"/>
      <c r="AP360" s="50"/>
      <c r="AQ360" s="50"/>
    </row>
    <row r="361" spans="1:43"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57"/>
      <c r="AF361" s="56"/>
      <c r="AG361" s="56"/>
      <c r="AH361" s="56"/>
      <c r="AI361" s="50"/>
      <c r="AJ361" s="50"/>
      <c r="AK361" s="50"/>
      <c r="AL361" s="50"/>
      <c r="AM361" s="50"/>
      <c r="AN361" s="50"/>
      <c r="AO361" s="50"/>
      <c r="AP361" s="50"/>
      <c r="AQ361" s="50"/>
    </row>
    <row r="362" spans="1:43"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57"/>
      <c r="AF362" s="56"/>
      <c r="AG362" s="56"/>
      <c r="AH362" s="56"/>
      <c r="AI362" s="50"/>
      <c r="AJ362" s="50"/>
      <c r="AK362" s="50"/>
      <c r="AL362" s="50"/>
      <c r="AM362" s="50"/>
      <c r="AN362" s="50"/>
      <c r="AO362" s="50"/>
      <c r="AP362" s="50"/>
      <c r="AQ362" s="50"/>
    </row>
    <row r="363" spans="1:43"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57"/>
      <c r="AF363" s="56"/>
      <c r="AG363" s="56"/>
      <c r="AH363" s="56"/>
      <c r="AI363" s="50"/>
      <c r="AJ363" s="50"/>
      <c r="AK363" s="50"/>
      <c r="AL363" s="50"/>
      <c r="AM363" s="50"/>
      <c r="AN363" s="50"/>
      <c r="AO363" s="50"/>
      <c r="AP363" s="50"/>
      <c r="AQ363" s="50"/>
    </row>
    <row r="364" spans="1:43"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57"/>
      <c r="AF364" s="56"/>
      <c r="AG364" s="56"/>
      <c r="AH364" s="56"/>
      <c r="AI364" s="50"/>
      <c r="AJ364" s="50"/>
      <c r="AK364" s="50"/>
      <c r="AL364" s="50"/>
      <c r="AM364" s="50"/>
      <c r="AN364" s="50"/>
      <c r="AO364" s="50"/>
      <c r="AP364" s="50"/>
      <c r="AQ364" s="50"/>
    </row>
    <row r="365" spans="1:43"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57"/>
      <c r="AF365" s="56"/>
      <c r="AG365" s="56"/>
      <c r="AH365" s="56"/>
      <c r="AI365" s="50"/>
      <c r="AJ365" s="50"/>
      <c r="AK365" s="50"/>
      <c r="AL365" s="50"/>
      <c r="AM365" s="50"/>
      <c r="AN365" s="50"/>
      <c r="AO365" s="50"/>
      <c r="AP365" s="50"/>
      <c r="AQ365" s="50"/>
    </row>
    <row r="366" spans="1:43"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57"/>
      <c r="AF366" s="56"/>
      <c r="AG366" s="56"/>
      <c r="AH366" s="56"/>
      <c r="AI366" s="50"/>
      <c r="AJ366" s="50"/>
      <c r="AK366" s="50"/>
      <c r="AL366" s="50"/>
      <c r="AM366" s="50"/>
      <c r="AN366" s="50"/>
      <c r="AO366" s="50"/>
      <c r="AP366" s="50"/>
      <c r="AQ366" s="50"/>
    </row>
    <row r="367" spans="1:43"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57"/>
      <c r="AF367" s="56"/>
      <c r="AG367" s="56"/>
      <c r="AH367" s="56"/>
      <c r="AI367" s="50"/>
      <c r="AJ367" s="50"/>
      <c r="AK367" s="50"/>
      <c r="AL367" s="50"/>
      <c r="AM367" s="50"/>
      <c r="AN367" s="50"/>
      <c r="AO367" s="50"/>
      <c r="AP367" s="50"/>
      <c r="AQ367" s="50"/>
    </row>
    <row r="368" spans="1:43"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57"/>
      <c r="AF368" s="56"/>
      <c r="AG368" s="56"/>
      <c r="AH368" s="56"/>
      <c r="AI368" s="50"/>
      <c r="AJ368" s="50"/>
      <c r="AK368" s="50"/>
      <c r="AL368" s="50"/>
      <c r="AM368" s="50"/>
      <c r="AN368" s="50"/>
      <c r="AO368" s="50"/>
      <c r="AP368" s="50"/>
      <c r="AQ368" s="50"/>
    </row>
    <row r="369" spans="1:43"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57"/>
      <c r="AF369" s="56"/>
      <c r="AG369" s="56"/>
      <c r="AH369" s="56"/>
      <c r="AI369" s="50"/>
      <c r="AJ369" s="50"/>
      <c r="AK369" s="50"/>
      <c r="AL369" s="50"/>
      <c r="AM369" s="50"/>
      <c r="AN369" s="50"/>
      <c r="AO369" s="50"/>
      <c r="AP369" s="50"/>
      <c r="AQ369" s="50"/>
    </row>
    <row r="370" spans="1:43"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57"/>
      <c r="AF370" s="56"/>
      <c r="AG370" s="56"/>
      <c r="AH370" s="56"/>
      <c r="AI370" s="50"/>
      <c r="AJ370" s="50"/>
      <c r="AK370" s="50"/>
      <c r="AL370" s="50"/>
      <c r="AM370" s="50"/>
      <c r="AN370" s="50"/>
      <c r="AO370" s="50"/>
      <c r="AP370" s="50"/>
      <c r="AQ370" s="50"/>
    </row>
    <row r="371" spans="1:43"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57"/>
      <c r="AF371" s="56"/>
      <c r="AG371" s="56"/>
      <c r="AH371" s="56"/>
      <c r="AI371" s="50"/>
      <c r="AJ371" s="50"/>
      <c r="AK371" s="50"/>
      <c r="AL371" s="50"/>
      <c r="AM371" s="50"/>
      <c r="AN371" s="50"/>
      <c r="AO371" s="50"/>
      <c r="AP371" s="50"/>
      <c r="AQ371" s="50"/>
    </row>
    <row r="372" spans="1:43"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57"/>
      <c r="AF372" s="56"/>
      <c r="AG372" s="56"/>
      <c r="AH372" s="56"/>
      <c r="AI372" s="50"/>
      <c r="AJ372" s="50"/>
      <c r="AK372" s="50"/>
      <c r="AL372" s="50"/>
      <c r="AM372" s="50"/>
      <c r="AN372" s="50"/>
      <c r="AO372" s="50"/>
      <c r="AP372" s="50"/>
      <c r="AQ372" s="50"/>
    </row>
    <row r="373" spans="1:43"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57"/>
      <c r="AF373" s="56"/>
      <c r="AG373" s="56"/>
      <c r="AH373" s="56"/>
      <c r="AI373" s="50"/>
      <c r="AJ373" s="50"/>
      <c r="AK373" s="50"/>
      <c r="AL373" s="50"/>
      <c r="AM373" s="50"/>
      <c r="AN373" s="50"/>
      <c r="AO373" s="50"/>
      <c r="AP373" s="50"/>
      <c r="AQ373" s="50"/>
    </row>
    <row r="374" spans="1:43"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57"/>
      <c r="AF374" s="56"/>
      <c r="AG374" s="56"/>
      <c r="AH374" s="56"/>
      <c r="AI374" s="50"/>
      <c r="AJ374" s="50"/>
      <c r="AK374" s="50"/>
      <c r="AL374" s="50"/>
      <c r="AM374" s="50"/>
      <c r="AN374" s="50"/>
      <c r="AO374" s="50"/>
      <c r="AP374" s="50"/>
      <c r="AQ374" s="50"/>
    </row>
    <row r="375" spans="1:43"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57"/>
      <c r="AF375" s="56"/>
      <c r="AG375" s="56"/>
      <c r="AH375" s="56"/>
      <c r="AI375" s="50"/>
      <c r="AJ375" s="50"/>
      <c r="AK375" s="50"/>
      <c r="AL375" s="50"/>
      <c r="AM375" s="50"/>
      <c r="AN375" s="50"/>
      <c r="AO375" s="50"/>
      <c r="AP375" s="50"/>
      <c r="AQ375" s="50"/>
    </row>
    <row r="376" spans="1:43"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57"/>
      <c r="AF376" s="56"/>
      <c r="AG376" s="56"/>
      <c r="AH376" s="56"/>
      <c r="AI376" s="50"/>
      <c r="AJ376" s="50"/>
      <c r="AK376" s="50"/>
      <c r="AL376" s="50"/>
      <c r="AM376" s="50"/>
      <c r="AN376" s="50"/>
      <c r="AO376" s="50"/>
      <c r="AP376" s="50"/>
      <c r="AQ376" s="50"/>
    </row>
    <row r="377" spans="1:43"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57"/>
      <c r="AF377" s="56"/>
      <c r="AG377" s="56"/>
      <c r="AH377" s="56"/>
      <c r="AI377" s="50"/>
      <c r="AJ377" s="50"/>
      <c r="AK377" s="50"/>
      <c r="AL377" s="50"/>
      <c r="AM377" s="50"/>
      <c r="AN377" s="50"/>
      <c r="AO377" s="50"/>
      <c r="AP377" s="50"/>
      <c r="AQ377" s="50"/>
    </row>
    <row r="378" spans="1:43"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57"/>
      <c r="AF378" s="56"/>
      <c r="AG378" s="56"/>
      <c r="AH378" s="56"/>
      <c r="AI378" s="50"/>
      <c r="AJ378" s="50"/>
      <c r="AK378" s="50"/>
      <c r="AL378" s="50"/>
      <c r="AM378" s="50"/>
      <c r="AN378" s="50"/>
      <c r="AO378" s="50"/>
      <c r="AP378" s="50"/>
      <c r="AQ378" s="50"/>
    </row>
    <row r="379" spans="1:43"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57"/>
      <c r="AF379" s="56"/>
      <c r="AG379" s="56"/>
      <c r="AH379" s="56"/>
      <c r="AI379" s="50"/>
      <c r="AJ379" s="50"/>
      <c r="AK379" s="50"/>
      <c r="AL379" s="50"/>
      <c r="AM379" s="50"/>
      <c r="AN379" s="50"/>
      <c r="AO379" s="50"/>
      <c r="AP379" s="50"/>
      <c r="AQ379" s="50"/>
    </row>
    <row r="380" spans="1:43"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57"/>
      <c r="AF380" s="56"/>
      <c r="AG380" s="56"/>
      <c r="AH380" s="56"/>
      <c r="AI380" s="50"/>
      <c r="AJ380" s="50"/>
      <c r="AK380" s="50"/>
      <c r="AL380" s="50"/>
      <c r="AM380" s="50"/>
      <c r="AN380" s="50"/>
      <c r="AO380" s="50"/>
      <c r="AP380" s="50"/>
      <c r="AQ380" s="50"/>
    </row>
    <row r="381" spans="1:43"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57"/>
      <c r="AF381" s="56"/>
      <c r="AG381" s="56"/>
      <c r="AH381" s="56"/>
      <c r="AI381" s="50"/>
      <c r="AJ381" s="50"/>
      <c r="AK381" s="50"/>
      <c r="AL381" s="50"/>
      <c r="AM381" s="50"/>
      <c r="AN381" s="50"/>
      <c r="AO381" s="50"/>
      <c r="AP381" s="50"/>
      <c r="AQ381" s="50"/>
    </row>
    <row r="382" spans="1:43"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57"/>
      <c r="AF382" s="56"/>
      <c r="AG382" s="56"/>
      <c r="AH382" s="56"/>
      <c r="AI382" s="50"/>
      <c r="AJ382" s="50"/>
      <c r="AK382" s="50"/>
      <c r="AL382" s="50"/>
      <c r="AM382" s="50"/>
      <c r="AN382" s="50"/>
      <c r="AO382" s="50"/>
      <c r="AP382" s="50"/>
      <c r="AQ382" s="50"/>
    </row>
    <row r="383" spans="1:43"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57"/>
      <c r="AF383" s="56"/>
      <c r="AG383" s="56"/>
      <c r="AH383" s="56"/>
      <c r="AI383" s="50"/>
      <c r="AJ383" s="50"/>
      <c r="AK383" s="50"/>
      <c r="AL383" s="50"/>
      <c r="AM383" s="50"/>
      <c r="AN383" s="50"/>
      <c r="AO383" s="50"/>
      <c r="AP383" s="50"/>
      <c r="AQ383" s="50"/>
    </row>
    <row r="384" spans="1:43"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57"/>
      <c r="AF384" s="56"/>
      <c r="AG384" s="56"/>
      <c r="AH384" s="56"/>
      <c r="AI384" s="50"/>
      <c r="AJ384" s="50"/>
      <c r="AK384" s="50"/>
      <c r="AL384" s="50"/>
      <c r="AM384" s="50"/>
      <c r="AN384" s="50"/>
      <c r="AO384" s="50"/>
      <c r="AP384" s="50"/>
      <c r="AQ384" s="50"/>
    </row>
    <row r="385" spans="1:43"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57"/>
      <c r="AF385" s="56"/>
      <c r="AG385" s="56"/>
      <c r="AH385" s="56"/>
      <c r="AI385" s="50"/>
      <c r="AJ385" s="50"/>
      <c r="AK385" s="50"/>
      <c r="AL385" s="50"/>
      <c r="AM385" s="50"/>
      <c r="AN385" s="50"/>
      <c r="AO385" s="50"/>
      <c r="AP385" s="50"/>
      <c r="AQ385" s="50"/>
    </row>
    <row r="386" spans="1:43"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57"/>
      <c r="AF386" s="56"/>
      <c r="AG386" s="56"/>
      <c r="AH386" s="56"/>
      <c r="AI386" s="50"/>
      <c r="AJ386" s="50"/>
      <c r="AK386" s="50"/>
      <c r="AL386" s="50"/>
      <c r="AM386" s="50"/>
      <c r="AN386" s="50"/>
      <c r="AO386" s="50"/>
      <c r="AP386" s="50"/>
      <c r="AQ386" s="50"/>
    </row>
    <row r="387" spans="1:43"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57"/>
      <c r="AF387" s="56"/>
      <c r="AG387" s="56"/>
      <c r="AH387" s="56"/>
      <c r="AI387" s="50"/>
      <c r="AJ387" s="50"/>
      <c r="AK387" s="50"/>
      <c r="AL387" s="50"/>
      <c r="AM387" s="50"/>
      <c r="AN387" s="50"/>
      <c r="AO387" s="50"/>
      <c r="AP387" s="50"/>
      <c r="AQ387" s="50"/>
    </row>
    <row r="388" spans="1:43"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57"/>
      <c r="AF388" s="56"/>
      <c r="AG388" s="56"/>
      <c r="AH388" s="56"/>
      <c r="AI388" s="50"/>
      <c r="AJ388" s="50"/>
      <c r="AK388" s="50"/>
      <c r="AL388" s="50"/>
      <c r="AM388" s="50"/>
      <c r="AN388" s="50"/>
      <c r="AO388" s="50"/>
      <c r="AP388" s="50"/>
      <c r="AQ388" s="50"/>
    </row>
    <row r="389" spans="1:43"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57"/>
      <c r="AF389" s="56"/>
      <c r="AG389" s="56"/>
      <c r="AH389" s="56"/>
      <c r="AI389" s="50"/>
      <c r="AJ389" s="50"/>
      <c r="AK389" s="50"/>
      <c r="AL389" s="50"/>
      <c r="AM389" s="50"/>
      <c r="AN389" s="50"/>
      <c r="AO389" s="50"/>
      <c r="AP389" s="50"/>
      <c r="AQ389" s="50"/>
    </row>
    <row r="390" spans="1:43"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57"/>
      <c r="AF390" s="56"/>
      <c r="AG390" s="56"/>
      <c r="AH390" s="56"/>
      <c r="AI390" s="50"/>
      <c r="AJ390" s="50"/>
      <c r="AK390" s="50"/>
      <c r="AL390" s="50"/>
      <c r="AM390" s="50"/>
      <c r="AN390" s="50"/>
      <c r="AO390" s="50"/>
      <c r="AP390" s="50"/>
      <c r="AQ390" s="50"/>
    </row>
    <row r="391" spans="1:43"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57"/>
      <c r="AF391" s="56"/>
      <c r="AG391" s="56"/>
      <c r="AH391" s="56"/>
      <c r="AI391" s="50"/>
      <c r="AJ391" s="50"/>
      <c r="AK391" s="50"/>
      <c r="AL391" s="50"/>
      <c r="AM391" s="50"/>
      <c r="AN391" s="50"/>
      <c r="AO391" s="50"/>
      <c r="AP391" s="50"/>
      <c r="AQ391" s="50"/>
    </row>
    <row r="392" spans="1:43"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57"/>
      <c r="AF392" s="56"/>
      <c r="AG392" s="56"/>
      <c r="AH392" s="56"/>
      <c r="AI392" s="50"/>
      <c r="AJ392" s="50"/>
      <c r="AK392" s="50"/>
      <c r="AL392" s="50"/>
      <c r="AM392" s="50"/>
      <c r="AN392" s="50"/>
      <c r="AO392" s="50"/>
      <c r="AP392" s="50"/>
      <c r="AQ392" s="50"/>
    </row>
    <row r="393" spans="1:43"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57"/>
      <c r="AF393" s="56"/>
      <c r="AG393" s="56"/>
      <c r="AH393" s="56"/>
      <c r="AI393" s="50"/>
      <c r="AJ393" s="50"/>
      <c r="AK393" s="50"/>
      <c r="AL393" s="50"/>
      <c r="AM393" s="50"/>
      <c r="AN393" s="50"/>
      <c r="AO393" s="50"/>
      <c r="AP393" s="50"/>
      <c r="AQ393" s="50"/>
    </row>
    <row r="394" spans="1:43"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57"/>
      <c r="AF394" s="56"/>
      <c r="AG394" s="56"/>
      <c r="AH394" s="56"/>
      <c r="AI394" s="50"/>
      <c r="AJ394" s="50"/>
      <c r="AK394" s="50"/>
      <c r="AL394" s="50"/>
      <c r="AM394" s="50"/>
      <c r="AN394" s="50"/>
      <c r="AO394" s="50"/>
      <c r="AP394" s="50"/>
      <c r="AQ394" s="50"/>
    </row>
    <row r="395" spans="1:43"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57"/>
      <c r="AF395" s="56"/>
      <c r="AG395" s="56"/>
      <c r="AH395" s="56"/>
      <c r="AI395" s="50"/>
      <c r="AJ395" s="50"/>
      <c r="AK395" s="50"/>
      <c r="AL395" s="50"/>
      <c r="AM395" s="50"/>
      <c r="AN395" s="50"/>
      <c r="AO395" s="50"/>
      <c r="AP395" s="50"/>
      <c r="AQ395" s="50"/>
    </row>
    <row r="396" spans="1:43"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57"/>
      <c r="AF396" s="56"/>
      <c r="AG396" s="56"/>
      <c r="AH396" s="56"/>
      <c r="AI396" s="50"/>
      <c r="AJ396" s="50"/>
      <c r="AK396" s="50"/>
      <c r="AL396" s="50"/>
      <c r="AM396" s="50"/>
      <c r="AN396" s="50"/>
      <c r="AO396" s="50"/>
      <c r="AP396" s="50"/>
      <c r="AQ396" s="50"/>
    </row>
    <row r="397" spans="1:43"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57"/>
      <c r="AF397" s="56"/>
      <c r="AG397" s="56"/>
      <c r="AH397" s="56"/>
      <c r="AI397" s="50"/>
      <c r="AJ397" s="50"/>
      <c r="AK397" s="50"/>
      <c r="AL397" s="50"/>
      <c r="AM397" s="50"/>
      <c r="AN397" s="50"/>
      <c r="AO397" s="50"/>
      <c r="AP397" s="50"/>
      <c r="AQ397" s="50"/>
    </row>
    <row r="398" spans="1:43"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57"/>
      <c r="AF398" s="56"/>
      <c r="AG398" s="56"/>
      <c r="AH398" s="56"/>
      <c r="AI398" s="50"/>
      <c r="AJ398" s="50"/>
      <c r="AK398" s="50"/>
      <c r="AL398" s="50"/>
      <c r="AM398" s="50"/>
      <c r="AN398" s="50"/>
      <c r="AO398" s="50"/>
      <c r="AP398" s="50"/>
      <c r="AQ398" s="50"/>
    </row>
    <row r="399" spans="1:43"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57"/>
      <c r="AF399" s="56"/>
      <c r="AG399" s="56"/>
      <c r="AH399" s="56"/>
      <c r="AI399" s="50"/>
      <c r="AJ399" s="50"/>
      <c r="AK399" s="50"/>
      <c r="AL399" s="50"/>
      <c r="AM399" s="50"/>
      <c r="AN399" s="50"/>
      <c r="AO399" s="50"/>
      <c r="AP399" s="50"/>
      <c r="AQ399" s="50"/>
    </row>
    <row r="400" spans="1:43"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57"/>
      <c r="AF400" s="56"/>
      <c r="AG400" s="56"/>
      <c r="AH400" s="56"/>
      <c r="AI400" s="50"/>
      <c r="AJ400" s="50"/>
      <c r="AK400" s="50"/>
      <c r="AL400" s="50"/>
      <c r="AM400" s="50"/>
      <c r="AN400" s="50"/>
      <c r="AO400" s="50"/>
      <c r="AP400" s="50"/>
      <c r="AQ400" s="50"/>
    </row>
    <row r="401" spans="1:43"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57"/>
      <c r="AF401" s="56"/>
      <c r="AG401" s="56"/>
      <c r="AH401" s="56"/>
      <c r="AI401" s="50"/>
      <c r="AJ401" s="50"/>
      <c r="AK401" s="50"/>
      <c r="AL401" s="50"/>
      <c r="AM401" s="50"/>
      <c r="AN401" s="50"/>
      <c r="AO401" s="50"/>
      <c r="AP401" s="50"/>
      <c r="AQ401" s="50"/>
    </row>
    <row r="402" spans="1:43"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57"/>
      <c r="AF402" s="56"/>
      <c r="AG402" s="56"/>
      <c r="AH402" s="56"/>
      <c r="AI402" s="50"/>
      <c r="AJ402" s="50"/>
      <c r="AK402" s="50"/>
      <c r="AL402" s="50"/>
      <c r="AM402" s="50"/>
      <c r="AN402" s="50"/>
      <c r="AO402" s="50"/>
      <c r="AP402" s="50"/>
      <c r="AQ402" s="50"/>
    </row>
    <row r="403" spans="1:43"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57"/>
      <c r="AF403" s="56"/>
      <c r="AG403" s="56"/>
      <c r="AH403" s="56"/>
      <c r="AI403" s="50"/>
      <c r="AJ403" s="50"/>
      <c r="AK403" s="50"/>
      <c r="AL403" s="50"/>
      <c r="AM403" s="50"/>
      <c r="AN403" s="50"/>
      <c r="AO403" s="50"/>
      <c r="AP403" s="50"/>
      <c r="AQ403" s="50"/>
    </row>
    <row r="404" spans="1:43"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57"/>
      <c r="AF404" s="56"/>
      <c r="AG404" s="56"/>
      <c r="AH404" s="56"/>
      <c r="AI404" s="50"/>
      <c r="AJ404" s="50"/>
      <c r="AK404" s="50"/>
      <c r="AL404" s="50"/>
      <c r="AM404" s="50"/>
      <c r="AN404" s="50"/>
      <c r="AO404" s="50"/>
      <c r="AP404" s="50"/>
      <c r="AQ404" s="50"/>
    </row>
    <row r="405" spans="1:43"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57"/>
      <c r="AF405" s="56"/>
      <c r="AG405" s="56"/>
      <c r="AH405" s="56"/>
      <c r="AI405" s="50"/>
      <c r="AJ405" s="50"/>
      <c r="AK405" s="50"/>
      <c r="AL405" s="50"/>
      <c r="AM405" s="50"/>
      <c r="AN405" s="50"/>
      <c r="AO405" s="50"/>
      <c r="AP405" s="50"/>
      <c r="AQ405" s="50"/>
    </row>
    <row r="406" spans="1:43"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57"/>
      <c r="AF406" s="56"/>
      <c r="AG406" s="56"/>
      <c r="AH406" s="56"/>
      <c r="AI406" s="50"/>
      <c r="AJ406" s="50"/>
      <c r="AK406" s="50"/>
      <c r="AL406" s="50"/>
      <c r="AM406" s="50"/>
      <c r="AN406" s="50"/>
      <c r="AO406" s="50"/>
      <c r="AP406" s="50"/>
      <c r="AQ406" s="50"/>
    </row>
    <row r="407" spans="1:43"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57"/>
      <c r="AF407" s="56"/>
      <c r="AG407" s="56"/>
      <c r="AH407" s="56"/>
      <c r="AI407" s="50"/>
      <c r="AJ407" s="50"/>
      <c r="AK407" s="50"/>
      <c r="AL407" s="50"/>
      <c r="AM407" s="50"/>
      <c r="AN407" s="50"/>
      <c r="AO407" s="50"/>
      <c r="AP407" s="50"/>
      <c r="AQ407" s="50"/>
    </row>
    <row r="408" spans="1:43"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57"/>
      <c r="AF408" s="56"/>
      <c r="AG408" s="56"/>
      <c r="AH408" s="56"/>
      <c r="AI408" s="50"/>
      <c r="AJ408" s="50"/>
      <c r="AK408" s="50"/>
      <c r="AL408" s="50"/>
      <c r="AM408" s="50"/>
      <c r="AN408" s="50"/>
      <c r="AO408" s="50"/>
      <c r="AP408" s="50"/>
      <c r="AQ408" s="50"/>
    </row>
    <row r="409" spans="1:43"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57"/>
      <c r="AF409" s="56"/>
      <c r="AG409" s="56"/>
      <c r="AH409" s="56"/>
      <c r="AI409" s="50"/>
      <c r="AJ409" s="50"/>
      <c r="AK409" s="50"/>
      <c r="AL409" s="50"/>
      <c r="AM409" s="50"/>
      <c r="AN409" s="50"/>
      <c r="AO409" s="50"/>
      <c r="AP409" s="50"/>
      <c r="AQ409" s="50"/>
    </row>
    <row r="410" spans="1:43"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57"/>
      <c r="AF410" s="56"/>
      <c r="AG410" s="56"/>
      <c r="AH410" s="56"/>
      <c r="AI410" s="50"/>
      <c r="AJ410" s="50"/>
      <c r="AK410" s="50"/>
      <c r="AL410" s="50"/>
      <c r="AM410" s="50"/>
      <c r="AN410" s="50"/>
      <c r="AO410" s="50"/>
      <c r="AP410" s="50"/>
      <c r="AQ410" s="50"/>
    </row>
    <row r="411" spans="1:43"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57"/>
      <c r="AF411" s="56"/>
      <c r="AG411" s="56"/>
      <c r="AH411" s="56"/>
      <c r="AI411" s="50"/>
      <c r="AJ411" s="50"/>
      <c r="AK411" s="50"/>
      <c r="AL411" s="50"/>
      <c r="AM411" s="50"/>
      <c r="AN411" s="50"/>
      <c r="AO411" s="50"/>
      <c r="AP411" s="50"/>
      <c r="AQ411" s="50"/>
    </row>
    <row r="412" spans="1:43"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57"/>
      <c r="AF412" s="56"/>
      <c r="AG412" s="56"/>
      <c r="AH412" s="56"/>
      <c r="AI412" s="50"/>
      <c r="AJ412" s="50"/>
      <c r="AK412" s="50"/>
      <c r="AL412" s="50"/>
      <c r="AM412" s="50"/>
      <c r="AN412" s="50"/>
      <c r="AO412" s="50"/>
      <c r="AP412" s="50"/>
      <c r="AQ412" s="50"/>
    </row>
    <row r="413" spans="1:43"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57"/>
      <c r="AF413" s="56"/>
      <c r="AG413" s="56"/>
      <c r="AH413" s="56"/>
      <c r="AI413" s="50"/>
      <c r="AJ413" s="50"/>
      <c r="AK413" s="50"/>
      <c r="AL413" s="50"/>
      <c r="AM413" s="50"/>
      <c r="AN413" s="50"/>
      <c r="AO413" s="50"/>
      <c r="AP413" s="50"/>
      <c r="AQ413" s="50"/>
    </row>
    <row r="414" spans="1:43"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57"/>
      <c r="AF414" s="56"/>
      <c r="AG414" s="56"/>
      <c r="AH414" s="56"/>
      <c r="AI414" s="50"/>
      <c r="AJ414" s="50"/>
      <c r="AK414" s="50"/>
      <c r="AL414" s="50"/>
      <c r="AM414" s="50"/>
      <c r="AN414" s="50"/>
      <c r="AO414" s="50"/>
      <c r="AP414" s="50"/>
      <c r="AQ414" s="50"/>
    </row>
    <row r="415" spans="1:43"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57"/>
      <c r="AF415" s="56"/>
      <c r="AG415" s="56"/>
      <c r="AH415" s="56"/>
      <c r="AI415" s="50"/>
      <c r="AJ415" s="50"/>
      <c r="AK415" s="50"/>
      <c r="AL415" s="50"/>
      <c r="AM415" s="50"/>
      <c r="AN415" s="50"/>
      <c r="AO415" s="50"/>
      <c r="AP415" s="50"/>
      <c r="AQ415" s="50"/>
    </row>
    <row r="416" spans="1:43"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57"/>
      <c r="AF416" s="56"/>
      <c r="AG416" s="56"/>
      <c r="AH416" s="56"/>
      <c r="AI416" s="50"/>
      <c r="AJ416" s="50"/>
      <c r="AK416" s="50"/>
      <c r="AL416" s="50"/>
      <c r="AM416" s="50"/>
      <c r="AN416" s="50"/>
      <c r="AO416" s="50"/>
      <c r="AP416" s="50"/>
      <c r="AQ416" s="50"/>
    </row>
    <row r="417" spans="1:43"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57"/>
      <c r="AF417" s="56"/>
      <c r="AG417" s="56"/>
      <c r="AH417" s="56"/>
      <c r="AI417" s="50"/>
      <c r="AJ417" s="50"/>
      <c r="AK417" s="50"/>
      <c r="AL417" s="50"/>
      <c r="AM417" s="50"/>
      <c r="AN417" s="50"/>
      <c r="AO417" s="50"/>
      <c r="AP417" s="50"/>
      <c r="AQ417" s="50"/>
    </row>
    <row r="418" spans="1:43"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57"/>
      <c r="AF418" s="56"/>
      <c r="AG418" s="56"/>
      <c r="AH418" s="56"/>
      <c r="AI418" s="50"/>
      <c r="AJ418" s="50"/>
      <c r="AK418" s="50"/>
      <c r="AL418" s="50"/>
      <c r="AM418" s="50"/>
      <c r="AN418" s="50"/>
      <c r="AO418" s="50"/>
      <c r="AP418" s="50"/>
      <c r="AQ418" s="50"/>
    </row>
    <row r="419" spans="1:43"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57"/>
      <c r="AF419" s="56"/>
      <c r="AG419" s="56"/>
      <c r="AH419" s="56"/>
      <c r="AI419" s="50"/>
      <c r="AJ419" s="50"/>
      <c r="AK419" s="50"/>
      <c r="AL419" s="50"/>
      <c r="AM419" s="50"/>
      <c r="AN419" s="50"/>
      <c r="AO419" s="50"/>
      <c r="AP419" s="50"/>
      <c r="AQ419" s="50"/>
    </row>
    <row r="420" spans="1:43"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57"/>
      <c r="AF420" s="56"/>
      <c r="AG420" s="56"/>
      <c r="AH420" s="56"/>
      <c r="AI420" s="50"/>
      <c r="AJ420" s="50"/>
      <c r="AK420" s="50"/>
      <c r="AL420" s="50"/>
      <c r="AM420" s="50"/>
      <c r="AN420" s="50"/>
      <c r="AO420" s="50"/>
      <c r="AP420" s="50"/>
      <c r="AQ420" s="50"/>
    </row>
    <row r="421" spans="1:43"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57"/>
      <c r="AF421" s="56"/>
      <c r="AG421" s="56"/>
      <c r="AH421" s="56"/>
      <c r="AI421" s="50"/>
      <c r="AJ421" s="50"/>
      <c r="AK421" s="50"/>
      <c r="AL421" s="50"/>
      <c r="AM421" s="50"/>
      <c r="AN421" s="50"/>
      <c r="AO421" s="50"/>
      <c r="AP421" s="50"/>
      <c r="AQ421" s="50"/>
    </row>
    <row r="422" spans="1:43"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57"/>
      <c r="AF422" s="56"/>
      <c r="AG422" s="56"/>
      <c r="AH422" s="56"/>
      <c r="AI422" s="50"/>
      <c r="AJ422" s="50"/>
      <c r="AK422" s="50"/>
      <c r="AL422" s="50"/>
      <c r="AM422" s="50"/>
      <c r="AN422" s="50"/>
      <c r="AO422" s="50"/>
      <c r="AP422" s="50"/>
      <c r="AQ422" s="50"/>
    </row>
    <row r="423" spans="1:43"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57"/>
      <c r="AF423" s="56"/>
      <c r="AG423" s="56"/>
      <c r="AH423" s="56"/>
      <c r="AI423" s="50"/>
      <c r="AJ423" s="50"/>
      <c r="AK423" s="50"/>
      <c r="AL423" s="50"/>
      <c r="AM423" s="50"/>
      <c r="AN423" s="50"/>
      <c r="AO423" s="50"/>
      <c r="AP423" s="50"/>
      <c r="AQ423" s="50"/>
    </row>
    <row r="424" spans="1:43"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57"/>
      <c r="AF424" s="56"/>
      <c r="AG424" s="56"/>
      <c r="AH424" s="56"/>
      <c r="AI424" s="50"/>
      <c r="AJ424" s="50"/>
      <c r="AK424" s="50"/>
      <c r="AL424" s="50"/>
      <c r="AM424" s="50"/>
      <c r="AN424" s="50"/>
      <c r="AO424" s="50"/>
      <c r="AP424" s="50"/>
      <c r="AQ424" s="50"/>
    </row>
    <row r="425" spans="1:43"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57"/>
      <c r="AF425" s="56"/>
      <c r="AG425" s="56"/>
      <c r="AH425" s="56"/>
      <c r="AI425" s="50"/>
      <c r="AJ425" s="50"/>
      <c r="AK425" s="50"/>
      <c r="AL425" s="50"/>
      <c r="AM425" s="50"/>
      <c r="AN425" s="50"/>
      <c r="AO425" s="50"/>
      <c r="AP425" s="50"/>
      <c r="AQ425" s="50"/>
    </row>
    <row r="426" spans="1:43"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57"/>
      <c r="AF426" s="56"/>
      <c r="AG426" s="56"/>
      <c r="AH426" s="56"/>
      <c r="AI426" s="50"/>
      <c r="AJ426" s="50"/>
      <c r="AK426" s="50"/>
      <c r="AL426" s="50"/>
      <c r="AM426" s="50"/>
      <c r="AN426" s="50"/>
      <c r="AO426" s="50"/>
      <c r="AP426" s="50"/>
      <c r="AQ426" s="50"/>
    </row>
    <row r="427" spans="1:43"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57"/>
      <c r="AF427" s="56"/>
      <c r="AG427" s="56"/>
      <c r="AH427" s="56"/>
      <c r="AI427" s="50"/>
      <c r="AJ427" s="50"/>
      <c r="AK427" s="50"/>
      <c r="AL427" s="50"/>
      <c r="AM427" s="50"/>
      <c r="AN427" s="50"/>
      <c r="AO427" s="50"/>
      <c r="AP427" s="50"/>
      <c r="AQ427" s="50"/>
    </row>
    <row r="428" spans="1:43"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57"/>
      <c r="AF428" s="56"/>
      <c r="AG428" s="56"/>
      <c r="AH428" s="56"/>
      <c r="AI428" s="50"/>
      <c r="AJ428" s="50"/>
      <c r="AK428" s="50"/>
      <c r="AL428" s="50"/>
      <c r="AM428" s="50"/>
      <c r="AN428" s="50"/>
      <c r="AO428" s="50"/>
      <c r="AP428" s="50"/>
      <c r="AQ428" s="50"/>
    </row>
    <row r="429" spans="1:43"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57"/>
      <c r="AF429" s="56"/>
      <c r="AG429" s="56"/>
      <c r="AH429" s="56"/>
      <c r="AI429" s="50"/>
      <c r="AJ429" s="50"/>
      <c r="AK429" s="50"/>
      <c r="AL429" s="50"/>
      <c r="AM429" s="50"/>
      <c r="AN429" s="50"/>
      <c r="AO429" s="50"/>
      <c r="AP429" s="50"/>
      <c r="AQ429" s="50"/>
    </row>
    <row r="430" spans="1:43"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57"/>
      <c r="AF430" s="56"/>
      <c r="AG430" s="56"/>
      <c r="AH430" s="56"/>
      <c r="AI430" s="50"/>
      <c r="AJ430" s="50"/>
      <c r="AK430" s="50"/>
      <c r="AL430" s="50"/>
      <c r="AM430" s="50"/>
      <c r="AN430" s="50"/>
      <c r="AO430" s="50"/>
      <c r="AP430" s="50"/>
      <c r="AQ430" s="50"/>
    </row>
    <row r="431" spans="1:43"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57"/>
      <c r="AF431" s="56"/>
      <c r="AG431" s="56"/>
      <c r="AH431" s="56"/>
      <c r="AI431" s="50"/>
      <c r="AJ431" s="50"/>
      <c r="AK431" s="50"/>
      <c r="AL431" s="50"/>
      <c r="AM431" s="50"/>
      <c r="AN431" s="50"/>
      <c r="AO431" s="50"/>
      <c r="AP431" s="50"/>
      <c r="AQ431" s="50"/>
    </row>
    <row r="432" spans="1:43"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57"/>
      <c r="AF432" s="56"/>
      <c r="AG432" s="56"/>
      <c r="AH432" s="56"/>
      <c r="AI432" s="50"/>
      <c r="AJ432" s="50"/>
      <c r="AK432" s="50"/>
      <c r="AL432" s="50"/>
      <c r="AM432" s="50"/>
      <c r="AN432" s="50"/>
      <c r="AO432" s="50"/>
      <c r="AP432" s="50"/>
      <c r="AQ432" s="50"/>
    </row>
    <row r="433" spans="1:43"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57"/>
      <c r="AF433" s="56"/>
      <c r="AG433" s="56"/>
      <c r="AH433" s="56"/>
      <c r="AI433" s="50"/>
      <c r="AJ433" s="50"/>
      <c r="AK433" s="50"/>
      <c r="AL433" s="50"/>
      <c r="AM433" s="50"/>
      <c r="AN433" s="50"/>
      <c r="AO433" s="50"/>
      <c r="AP433" s="50"/>
      <c r="AQ433" s="50"/>
    </row>
    <row r="434" spans="1:43"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57"/>
      <c r="AF434" s="56"/>
      <c r="AG434" s="56"/>
      <c r="AH434" s="56"/>
      <c r="AI434" s="50"/>
      <c r="AJ434" s="50"/>
      <c r="AK434" s="50"/>
      <c r="AL434" s="50"/>
      <c r="AM434" s="50"/>
      <c r="AN434" s="50"/>
      <c r="AO434" s="50"/>
      <c r="AP434" s="50"/>
      <c r="AQ434" s="50"/>
    </row>
    <row r="435" spans="1:43"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57"/>
      <c r="AF435" s="56"/>
      <c r="AG435" s="56"/>
      <c r="AH435" s="56"/>
      <c r="AI435" s="50"/>
      <c r="AJ435" s="50"/>
      <c r="AK435" s="50"/>
      <c r="AL435" s="50"/>
      <c r="AM435" s="50"/>
      <c r="AN435" s="50"/>
      <c r="AO435" s="50"/>
      <c r="AP435" s="50"/>
      <c r="AQ435" s="50"/>
    </row>
    <row r="436" spans="1:43"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57"/>
      <c r="AF436" s="56"/>
      <c r="AG436" s="56"/>
      <c r="AH436" s="56"/>
      <c r="AI436" s="50"/>
      <c r="AJ436" s="50"/>
      <c r="AK436" s="50"/>
      <c r="AL436" s="50"/>
      <c r="AM436" s="50"/>
      <c r="AN436" s="50"/>
      <c r="AO436" s="50"/>
      <c r="AP436" s="50"/>
      <c r="AQ436" s="50"/>
    </row>
    <row r="437" spans="1:43"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57"/>
      <c r="AF437" s="56"/>
      <c r="AG437" s="56"/>
      <c r="AH437" s="56"/>
      <c r="AI437" s="50"/>
      <c r="AJ437" s="50"/>
      <c r="AK437" s="50"/>
      <c r="AL437" s="50"/>
      <c r="AM437" s="50"/>
      <c r="AN437" s="50"/>
      <c r="AO437" s="50"/>
      <c r="AP437" s="50"/>
      <c r="AQ437" s="50"/>
    </row>
    <row r="438" spans="1:43"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57"/>
      <c r="AF438" s="56"/>
      <c r="AG438" s="56"/>
      <c r="AH438" s="56"/>
      <c r="AI438" s="50"/>
      <c r="AJ438" s="50"/>
      <c r="AK438" s="50"/>
      <c r="AL438" s="50"/>
      <c r="AM438" s="50"/>
      <c r="AN438" s="50"/>
      <c r="AO438" s="50"/>
      <c r="AP438" s="50"/>
      <c r="AQ438" s="50"/>
    </row>
    <row r="439" spans="1:43"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57"/>
      <c r="AF439" s="56"/>
      <c r="AG439" s="56"/>
      <c r="AH439" s="56"/>
      <c r="AI439" s="50"/>
      <c r="AJ439" s="50"/>
      <c r="AK439" s="50"/>
      <c r="AL439" s="50"/>
      <c r="AM439" s="50"/>
      <c r="AN439" s="50"/>
      <c r="AO439" s="50"/>
      <c r="AP439" s="50"/>
      <c r="AQ439" s="50"/>
    </row>
    <row r="440" spans="1:43"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57"/>
      <c r="AF440" s="56"/>
      <c r="AG440" s="56"/>
      <c r="AH440" s="56"/>
      <c r="AI440" s="50"/>
      <c r="AJ440" s="50"/>
      <c r="AK440" s="50"/>
      <c r="AL440" s="50"/>
      <c r="AM440" s="50"/>
      <c r="AN440" s="50"/>
      <c r="AO440" s="50"/>
      <c r="AP440" s="50"/>
      <c r="AQ440" s="50"/>
    </row>
    <row r="441" spans="1:43"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57"/>
      <c r="AF441" s="56"/>
      <c r="AG441" s="56"/>
      <c r="AH441" s="56"/>
      <c r="AI441" s="50"/>
      <c r="AJ441" s="50"/>
      <c r="AK441" s="50"/>
      <c r="AL441" s="50"/>
      <c r="AM441" s="50"/>
      <c r="AN441" s="50"/>
      <c r="AO441" s="50"/>
      <c r="AP441" s="50"/>
      <c r="AQ441" s="50"/>
    </row>
    <row r="442" spans="1:43"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57"/>
      <c r="AF442" s="56"/>
      <c r="AG442" s="56"/>
      <c r="AH442" s="56"/>
      <c r="AI442" s="50"/>
      <c r="AJ442" s="50"/>
      <c r="AK442" s="50"/>
      <c r="AL442" s="50"/>
      <c r="AM442" s="50"/>
      <c r="AN442" s="50"/>
      <c r="AO442" s="50"/>
      <c r="AP442" s="50"/>
      <c r="AQ442" s="50"/>
    </row>
    <row r="443" spans="1:43"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57"/>
      <c r="AF443" s="56"/>
      <c r="AG443" s="56"/>
      <c r="AH443" s="56"/>
      <c r="AI443" s="50"/>
      <c r="AJ443" s="50"/>
      <c r="AK443" s="50"/>
      <c r="AL443" s="50"/>
      <c r="AM443" s="50"/>
      <c r="AN443" s="50"/>
      <c r="AO443" s="50"/>
      <c r="AP443" s="50"/>
      <c r="AQ443" s="50"/>
    </row>
    <row r="444" spans="1:43"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57"/>
      <c r="AF444" s="56"/>
      <c r="AG444" s="56"/>
      <c r="AH444" s="56"/>
      <c r="AI444" s="50"/>
      <c r="AJ444" s="50"/>
      <c r="AK444" s="50"/>
      <c r="AL444" s="50"/>
      <c r="AM444" s="50"/>
      <c r="AN444" s="50"/>
      <c r="AO444" s="50"/>
      <c r="AP444" s="50"/>
      <c r="AQ444" s="50"/>
    </row>
    <row r="445" spans="1:43"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57"/>
      <c r="AF445" s="56"/>
      <c r="AG445" s="56"/>
      <c r="AH445" s="56"/>
      <c r="AI445" s="50"/>
      <c r="AJ445" s="50"/>
      <c r="AK445" s="50"/>
      <c r="AL445" s="50"/>
      <c r="AM445" s="50"/>
      <c r="AN445" s="50"/>
      <c r="AO445" s="50"/>
      <c r="AP445" s="50"/>
      <c r="AQ445" s="50"/>
    </row>
    <row r="446" spans="1:43"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57"/>
      <c r="AF446" s="56"/>
      <c r="AG446" s="56"/>
      <c r="AH446" s="56"/>
      <c r="AI446" s="50"/>
      <c r="AJ446" s="50"/>
      <c r="AK446" s="50"/>
      <c r="AL446" s="50"/>
      <c r="AM446" s="50"/>
      <c r="AN446" s="50"/>
      <c r="AO446" s="50"/>
      <c r="AP446" s="50"/>
      <c r="AQ446" s="50"/>
    </row>
    <row r="447" spans="1:43"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57"/>
      <c r="AF447" s="56"/>
      <c r="AG447" s="56"/>
      <c r="AH447" s="56"/>
      <c r="AI447" s="50"/>
      <c r="AJ447" s="50"/>
      <c r="AK447" s="50"/>
      <c r="AL447" s="50"/>
      <c r="AM447" s="50"/>
      <c r="AN447" s="50"/>
      <c r="AO447" s="50"/>
      <c r="AP447" s="50"/>
      <c r="AQ447" s="50"/>
    </row>
    <row r="448" spans="1:43"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57"/>
      <c r="AF448" s="56"/>
      <c r="AG448" s="56"/>
      <c r="AH448" s="56"/>
      <c r="AI448" s="50"/>
      <c r="AJ448" s="50"/>
      <c r="AK448" s="50"/>
      <c r="AL448" s="50"/>
      <c r="AM448" s="50"/>
      <c r="AN448" s="50"/>
      <c r="AO448" s="50"/>
      <c r="AP448" s="50"/>
      <c r="AQ448" s="50"/>
    </row>
    <row r="449" spans="1:43"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57"/>
      <c r="AF449" s="56"/>
      <c r="AG449" s="56"/>
      <c r="AH449" s="56"/>
      <c r="AI449" s="50"/>
      <c r="AJ449" s="50"/>
      <c r="AK449" s="50"/>
      <c r="AL449" s="50"/>
      <c r="AM449" s="50"/>
      <c r="AN449" s="50"/>
      <c r="AO449" s="50"/>
      <c r="AP449" s="50"/>
      <c r="AQ449" s="50"/>
    </row>
    <row r="450" spans="1:43"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57"/>
      <c r="AF450" s="56"/>
      <c r="AG450" s="56"/>
      <c r="AH450" s="56"/>
      <c r="AI450" s="50"/>
      <c r="AJ450" s="50"/>
      <c r="AK450" s="50"/>
      <c r="AL450" s="50"/>
      <c r="AM450" s="50"/>
      <c r="AN450" s="50"/>
      <c r="AO450" s="50"/>
      <c r="AP450" s="50"/>
      <c r="AQ450" s="50"/>
    </row>
    <row r="451" spans="1:43"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57"/>
      <c r="AF451" s="56"/>
      <c r="AG451" s="56"/>
      <c r="AH451" s="56"/>
      <c r="AI451" s="50"/>
      <c r="AJ451" s="50"/>
      <c r="AK451" s="50"/>
      <c r="AL451" s="50"/>
      <c r="AM451" s="50"/>
      <c r="AN451" s="50"/>
      <c r="AO451" s="50"/>
      <c r="AP451" s="50"/>
      <c r="AQ451" s="50"/>
    </row>
    <row r="452" spans="1:43"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57"/>
      <c r="AF452" s="56"/>
      <c r="AG452" s="56"/>
      <c r="AH452" s="56"/>
      <c r="AI452" s="50"/>
      <c r="AJ452" s="50"/>
      <c r="AK452" s="50"/>
      <c r="AL452" s="50"/>
      <c r="AM452" s="50"/>
      <c r="AN452" s="50"/>
      <c r="AO452" s="50"/>
      <c r="AP452" s="50"/>
      <c r="AQ452" s="50"/>
    </row>
    <row r="453" spans="1:43"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57"/>
      <c r="AF453" s="56"/>
      <c r="AG453" s="56"/>
      <c r="AH453" s="56"/>
      <c r="AI453" s="50"/>
      <c r="AJ453" s="50"/>
      <c r="AK453" s="50"/>
      <c r="AL453" s="50"/>
      <c r="AM453" s="50"/>
      <c r="AN453" s="50"/>
      <c r="AO453" s="50"/>
      <c r="AP453" s="50"/>
      <c r="AQ453" s="50"/>
    </row>
    <row r="454" spans="1:43"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57"/>
      <c r="AF454" s="56"/>
      <c r="AG454" s="56"/>
      <c r="AH454" s="56"/>
      <c r="AI454" s="50"/>
      <c r="AJ454" s="50"/>
      <c r="AK454" s="50"/>
      <c r="AL454" s="50"/>
      <c r="AM454" s="50"/>
      <c r="AN454" s="50"/>
      <c r="AO454" s="50"/>
      <c r="AP454" s="50"/>
      <c r="AQ454" s="50"/>
    </row>
    <row r="455" spans="1:43"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57"/>
      <c r="AF455" s="56"/>
      <c r="AG455" s="56"/>
      <c r="AH455" s="56"/>
      <c r="AI455" s="50"/>
      <c r="AJ455" s="50"/>
      <c r="AK455" s="50"/>
      <c r="AL455" s="50"/>
      <c r="AM455" s="50"/>
      <c r="AN455" s="50"/>
      <c r="AO455" s="50"/>
      <c r="AP455" s="50"/>
      <c r="AQ455" s="50"/>
    </row>
    <row r="456" spans="1:43"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57"/>
      <c r="AF456" s="56"/>
      <c r="AG456" s="56"/>
      <c r="AH456" s="56"/>
      <c r="AI456" s="50"/>
      <c r="AJ456" s="50"/>
      <c r="AK456" s="50"/>
      <c r="AL456" s="50"/>
      <c r="AM456" s="50"/>
      <c r="AN456" s="50"/>
      <c r="AO456" s="50"/>
      <c r="AP456" s="50"/>
      <c r="AQ456" s="50"/>
    </row>
    <row r="457" spans="1:43"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57"/>
      <c r="AF457" s="56"/>
      <c r="AG457" s="56"/>
      <c r="AH457" s="56"/>
      <c r="AI457" s="50"/>
      <c r="AJ457" s="50"/>
      <c r="AK457" s="50"/>
      <c r="AL457" s="50"/>
      <c r="AM457" s="50"/>
      <c r="AN457" s="50"/>
      <c r="AO457" s="50"/>
      <c r="AP457" s="50"/>
      <c r="AQ457" s="50"/>
    </row>
    <row r="458" spans="1:43"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57"/>
      <c r="AF458" s="56"/>
      <c r="AG458" s="56"/>
      <c r="AH458" s="56"/>
      <c r="AI458" s="50"/>
      <c r="AJ458" s="50"/>
      <c r="AK458" s="50"/>
      <c r="AL458" s="50"/>
      <c r="AM458" s="50"/>
      <c r="AN458" s="50"/>
      <c r="AO458" s="50"/>
      <c r="AP458" s="50"/>
      <c r="AQ458" s="50"/>
    </row>
    <row r="459" spans="1:43"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57"/>
      <c r="AF459" s="56"/>
      <c r="AG459" s="56"/>
      <c r="AH459" s="56"/>
      <c r="AI459" s="50"/>
      <c r="AJ459" s="50"/>
      <c r="AK459" s="50"/>
      <c r="AL459" s="50"/>
      <c r="AM459" s="50"/>
      <c r="AN459" s="50"/>
      <c r="AO459" s="50"/>
      <c r="AP459" s="50"/>
      <c r="AQ459" s="50"/>
    </row>
    <row r="460" spans="1:43"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57"/>
      <c r="AF460" s="56"/>
      <c r="AG460" s="56"/>
      <c r="AH460" s="56"/>
      <c r="AI460" s="50"/>
      <c r="AJ460" s="50"/>
      <c r="AK460" s="50"/>
      <c r="AL460" s="50"/>
      <c r="AM460" s="50"/>
      <c r="AN460" s="50"/>
      <c r="AO460" s="50"/>
      <c r="AP460" s="50"/>
      <c r="AQ460" s="50"/>
    </row>
    <row r="461" spans="1:43"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57"/>
      <c r="AF461" s="56"/>
      <c r="AG461" s="56"/>
      <c r="AH461" s="56"/>
      <c r="AI461" s="50"/>
      <c r="AJ461" s="50"/>
      <c r="AK461" s="50"/>
      <c r="AL461" s="50"/>
      <c r="AM461" s="50"/>
      <c r="AN461" s="50"/>
      <c r="AO461" s="50"/>
      <c r="AP461" s="50"/>
      <c r="AQ461" s="50"/>
    </row>
    <row r="462" spans="1:43"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57"/>
      <c r="AF462" s="56"/>
      <c r="AG462" s="56"/>
      <c r="AH462" s="56"/>
      <c r="AI462" s="50"/>
      <c r="AJ462" s="50"/>
      <c r="AK462" s="50"/>
      <c r="AL462" s="50"/>
      <c r="AM462" s="50"/>
      <c r="AN462" s="50"/>
      <c r="AO462" s="50"/>
      <c r="AP462" s="50"/>
      <c r="AQ462" s="50"/>
    </row>
    <row r="463" spans="1:43"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57"/>
      <c r="AF463" s="56"/>
      <c r="AG463" s="56"/>
      <c r="AH463" s="56"/>
      <c r="AI463" s="50"/>
      <c r="AJ463" s="50"/>
      <c r="AK463" s="50"/>
      <c r="AL463" s="50"/>
      <c r="AM463" s="50"/>
      <c r="AN463" s="50"/>
      <c r="AO463" s="50"/>
      <c r="AP463" s="50"/>
      <c r="AQ463" s="50"/>
    </row>
    <row r="464" spans="1:43"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57"/>
      <c r="AF464" s="56"/>
      <c r="AG464" s="56"/>
      <c r="AH464" s="56"/>
      <c r="AI464" s="50"/>
      <c r="AJ464" s="50"/>
      <c r="AK464" s="50"/>
      <c r="AL464" s="50"/>
      <c r="AM464" s="50"/>
      <c r="AN464" s="50"/>
      <c r="AO464" s="50"/>
      <c r="AP464" s="50"/>
      <c r="AQ464" s="50"/>
    </row>
    <row r="465" spans="1:43"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57"/>
      <c r="AF465" s="56"/>
      <c r="AG465" s="56"/>
      <c r="AH465" s="56"/>
      <c r="AI465" s="50"/>
      <c r="AJ465" s="50"/>
      <c r="AK465" s="50"/>
      <c r="AL465" s="50"/>
      <c r="AM465" s="50"/>
      <c r="AN465" s="50"/>
      <c r="AO465" s="50"/>
      <c r="AP465" s="50"/>
      <c r="AQ465" s="50"/>
    </row>
    <row r="466" spans="1:43"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57"/>
      <c r="AF466" s="56"/>
      <c r="AG466" s="56"/>
      <c r="AH466" s="56"/>
      <c r="AI466" s="50"/>
      <c r="AJ466" s="50"/>
      <c r="AK466" s="50"/>
      <c r="AL466" s="50"/>
      <c r="AM466" s="50"/>
      <c r="AN466" s="50"/>
      <c r="AO466" s="50"/>
      <c r="AP466" s="50"/>
      <c r="AQ466" s="50"/>
    </row>
    <row r="467" spans="1:43"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57"/>
      <c r="AF467" s="56"/>
      <c r="AG467" s="56"/>
      <c r="AH467" s="56"/>
      <c r="AI467" s="50"/>
      <c r="AJ467" s="50"/>
      <c r="AK467" s="50"/>
      <c r="AL467" s="50"/>
      <c r="AM467" s="50"/>
      <c r="AN467" s="50"/>
      <c r="AO467" s="50"/>
      <c r="AP467" s="50"/>
      <c r="AQ467" s="50"/>
    </row>
    <row r="468" spans="1:43"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57"/>
      <c r="AF468" s="56"/>
      <c r="AG468" s="56"/>
      <c r="AH468" s="56"/>
      <c r="AI468" s="50"/>
      <c r="AJ468" s="50"/>
      <c r="AK468" s="50"/>
      <c r="AL468" s="50"/>
      <c r="AM468" s="50"/>
      <c r="AN468" s="50"/>
      <c r="AO468" s="50"/>
      <c r="AP468" s="50"/>
      <c r="AQ468" s="50"/>
    </row>
    <row r="469" spans="1:43"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57"/>
      <c r="AF469" s="56"/>
      <c r="AG469" s="56"/>
      <c r="AH469" s="56"/>
      <c r="AI469" s="50"/>
      <c r="AJ469" s="50"/>
      <c r="AK469" s="50"/>
      <c r="AL469" s="50"/>
      <c r="AM469" s="50"/>
      <c r="AN469" s="50"/>
      <c r="AO469" s="50"/>
      <c r="AP469" s="50"/>
      <c r="AQ469" s="50"/>
    </row>
    <row r="470" spans="1:43"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57"/>
      <c r="AF470" s="56"/>
      <c r="AG470" s="56"/>
      <c r="AH470" s="56"/>
      <c r="AI470" s="50"/>
      <c r="AJ470" s="50"/>
      <c r="AK470" s="50"/>
      <c r="AL470" s="50"/>
      <c r="AM470" s="50"/>
      <c r="AN470" s="50"/>
      <c r="AO470" s="50"/>
      <c r="AP470" s="50"/>
      <c r="AQ470" s="50"/>
    </row>
    <row r="471" spans="1:43"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57"/>
      <c r="AF471" s="56"/>
      <c r="AG471" s="56"/>
      <c r="AH471" s="56"/>
      <c r="AI471" s="50"/>
      <c r="AJ471" s="50"/>
      <c r="AK471" s="50"/>
      <c r="AL471" s="50"/>
      <c r="AM471" s="50"/>
      <c r="AN471" s="50"/>
      <c r="AO471" s="50"/>
      <c r="AP471" s="50"/>
      <c r="AQ471" s="50"/>
    </row>
    <row r="472" spans="1:43"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57"/>
      <c r="AF472" s="56"/>
      <c r="AG472" s="56"/>
      <c r="AH472" s="56"/>
      <c r="AI472" s="50"/>
      <c r="AJ472" s="50"/>
      <c r="AK472" s="50"/>
      <c r="AL472" s="50"/>
      <c r="AM472" s="50"/>
      <c r="AN472" s="50"/>
      <c r="AO472" s="50"/>
      <c r="AP472" s="50"/>
      <c r="AQ472" s="50"/>
    </row>
    <row r="473" spans="1:43"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57"/>
      <c r="AF473" s="56"/>
      <c r="AG473" s="56"/>
      <c r="AH473" s="56"/>
      <c r="AI473" s="50"/>
      <c r="AJ473" s="50"/>
      <c r="AK473" s="50"/>
      <c r="AL473" s="50"/>
      <c r="AM473" s="50"/>
      <c r="AN473" s="50"/>
      <c r="AO473" s="50"/>
      <c r="AP473" s="50"/>
      <c r="AQ473" s="50"/>
    </row>
    <row r="474" spans="1:43"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57"/>
      <c r="AF474" s="56"/>
      <c r="AG474" s="56"/>
      <c r="AH474" s="56"/>
      <c r="AI474" s="50"/>
      <c r="AJ474" s="50"/>
      <c r="AK474" s="50"/>
      <c r="AL474" s="50"/>
      <c r="AM474" s="50"/>
      <c r="AN474" s="50"/>
      <c r="AO474" s="50"/>
      <c r="AP474" s="50"/>
      <c r="AQ474" s="50"/>
    </row>
    <row r="475" spans="1:43"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57"/>
      <c r="AF475" s="56"/>
      <c r="AG475" s="56"/>
      <c r="AH475" s="56"/>
      <c r="AI475" s="50"/>
      <c r="AJ475" s="50"/>
      <c r="AK475" s="50"/>
      <c r="AL475" s="50"/>
      <c r="AM475" s="50"/>
      <c r="AN475" s="50"/>
      <c r="AO475" s="50"/>
      <c r="AP475" s="50"/>
      <c r="AQ475" s="50"/>
    </row>
    <row r="476" spans="1:43"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57"/>
      <c r="AF476" s="56"/>
      <c r="AG476" s="56"/>
      <c r="AH476" s="56"/>
      <c r="AI476" s="50"/>
      <c r="AJ476" s="50"/>
      <c r="AK476" s="50"/>
      <c r="AL476" s="50"/>
      <c r="AM476" s="50"/>
      <c r="AN476" s="50"/>
      <c r="AO476" s="50"/>
      <c r="AP476" s="50"/>
      <c r="AQ476" s="50"/>
    </row>
    <row r="477" spans="1:43"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57"/>
      <c r="AF477" s="56"/>
      <c r="AG477" s="56"/>
      <c r="AH477" s="56"/>
      <c r="AI477" s="50"/>
      <c r="AJ477" s="50"/>
      <c r="AK477" s="50"/>
      <c r="AL477" s="50"/>
      <c r="AM477" s="50"/>
      <c r="AN477" s="50"/>
      <c r="AO477" s="50"/>
      <c r="AP477" s="50"/>
      <c r="AQ477" s="50"/>
    </row>
    <row r="478" spans="1:43"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57"/>
      <c r="AF478" s="56"/>
      <c r="AG478" s="56"/>
      <c r="AH478" s="56"/>
      <c r="AI478" s="50"/>
      <c r="AJ478" s="50"/>
      <c r="AK478" s="50"/>
      <c r="AL478" s="50"/>
      <c r="AM478" s="50"/>
      <c r="AN478" s="50"/>
      <c r="AO478" s="50"/>
      <c r="AP478" s="50"/>
      <c r="AQ478" s="50"/>
    </row>
    <row r="479" spans="1:43"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57"/>
      <c r="AF479" s="56"/>
      <c r="AG479" s="56"/>
      <c r="AH479" s="56"/>
      <c r="AI479" s="50"/>
      <c r="AJ479" s="50"/>
      <c r="AK479" s="50"/>
      <c r="AL479" s="50"/>
      <c r="AM479" s="50"/>
      <c r="AN479" s="50"/>
      <c r="AO479" s="50"/>
      <c r="AP479" s="50"/>
      <c r="AQ479" s="50"/>
    </row>
    <row r="480" spans="1:43"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57"/>
      <c r="AF480" s="56"/>
      <c r="AG480" s="56"/>
      <c r="AH480" s="56"/>
      <c r="AI480" s="50"/>
      <c r="AJ480" s="50"/>
      <c r="AK480" s="50"/>
      <c r="AL480" s="50"/>
      <c r="AM480" s="50"/>
      <c r="AN480" s="50"/>
      <c r="AO480" s="50"/>
      <c r="AP480" s="50"/>
      <c r="AQ480" s="50"/>
    </row>
    <row r="481" spans="1:43"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57"/>
      <c r="AF481" s="56"/>
      <c r="AG481" s="56"/>
      <c r="AH481" s="56"/>
      <c r="AI481" s="50"/>
      <c r="AJ481" s="50"/>
      <c r="AK481" s="50"/>
      <c r="AL481" s="50"/>
      <c r="AM481" s="50"/>
      <c r="AN481" s="50"/>
      <c r="AO481" s="50"/>
      <c r="AP481" s="50"/>
      <c r="AQ481" s="50"/>
    </row>
    <row r="482" spans="1:43"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7"/>
      <c r="AF482" s="56"/>
      <c r="AG482" s="56"/>
      <c r="AH482" s="56"/>
      <c r="AI482" s="50"/>
      <c r="AJ482" s="50"/>
      <c r="AK482" s="50"/>
      <c r="AL482" s="50"/>
      <c r="AM482" s="50"/>
      <c r="AN482" s="50"/>
      <c r="AO482" s="50"/>
      <c r="AP482" s="50"/>
      <c r="AQ482" s="50"/>
    </row>
    <row r="483" spans="1:43"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7"/>
      <c r="AF483" s="56"/>
      <c r="AG483" s="56"/>
      <c r="AH483" s="56"/>
      <c r="AI483" s="50"/>
      <c r="AJ483" s="50"/>
      <c r="AK483" s="50"/>
      <c r="AL483" s="50"/>
      <c r="AM483" s="50"/>
      <c r="AN483" s="50"/>
      <c r="AO483" s="50"/>
      <c r="AP483" s="50"/>
      <c r="AQ483" s="50"/>
    </row>
    <row r="484" spans="1:43"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7"/>
      <c r="AF484" s="56"/>
      <c r="AG484" s="56"/>
      <c r="AH484" s="56"/>
      <c r="AI484" s="50"/>
      <c r="AJ484" s="50"/>
      <c r="AK484" s="50"/>
      <c r="AL484" s="50"/>
      <c r="AM484" s="50"/>
      <c r="AN484" s="50"/>
      <c r="AO484" s="50"/>
      <c r="AP484" s="50"/>
      <c r="AQ484" s="50"/>
    </row>
    <row r="485" spans="1:43"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7"/>
      <c r="AF485" s="56"/>
      <c r="AG485" s="56"/>
      <c r="AH485" s="56"/>
      <c r="AI485" s="50"/>
      <c r="AJ485" s="50"/>
      <c r="AK485" s="50"/>
      <c r="AL485" s="50"/>
      <c r="AM485" s="50"/>
      <c r="AN485" s="50"/>
      <c r="AO485" s="50"/>
      <c r="AP485" s="50"/>
      <c r="AQ485" s="50"/>
    </row>
    <row r="486" spans="1:43"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7"/>
      <c r="AF486" s="56"/>
      <c r="AG486" s="56"/>
      <c r="AH486" s="56"/>
      <c r="AI486" s="50"/>
      <c r="AJ486" s="50"/>
      <c r="AK486" s="50"/>
      <c r="AL486" s="50"/>
      <c r="AM486" s="50"/>
      <c r="AN486" s="50"/>
      <c r="AO486" s="50"/>
      <c r="AP486" s="50"/>
      <c r="AQ486" s="50"/>
    </row>
    <row r="487" spans="1:43"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7"/>
      <c r="AF487" s="56"/>
      <c r="AG487" s="56"/>
      <c r="AH487" s="56"/>
      <c r="AI487" s="50"/>
      <c r="AJ487" s="50"/>
      <c r="AK487" s="50"/>
      <c r="AL487" s="50"/>
      <c r="AM487" s="50"/>
      <c r="AN487" s="50"/>
      <c r="AO487" s="50"/>
      <c r="AP487" s="50"/>
      <c r="AQ487" s="50"/>
    </row>
    <row r="488" spans="1:43"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7"/>
      <c r="AF488" s="56"/>
      <c r="AG488" s="56"/>
      <c r="AH488" s="56"/>
      <c r="AI488" s="50"/>
      <c r="AJ488" s="50"/>
      <c r="AK488" s="50"/>
      <c r="AL488" s="50"/>
      <c r="AM488" s="50"/>
      <c r="AN488" s="50"/>
      <c r="AO488" s="50"/>
      <c r="AP488" s="50"/>
      <c r="AQ488" s="50"/>
    </row>
    <row r="489" spans="1:43"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7"/>
      <c r="AF489" s="56"/>
      <c r="AG489" s="56"/>
      <c r="AH489" s="56"/>
      <c r="AI489" s="50"/>
      <c r="AJ489" s="50"/>
      <c r="AK489" s="50"/>
      <c r="AL489" s="50"/>
      <c r="AM489" s="50"/>
      <c r="AN489" s="50"/>
      <c r="AO489" s="50"/>
      <c r="AP489" s="50"/>
      <c r="AQ489" s="50"/>
    </row>
    <row r="490" spans="1:43"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57"/>
      <c r="AF490" s="56"/>
      <c r="AG490" s="56"/>
      <c r="AH490" s="56"/>
      <c r="AI490" s="50"/>
      <c r="AJ490" s="50"/>
      <c r="AK490" s="50"/>
      <c r="AL490" s="50"/>
      <c r="AM490" s="50"/>
      <c r="AN490" s="50"/>
      <c r="AO490" s="50"/>
      <c r="AP490" s="50"/>
      <c r="AQ490" s="50"/>
    </row>
    <row r="491" spans="1:43"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57"/>
      <c r="AF491" s="56"/>
      <c r="AG491" s="56"/>
      <c r="AH491" s="56"/>
      <c r="AI491" s="50"/>
      <c r="AJ491" s="50"/>
      <c r="AK491" s="50"/>
      <c r="AL491" s="50"/>
      <c r="AM491" s="50"/>
      <c r="AN491" s="50"/>
      <c r="AO491" s="50"/>
      <c r="AP491" s="50"/>
      <c r="AQ491" s="50"/>
    </row>
    <row r="492" spans="1:43"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57"/>
      <c r="AF492" s="56"/>
      <c r="AG492" s="56"/>
      <c r="AH492" s="56"/>
      <c r="AI492" s="50"/>
      <c r="AJ492" s="50"/>
      <c r="AK492" s="50"/>
      <c r="AL492" s="50"/>
      <c r="AM492" s="50"/>
      <c r="AN492" s="50"/>
      <c r="AO492" s="50"/>
      <c r="AP492" s="50"/>
      <c r="AQ492" s="50"/>
    </row>
    <row r="493" spans="1:43"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57"/>
      <c r="AF493" s="56"/>
      <c r="AG493" s="56"/>
      <c r="AH493" s="56"/>
      <c r="AI493" s="50"/>
      <c r="AJ493" s="50"/>
      <c r="AK493" s="50"/>
      <c r="AL493" s="50"/>
      <c r="AM493" s="50"/>
      <c r="AN493" s="50"/>
      <c r="AO493" s="50"/>
      <c r="AP493" s="50"/>
      <c r="AQ493" s="50"/>
    </row>
    <row r="494" spans="1:43"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57"/>
      <c r="AF494" s="56"/>
      <c r="AG494" s="56"/>
      <c r="AH494" s="56"/>
      <c r="AI494" s="50"/>
      <c r="AJ494" s="50"/>
      <c r="AK494" s="50"/>
      <c r="AL494" s="50"/>
      <c r="AM494" s="50"/>
      <c r="AN494" s="50"/>
      <c r="AO494" s="50"/>
      <c r="AP494" s="50"/>
      <c r="AQ494" s="50"/>
    </row>
    <row r="495" spans="1:43"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57"/>
      <c r="AF495" s="56"/>
      <c r="AG495" s="56"/>
      <c r="AH495" s="56"/>
      <c r="AI495" s="50"/>
      <c r="AJ495" s="50"/>
      <c r="AK495" s="50"/>
      <c r="AL495" s="50"/>
      <c r="AM495" s="50"/>
      <c r="AN495" s="50"/>
      <c r="AO495" s="50"/>
      <c r="AP495" s="50"/>
      <c r="AQ495" s="50"/>
    </row>
    <row r="496" spans="1:43"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57"/>
      <c r="AF496" s="56"/>
      <c r="AG496" s="56"/>
      <c r="AH496" s="56"/>
      <c r="AI496" s="50"/>
      <c r="AJ496" s="50"/>
      <c r="AK496" s="50"/>
      <c r="AL496" s="50"/>
      <c r="AM496" s="50"/>
      <c r="AN496" s="50"/>
      <c r="AO496" s="50"/>
      <c r="AP496" s="50"/>
      <c r="AQ496" s="50"/>
    </row>
    <row r="497" spans="1:43"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57"/>
      <c r="AF497" s="56"/>
      <c r="AG497" s="56"/>
      <c r="AH497" s="56"/>
      <c r="AI497" s="50"/>
      <c r="AJ497" s="50"/>
      <c r="AK497" s="50"/>
      <c r="AL497" s="50"/>
      <c r="AM497" s="50"/>
      <c r="AN497" s="50"/>
      <c r="AO497" s="50"/>
      <c r="AP497" s="50"/>
      <c r="AQ497" s="50"/>
    </row>
    <row r="498" spans="1:43"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57"/>
      <c r="AF498" s="56"/>
      <c r="AG498" s="56"/>
      <c r="AH498" s="56"/>
      <c r="AI498" s="50"/>
      <c r="AJ498" s="50"/>
      <c r="AK498" s="50"/>
      <c r="AL498" s="50"/>
      <c r="AM498" s="50"/>
      <c r="AN498" s="50"/>
      <c r="AO498" s="50"/>
      <c r="AP498" s="50"/>
      <c r="AQ498" s="50"/>
    </row>
    <row r="499" spans="1:43"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57"/>
      <c r="AF499" s="56"/>
      <c r="AG499" s="56"/>
      <c r="AH499" s="56"/>
      <c r="AI499" s="50"/>
      <c r="AJ499" s="50"/>
      <c r="AK499" s="50"/>
      <c r="AL499" s="50"/>
      <c r="AM499" s="50"/>
      <c r="AN499" s="50"/>
      <c r="AO499" s="50"/>
      <c r="AP499" s="50"/>
      <c r="AQ499" s="50"/>
    </row>
    <row r="500" spans="1:43"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57"/>
      <c r="AF500" s="56"/>
      <c r="AG500" s="56"/>
      <c r="AH500" s="56"/>
      <c r="AI500" s="50"/>
      <c r="AJ500" s="50"/>
      <c r="AK500" s="50"/>
      <c r="AL500" s="50"/>
      <c r="AM500" s="50"/>
      <c r="AN500" s="50"/>
      <c r="AO500" s="50"/>
      <c r="AP500" s="50"/>
      <c r="AQ500" s="50"/>
    </row>
    <row r="501" spans="1:43"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57"/>
      <c r="AF501" s="56"/>
      <c r="AG501" s="56"/>
      <c r="AH501" s="56"/>
      <c r="AI501" s="50"/>
      <c r="AJ501" s="50"/>
      <c r="AK501" s="50"/>
      <c r="AL501" s="50"/>
      <c r="AM501" s="50"/>
      <c r="AN501" s="50"/>
      <c r="AO501" s="50"/>
      <c r="AP501" s="50"/>
      <c r="AQ501" s="50"/>
    </row>
    <row r="502" spans="1:43"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57"/>
      <c r="AF502" s="56"/>
      <c r="AG502" s="56"/>
      <c r="AH502" s="56"/>
      <c r="AI502" s="50"/>
      <c r="AJ502" s="50"/>
      <c r="AK502" s="50"/>
      <c r="AL502" s="50"/>
      <c r="AM502" s="50"/>
      <c r="AN502" s="50"/>
      <c r="AO502" s="50"/>
      <c r="AP502" s="50"/>
      <c r="AQ502" s="50"/>
    </row>
    <row r="503" spans="1:43"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57"/>
      <c r="AF503" s="56"/>
      <c r="AG503" s="56"/>
      <c r="AH503" s="56"/>
      <c r="AI503" s="50"/>
      <c r="AJ503" s="50"/>
      <c r="AK503" s="50"/>
      <c r="AL503" s="50"/>
      <c r="AM503" s="50"/>
      <c r="AN503" s="50"/>
      <c r="AO503" s="50"/>
      <c r="AP503" s="50"/>
      <c r="AQ503" s="50"/>
    </row>
    <row r="504" spans="1:43"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57"/>
      <c r="AF504" s="56"/>
      <c r="AG504" s="56"/>
      <c r="AH504" s="56"/>
      <c r="AI504" s="50"/>
      <c r="AJ504" s="50"/>
      <c r="AK504" s="50"/>
      <c r="AL504" s="50"/>
      <c r="AM504" s="50"/>
      <c r="AN504" s="50"/>
      <c r="AO504" s="50"/>
      <c r="AP504" s="50"/>
      <c r="AQ504" s="50"/>
    </row>
    <row r="505" spans="1:43"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57"/>
      <c r="AF505" s="56"/>
      <c r="AG505" s="56"/>
      <c r="AH505" s="56"/>
      <c r="AI505" s="50"/>
      <c r="AJ505" s="50"/>
      <c r="AK505" s="50"/>
      <c r="AL505" s="50"/>
      <c r="AM505" s="50"/>
      <c r="AN505" s="50"/>
      <c r="AO505" s="50"/>
      <c r="AP505" s="50"/>
      <c r="AQ505" s="50"/>
    </row>
    <row r="506" spans="1:43"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57"/>
      <c r="AF506" s="56"/>
      <c r="AG506" s="56"/>
      <c r="AH506" s="56"/>
      <c r="AI506" s="50"/>
      <c r="AJ506" s="50"/>
      <c r="AK506" s="50"/>
      <c r="AL506" s="50"/>
      <c r="AM506" s="50"/>
      <c r="AN506" s="50"/>
      <c r="AO506" s="50"/>
      <c r="AP506" s="50"/>
      <c r="AQ506" s="50"/>
    </row>
    <row r="507" spans="1:43"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57"/>
      <c r="AF507" s="56"/>
      <c r="AG507" s="56"/>
      <c r="AH507" s="56"/>
      <c r="AI507" s="50"/>
      <c r="AJ507" s="50"/>
      <c r="AK507" s="50"/>
      <c r="AL507" s="50"/>
      <c r="AM507" s="50"/>
      <c r="AN507" s="50"/>
      <c r="AO507" s="50"/>
      <c r="AP507" s="50"/>
      <c r="AQ507" s="50"/>
    </row>
    <row r="508" spans="1:43"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57"/>
      <c r="AF508" s="56"/>
      <c r="AG508" s="56"/>
      <c r="AH508" s="56"/>
      <c r="AI508" s="50"/>
      <c r="AJ508" s="50"/>
      <c r="AK508" s="50"/>
      <c r="AL508" s="50"/>
      <c r="AM508" s="50"/>
      <c r="AN508" s="50"/>
      <c r="AO508" s="50"/>
      <c r="AP508" s="50"/>
      <c r="AQ508" s="50"/>
    </row>
    <row r="509" spans="1:43"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57"/>
      <c r="AF509" s="56"/>
      <c r="AG509" s="56"/>
      <c r="AH509" s="56"/>
      <c r="AI509" s="50"/>
      <c r="AJ509" s="50"/>
      <c r="AK509" s="50"/>
      <c r="AL509" s="50"/>
      <c r="AM509" s="50"/>
      <c r="AN509" s="50"/>
      <c r="AO509" s="50"/>
      <c r="AP509" s="50"/>
      <c r="AQ509" s="50"/>
    </row>
    <row r="510" spans="1:43"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57"/>
      <c r="AF510" s="56"/>
      <c r="AG510" s="56"/>
      <c r="AH510" s="56"/>
      <c r="AI510" s="50"/>
      <c r="AJ510" s="50"/>
      <c r="AK510" s="50"/>
      <c r="AL510" s="50"/>
      <c r="AM510" s="50"/>
      <c r="AN510" s="50"/>
      <c r="AO510" s="50"/>
      <c r="AP510" s="50"/>
      <c r="AQ510" s="50"/>
    </row>
    <row r="511" spans="1:43"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57"/>
      <c r="AF511" s="56"/>
      <c r="AG511" s="56"/>
      <c r="AH511" s="56"/>
      <c r="AI511" s="50"/>
      <c r="AJ511" s="50"/>
      <c r="AK511" s="50"/>
      <c r="AL511" s="50"/>
      <c r="AM511" s="50"/>
      <c r="AN511" s="50"/>
      <c r="AO511" s="50"/>
      <c r="AP511" s="50"/>
      <c r="AQ511" s="50"/>
    </row>
    <row r="512" spans="1:43"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57"/>
      <c r="AF512" s="56"/>
      <c r="AG512" s="56"/>
      <c r="AH512" s="56"/>
      <c r="AI512" s="50"/>
      <c r="AJ512" s="50"/>
      <c r="AK512" s="50"/>
      <c r="AL512" s="50"/>
      <c r="AM512" s="50"/>
      <c r="AN512" s="50"/>
      <c r="AO512" s="50"/>
      <c r="AP512" s="50"/>
      <c r="AQ512" s="50"/>
    </row>
    <row r="513" spans="1:43"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57"/>
      <c r="AF513" s="56"/>
      <c r="AG513" s="56"/>
      <c r="AH513" s="56"/>
      <c r="AI513" s="50"/>
      <c r="AJ513" s="50"/>
      <c r="AK513" s="50"/>
      <c r="AL513" s="50"/>
      <c r="AM513" s="50"/>
      <c r="AN513" s="50"/>
      <c r="AO513" s="50"/>
      <c r="AP513" s="50"/>
      <c r="AQ513" s="50"/>
    </row>
    <row r="514" spans="1:43"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57"/>
      <c r="AF514" s="56"/>
      <c r="AG514" s="56"/>
      <c r="AH514" s="56"/>
      <c r="AI514" s="50"/>
      <c r="AJ514" s="50"/>
      <c r="AK514" s="50"/>
      <c r="AL514" s="50"/>
      <c r="AM514" s="50"/>
      <c r="AN514" s="50"/>
      <c r="AO514" s="50"/>
      <c r="AP514" s="50"/>
      <c r="AQ514" s="50"/>
    </row>
    <row r="515" spans="1:43"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57"/>
      <c r="AF515" s="56"/>
      <c r="AG515" s="56"/>
      <c r="AH515" s="56"/>
      <c r="AI515" s="50"/>
      <c r="AJ515" s="50"/>
      <c r="AK515" s="50"/>
      <c r="AL515" s="50"/>
      <c r="AM515" s="50"/>
      <c r="AN515" s="50"/>
      <c r="AO515" s="50"/>
      <c r="AP515" s="50"/>
      <c r="AQ515" s="50"/>
    </row>
    <row r="516" spans="1:43"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7"/>
      <c r="AF516" s="56"/>
      <c r="AG516" s="56"/>
      <c r="AH516" s="56"/>
      <c r="AI516" s="50"/>
      <c r="AJ516" s="50"/>
      <c r="AK516" s="50"/>
      <c r="AL516" s="50"/>
      <c r="AM516" s="50"/>
      <c r="AN516" s="50"/>
      <c r="AO516" s="50"/>
      <c r="AP516" s="50"/>
      <c r="AQ516" s="50"/>
    </row>
    <row r="517" spans="1:43"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57"/>
      <c r="AF517" s="56"/>
      <c r="AG517" s="56"/>
      <c r="AH517" s="56"/>
      <c r="AI517" s="50"/>
      <c r="AJ517" s="50"/>
      <c r="AK517" s="50"/>
      <c r="AL517" s="50"/>
      <c r="AM517" s="50"/>
      <c r="AN517" s="50"/>
      <c r="AO517" s="50"/>
      <c r="AP517" s="50"/>
      <c r="AQ517" s="50"/>
    </row>
    <row r="518" spans="1:43"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57"/>
      <c r="AF518" s="56"/>
      <c r="AG518" s="56"/>
      <c r="AH518" s="56"/>
      <c r="AI518" s="50"/>
      <c r="AJ518" s="50"/>
      <c r="AK518" s="50"/>
      <c r="AL518" s="50"/>
      <c r="AM518" s="50"/>
      <c r="AN518" s="50"/>
      <c r="AO518" s="50"/>
      <c r="AP518" s="50"/>
      <c r="AQ518" s="50"/>
    </row>
    <row r="519" spans="1:43"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57"/>
      <c r="AF519" s="56"/>
      <c r="AG519" s="56"/>
      <c r="AH519" s="56"/>
      <c r="AI519" s="50"/>
      <c r="AJ519" s="50"/>
      <c r="AK519" s="50"/>
      <c r="AL519" s="50"/>
      <c r="AM519" s="50"/>
      <c r="AN519" s="50"/>
      <c r="AO519" s="50"/>
      <c r="AP519" s="50"/>
      <c r="AQ519" s="50"/>
    </row>
    <row r="520" spans="1:43"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57"/>
      <c r="AF520" s="56"/>
      <c r="AG520" s="56"/>
      <c r="AH520" s="56"/>
      <c r="AI520" s="50"/>
      <c r="AJ520" s="50"/>
      <c r="AK520" s="50"/>
      <c r="AL520" s="50"/>
      <c r="AM520" s="50"/>
      <c r="AN520" s="50"/>
      <c r="AO520" s="50"/>
      <c r="AP520" s="50"/>
      <c r="AQ520" s="50"/>
    </row>
    <row r="521" spans="1:43"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57"/>
      <c r="AF521" s="56"/>
      <c r="AG521" s="56"/>
      <c r="AH521" s="56"/>
      <c r="AI521" s="50"/>
      <c r="AJ521" s="50"/>
      <c r="AK521" s="50"/>
      <c r="AL521" s="50"/>
      <c r="AM521" s="50"/>
      <c r="AN521" s="50"/>
      <c r="AO521" s="50"/>
      <c r="AP521" s="50"/>
      <c r="AQ521" s="50"/>
    </row>
    <row r="522" spans="1:43"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57"/>
      <c r="AF522" s="56"/>
      <c r="AG522" s="56"/>
      <c r="AH522" s="56"/>
      <c r="AI522" s="50"/>
      <c r="AJ522" s="50"/>
      <c r="AK522" s="50"/>
      <c r="AL522" s="50"/>
      <c r="AM522" s="50"/>
      <c r="AN522" s="50"/>
      <c r="AO522" s="50"/>
      <c r="AP522" s="50"/>
      <c r="AQ522" s="50"/>
    </row>
    <row r="523" spans="1:43"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57"/>
      <c r="AF523" s="56"/>
      <c r="AG523" s="56"/>
      <c r="AH523" s="56"/>
      <c r="AI523" s="50"/>
      <c r="AJ523" s="50"/>
      <c r="AK523" s="50"/>
      <c r="AL523" s="50"/>
      <c r="AM523" s="50"/>
      <c r="AN523" s="50"/>
      <c r="AO523" s="50"/>
      <c r="AP523" s="50"/>
      <c r="AQ523" s="50"/>
    </row>
    <row r="524" spans="1:43"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57"/>
      <c r="AF524" s="56"/>
      <c r="AG524" s="56"/>
      <c r="AH524" s="56"/>
      <c r="AI524" s="50"/>
      <c r="AJ524" s="50"/>
      <c r="AK524" s="50"/>
      <c r="AL524" s="50"/>
      <c r="AM524" s="50"/>
      <c r="AN524" s="50"/>
      <c r="AO524" s="50"/>
      <c r="AP524" s="50"/>
      <c r="AQ524" s="50"/>
    </row>
    <row r="525" spans="1:43"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57"/>
      <c r="AF525" s="56"/>
      <c r="AG525" s="56"/>
      <c r="AH525" s="56"/>
      <c r="AI525" s="50"/>
      <c r="AJ525" s="50"/>
      <c r="AK525" s="50"/>
      <c r="AL525" s="50"/>
      <c r="AM525" s="50"/>
      <c r="AN525" s="50"/>
      <c r="AO525" s="50"/>
      <c r="AP525" s="50"/>
      <c r="AQ525" s="50"/>
    </row>
    <row r="526" spans="1:43"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57"/>
      <c r="AF526" s="56"/>
      <c r="AG526" s="56"/>
      <c r="AH526" s="56"/>
      <c r="AI526" s="50"/>
      <c r="AJ526" s="50"/>
      <c r="AK526" s="50"/>
      <c r="AL526" s="50"/>
      <c r="AM526" s="50"/>
      <c r="AN526" s="50"/>
      <c r="AO526" s="50"/>
      <c r="AP526" s="50"/>
      <c r="AQ526" s="50"/>
    </row>
    <row r="527" spans="1:43"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57"/>
      <c r="AF527" s="56"/>
      <c r="AG527" s="56"/>
      <c r="AH527" s="56"/>
      <c r="AI527" s="50"/>
      <c r="AJ527" s="50"/>
      <c r="AK527" s="50"/>
      <c r="AL527" s="50"/>
      <c r="AM527" s="50"/>
      <c r="AN527" s="50"/>
      <c r="AO527" s="50"/>
      <c r="AP527" s="50"/>
      <c r="AQ527" s="50"/>
    </row>
    <row r="528" spans="1:43"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57"/>
      <c r="AF528" s="56"/>
      <c r="AG528" s="56"/>
      <c r="AH528" s="56"/>
      <c r="AI528" s="50"/>
      <c r="AJ528" s="50"/>
      <c r="AK528" s="50"/>
      <c r="AL528" s="50"/>
      <c r="AM528" s="50"/>
      <c r="AN528" s="50"/>
      <c r="AO528" s="50"/>
      <c r="AP528" s="50"/>
      <c r="AQ528" s="50"/>
    </row>
    <row r="529" spans="1:43"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57"/>
      <c r="AF529" s="56"/>
      <c r="AG529" s="56"/>
      <c r="AH529" s="56"/>
      <c r="AI529" s="50"/>
      <c r="AJ529" s="50"/>
      <c r="AK529" s="50"/>
      <c r="AL529" s="50"/>
      <c r="AM529" s="50"/>
      <c r="AN529" s="50"/>
      <c r="AO529" s="50"/>
      <c r="AP529" s="50"/>
      <c r="AQ529" s="50"/>
    </row>
    <row r="530" spans="1:43"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57"/>
      <c r="AF530" s="56"/>
      <c r="AG530" s="56"/>
      <c r="AH530" s="56"/>
      <c r="AI530" s="50"/>
      <c r="AJ530" s="50"/>
      <c r="AK530" s="50"/>
      <c r="AL530" s="50"/>
      <c r="AM530" s="50"/>
      <c r="AN530" s="50"/>
      <c r="AO530" s="50"/>
      <c r="AP530" s="50"/>
      <c r="AQ530" s="50"/>
    </row>
    <row r="531" spans="1:43"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57"/>
      <c r="AF531" s="56"/>
      <c r="AG531" s="56"/>
      <c r="AH531" s="56"/>
      <c r="AI531" s="50"/>
      <c r="AJ531" s="50"/>
      <c r="AK531" s="50"/>
      <c r="AL531" s="50"/>
      <c r="AM531" s="50"/>
      <c r="AN531" s="50"/>
      <c r="AO531" s="50"/>
      <c r="AP531" s="50"/>
      <c r="AQ531" s="50"/>
    </row>
    <row r="532" spans="1:43"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57"/>
      <c r="AF532" s="56"/>
      <c r="AG532" s="56"/>
      <c r="AH532" s="56"/>
      <c r="AI532" s="50"/>
      <c r="AJ532" s="50"/>
      <c r="AK532" s="50"/>
      <c r="AL532" s="50"/>
      <c r="AM532" s="50"/>
      <c r="AN532" s="50"/>
      <c r="AO532" s="50"/>
      <c r="AP532" s="50"/>
      <c r="AQ532" s="50"/>
    </row>
    <row r="533" spans="1:43"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57"/>
      <c r="AF533" s="56"/>
      <c r="AG533" s="56"/>
      <c r="AH533" s="56"/>
      <c r="AI533" s="50"/>
      <c r="AJ533" s="50"/>
      <c r="AK533" s="50"/>
      <c r="AL533" s="50"/>
      <c r="AM533" s="50"/>
      <c r="AN533" s="50"/>
      <c r="AO533" s="50"/>
      <c r="AP533" s="50"/>
      <c r="AQ533" s="50"/>
    </row>
    <row r="534" spans="1:43"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57"/>
      <c r="AF534" s="56"/>
      <c r="AG534" s="56"/>
      <c r="AH534" s="56"/>
      <c r="AI534" s="50"/>
      <c r="AJ534" s="50"/>
      <c r="AK534" s="50"/>
      <c r="AL534" s="50"/>
      <c r="AM534" s="50"/>
      <c r="AN534" s="50"/>
      <c r="AO534" s="50"/>
      <c r="AP534" s="50"/>
      <c r="AQ534" s="50"/>
    </row>
    <row r="535" spans="1:43"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57"/>
      <c r="AF535" s="56"/>
      <c r="AG535" s="56"/>
      <c r="AH535" s="56"/>
      <c r="AI535" s="50"/>
      <c r="AJ535" s="50"/>
      <c r="AK535" s="50"/>
      <c r="AL535" s="50"/>
      <c r="AM535" s="50"/>
      <c r="AN535" s="50"/>
      <c r="AO535" s="50"/>
      <c r="AP535" s="50"/>
      <c r="AQ535" s="50"/>
    </row>
    <row r="536" spans="1:43"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57"/>
      <c r="AF536" s="56"/>
      <c r="AG536" s="56"/>
      <c r="AH536" s="56"/>
      <c r="AI536" s="50"/>
      <c r="AJ536" s="50"/>
      <c r="AK536" s="50"/>
      <c r="AL536" s="50"/>
      <c r="AM536" s="50"/>
      <c r="AN536" s="50"/>
      <c r="AO536" s="50"/>
      <c r="AP536" s="50"/>
      <c r="AQ536" s="50"/>
    </row>
    <row r="537" spans="1:43"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57"/>
      <c r="AF537" s="56"/>
      <c r="AG537" s="56"/>
      <c r="AH537" s="56"/>
      <c r="AI537" s="50"/>
      <c r="AJ537" s="50"/>
      <c r="AK537" s="50"/>
      <c r="AL537" s="50"/>
      <c r="AM537" s="50"/>
      <c r="AN537" s="50"/>
      <c r="AO537" s="50"/>
      <c r="AP537" s="50"/>
      <c r="AQ537" s="50"/>
    </row>
    <row r="538" spans="1:43"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57"/>
      <c r="AF538" s="56"/>
      <c r="AG538" s="56"/>
      <c r="AH538" s="56"/>
      <c r="AI538" s="50"/>
      <c r="AJ538" s="50"/>
      <c r="AK538" s="50"/>
      <c r="AL538" s="50"/>
      <c r="AM538" s="50"/>
      <c r="AN538" s="50"/>
      <c r="AO538" s="50"/>
      <c r="AP538" s="50"/>
      <c r="AQ538" s="50"/>
    </row>
    <row r="539" spans="1:43"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57"/>
      <c r="AF539" s="56"/>
      <c r="AG539" s="56"/>
      <c r="AH539" s="56"/>
      <c r="AI539" s="50"/>
      <c r="AJ539" s="50"/>
      <c r="AK539" s="50"/>
      <c r="AL539" s="50"/>
      <c r="AM539" s="50"/>
      <c r="AN539" s="50"/>
      <c r="AO539" s="50"/>
      <c r="AP539" s="50"/>
      <c r="AQ539" s="50"/>
    </row>
    <row r="540" spans="1:43"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57"/>
      <c r="AF540" s="56"/>
      <c r="AG540" s="56"/>
      <c r="AH540" s="56"/>
      <c r="AI540" s="50"/>
      <c r="AJ540" s="50"/>
      <c r="AK540" s="50"/>
      <c r="AL540" s="50"/>
      <c r="AM540" s="50"/>
      <c r="AN540" s="50"/>
      <c r="AO540" s="50"/>
      <c r="AP540" s="50"/>
      <c r="AQ540" s="50"/>
    </row>
    <row r="541" spans="1:43"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57"/>
      <c r="AF541" s="56"/>
      <c r="AG541" s="56"/>
      <c r="AH541" s="56"/>
      <c r="AI541" s="50"/>
      <c r="AJ541" s="50"/>
      <c r="AK541" s="50"/>
      <c r="AL541" s="50"/>
      <c r="AM541" s="50"/>
      <c r="AN541" s="50"/>
      <c r="AO541" s="50"/>
      <c r="AP541" s="50"/>
      <c r="AQ541" s="50"/>
    </row>
    <row r="542" spans="1:43"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57"/>
      <c r="AF542" s="56"/>
      <c r="AG542" s="56"/>
      <c r="AH542" s="56"/>
      <c r="AI542" s="50"/>
      <c r="AJ542" s="50"/>
      <c r="AK542" s="50"/>
      <c r="AL542" s="50"/>
      <c r="AM542" s="50"/>
      <c r="AN542" s="50"/>
      <c r="AO542" s="50"/>
      <c r="AP542" s="50"/>
      <c r="AQ542" s="50"/>
    </row>
    <row r="543" spans="1:43"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57"/>
      <c r="AF543" s="56"/>
      <c r="AG543" s="56"/>
      <c r="AH543" s="56"/>
      <c r="AI543" s="50"/>
      <c r="AJ543" s="50"/>
      <c r="AK543" s="50"/>
      <c r="AL543" s="50"/>
      <c r="AM543" s="50"/>
      <c r="AN543" s="50"/>
      <c r="AO543" s="50"/>
      <c r="AP543" s="50"/>
      <c r="AQ543" s="50"/>
    </row>
    <row r="544" spans="1:43"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57"/>
      <c r="AF544" s="56"/>
      <c r="AG544" s="56"/>
      <c r="AH544" s="56"/>
      <c r="AI544" s="50"/>
      <c r="AJ544" s="50"/>
      <c r="AK544" s="50"/>
      <c r="AL544" s="50"/>
      <c r="AM544" s="50"/>
      <c r="AN544" s="50"/>
      <c r="AO544" s="50"/>
      <c r="AP544" s="50"/>
      <c r="AQ544" s="50"/>
    </row>
    <row r="545" spans="1:43"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57"/>
      <c r="AF545" s="56"/>
      <c r="AG545" s="56"/>
      <c r="AH545" s="56"/>
      <c r="AI545" s="50"/>
      <c r="AJ545" s="50"/>
      <c r="AK545" s="50"/>
      <c r="AL545" s="50"/>
      <c r="AM545" s="50"/>
      <c r="AN545" s="50"/>
      <c r="AO545" s="50"/>
      <c r="AP545" s="50"/>
      <c r="AQ545" s="50"/>
    </row>
    <row r="546" spans="1:43"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57"/>
      <c r="AF546" s="56"/>
      <c r="AG546" s="56"/>
      <c r="AH546" s="56"/>
      <c r="AI546" s="50"/>
      <c r="AJ546" s="50"/>
      <c r="AK546" s="50"/>
      <c r="AL546" s="50"/>
      <c r="AM546" s="50"/>
      <c r="AN546" s="50"/>
      <c r="AO546" s="50"/>
      <c r="AP546" s="50"/>
      <c r="AQ546" s="50"/>
    </row>
    <row r="547" spans="1:43"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57"/>
      <c r="AF547" s="56"/>
      <c r="AG547" s="56"/>
      <c r="AH547" s="56"/>
      <c r="AI547" s="50"/>
      <c r="AJ547" s="50"/>
      <c r="AK547" s="50"/>
      <c r="AL547" s="50"/>
      <c r="AM547" s="50"/>
      <c r="AN547" s="50"/>
      <c r="AO547" s="50"/>
      <c r="AP547" s="50"/>
      <c r="AQ547" s="50"/>
    </row>
    <row r="548" spans="1:43"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57"/>
      <c r="AF548" s="56"/>
      <c r="AG548" s="56"/>
      <c r="AH548" s="56"/>
      <c r="AI548" s="50"/>
      <c r="AJ548" s="50"/>
      <c r="AK548" s="50"/>
      <c r="AL548" s="50"/>
      <c r="AM548" s="50"/>
      <c r="AN548" s="50"/>
      <c r="AO548" s="50"/>
      <c r="AP548" s="50"/>
      <c r="AQ548" s="50"/>
    </row>
    <row r="549" spans="1:43"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57"/>
      <c r="AF549" s="56"/>
      <c r="AG549" s="56"/>
      <c r="AH549" s="56"/>
      <c r="AI549" s="50"/>
      <c r="AJ549" s="50"/>
      <c r="AK549" s="50"/>
      <c r="AL549" s="50"/>
      <c r="AM549" s="50"/>
      <c r="AN549" s="50"/>
      <c r="AO549" s="50"/>
      <c r="AP549" s="50"/>
      <c r="AQ549" s="50"/>
    </row>
    <row r="550" spans="1:43"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57"/>
      <c r="AF550" s="56"/>
      <c r="AG550" s="56"/>
      <c r="AH550" s="56"/>
      <c r="AI550" s="50"/>
      <c r="AJ550" s="50"/>
      <c r="AK550" s="50"/>
      <c r="AL550" s="50"/>
      <c r="AM550" s="50"/>
      <c r="AN550" s="50"/>
      <c r="AO550" s="50"/>
      <c r="AP550" s="50"/>
      <c r="AQ550" s="50"/>
    </row>
    <row r="551" spans="1:43"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57"/>
      <c r="AF551" s="56"/>
      <c r="AG551" s="56"/>
      <c r="AH551" s="56"/>
      <c r="AI551" s="50"/>
      <c r="AJ551" s="50"/>
      <c r="AK551" s="50"/>
      <c r="AL551" s="50"/>
      <c r="AM551" s="50"/>
      <c r="AN551" s="50"/>
      <c r="AO551" s="50"/>
      <c r="AP551" s="50"/>
      <c r="AQ551" s="50"/>
    </row>
    <row r="552" spans="1:43"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57"/>
      <c r="AF552" s="56"/>
      <c r="AG552" s="56"/>
      <c r="AH552" s="56"/>
      <c r="AI552" s="50"/>
      <c r="AJ552" s="50"/>
      <c r="AK552" s="50"/>
      <c r="AL552" s="50"/>
      <c r="AM552" s="50"/>
      <c r="AN552" s="50"/>
      <c r="AO552" s="50"/>
      <c r="AP552" s="50"/>
      <c r="AQ552" s="50"/>
    </row>
    <row r="553" spans="1:43"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57"/>
      <c r="AF553" s="56"/>
      <c r="AG553" s="56"/>
      <c r="AH553" s="56"/>
      <c r="AI553" s="50"/>
      <c r="AJ553" s="50"/>
      <c r="AK553" s="50"/>
      <c r="AL553" s="50"/>
      <c r="AM553" s="50"/>
      <c r="AN553" s="50"/>
      <c r="AO553" s="50"/>
      <c r="AP553" s="50"/>
      <c r="AQ553" s="50"/>
    </row>
    <row r="554" spans="1:43"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57"/>
      <c r="AF554" s="56"/>
      <c r="AG554" s="56"/>
      <c r="AH554" s="56"/>
      <c r="AI554" s="50"/>
      <c r="AJ554" s="50"/>
      <c r="AK554" s="50"/>
      <c r="AL554" s="50"/>
      <c r="AM554" s="50"/>
      <c r="AN554" s="50"/>
      <c r="AO554" s="50"/>
      <c r="AP554" s="50"/>
      <c r="AQ554" s="50"/>
    </row>
    <row r="555" spans="1:43"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57"/>
      <c r="AF555" s="56"/>
      <c r="AG555" s="56"/>
      <c r="AH555" s="56"/>
      <c r="AI555" s="50"/>
      <c r="AJ555" s="50"/>
      <c r="AK555" s="50"/>
      <c r="AL555" s="50"/>
      <c r="AM555" s="50"/>
      <c r="AN555" s="50"/>
      <c r="AO555" s="50"/>
      <c r="AP555" s="50"/>
      <c r="AQ555" s="50"/>
    </row>
    <row r="556" spans="1:43"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57"/>
      <c r="AF556" s="56"/>
      <c r="AG556" s="56"/>
      <c r="AH556" s="56"/>
      <c r="AI556" s="50"/>
      <c r="AJ556" s="50"/>
      <c r="AK556" s="50"/>
      <c r="AL556" s="50"/>
      <c r="AM556" s="50"/>
      <c r="AN556" s="50"/>
      <c r="AO556" s="50"/>
      <c r="AP556" s="50"/>
      <c r="AQ556" s="50"/>
    </row>
    <row r="557" spans="1:43"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57"/>
      <c r="AF557" s="56"/>
      <c r="AG557" s="56"/>
      <c r="AH557" s="56"/>
      <c r="AI557" s="50"/>
      <c r="AJ557" s="50"/>
      <c r="AK557" s="50"/>
      <c r="AL557" s="50"/>
      <c r="AM557" s="50"/>
      <c r="AN557" s="50"/>
      <c r="AO557" s="50"/>
      <c r="AP557" s="50"/>
      <c r="AQ557" s="50"/>
    </row>
    <row r="558" spans="1:43"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57"/>
      <c r="AF558" s="56"/>
      <c r="AG558" s="56"/>
      <c r="AH558" s="56"/>
      <c r="AI558" s="50"/>
      <c r="AJ558" s="50"/>
      <c r="AK558" s="50"/>
      <c r="AL558" s="50"/>
      <c r="AM558" s="50"/>
      <c r="AN558" s="50"/>
      <c r="AO558" s="50"/>
      <c r="AP558" s="50"/>
      <c r="AQ558" s="50"/>
    </row>
    <row r="559" spans="1:43"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57"/>
      <c r="AF559" s="56"/>
      <c r="AG559" s="56"/>
      <c r="AH559" s="56"/>
      <c r="AI559" s="50"/>
      <c r="AJ559" s="50"/>
      <c r="AK559" s="50"/>
      <c r="AL559" s="50"/>
      <c r="AM559" s="50"/>
      <c r="AN559" s="50"/>
      <c r="AO559" s="50"/>
      <c r="AP559" s="50"/>
      <c r="AQ559" s="50"/>
    </row>
    <row r="560" spans="1:43"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57"/>
      <c r="AF560" s="56"/>
      <c r="AG560" s="56"/>
      <c r="AH560" s="56"/>
      <c r="AI560" s="50"/>
      <c r="AJ560" s="50"/>
      <c r="AK560" s="50"/>
      <c r="AL560" s="50"/>
      <c r="AM560" s="50"/>
      <c r="AN560" s="50"/>
      <c r="AO560" s="50"/>
      <c r="AP560" s="50"/>
      <c r="AQ560" s="50"/>
    </row>
    <row r="561" spans="1:43"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57"/>
      <c r="AF561" s="56"/>
      <c r="AG561" s="56"/>
      <c r="AH561" s="56"/>
      <c r="AI561" s="50"/>
      <c r="AJ561" s="50"/>
      <c r="AK561" s="50"/>
      <c r="AL561" s="50"/>
      <c r="AM561" s="50"/>
      <c r="AN561" s="50"/>
      <c r="AO561" s="50"/>
      <c r="AP561" s="50"/>
      <c r="AQ561" s="50"/>
    </row>
    <row r="562" spans="1:43"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57"/>
      <c r="AF562" s="56"/>
      <c r="AG562" s="56"/>
      <c r="AH562" s="56"/>
      <c r="AI562" s="50"/>
      <c r="AJ562" s="50"/>
      <c r="AK562" s="50"/>
      <c r="AL562" s="50"/>
      <c r="AM562" s="50"/>
      <c r="AN562" s="50"/>
      <c r="AO562" s="50"/>
      <c r="AP562" s="50"/>
      <c r="AQ562" s="50"/>
    </row>
    <row r="563" spans="1:43"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57"/>
      <c r="AF563" s="56"/>
      <c r="AG563" s="56"/>
      <c r="AH563" s="56"/>
      <c r="AI563" s="50"/>
      <c r="AJ563" s="50"/>
      <c r="AK563" s="50"/>
      <c r="AL563" s="50"/>
      <c r="AM563" s="50"/>
      <c r="AN563" s="50"/>
      <c r="AO563" s="50"/>
      <c r="AP563" s="50"/>
      <c r="AQ563" s="50"/>
    </row>
    <row r="564" spans="1:43"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57"/>
      <c r="AF564" s="56"/>
      <c r="AG564" s="56"/>
      <c r="AH564" s="56"/>
      <c r="AI564" s="50"/>
      <c r="AJ564" s="50"/>
      <c r="AK564" s="50"/>
      <c r="AL564" s="50"/>
      <c r="AM564" s="50"/>
      <c r="AN564" s="50"/>
      <c r="AO564" s="50"/>
      <c r="AP564" s="50"/>
      <c r="AQ564" s="50"/>
    </row>
    <row r="565" spans="1:43"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57"/>
      <c r="AF565" s="56"/>
      <c r="AG565" s="56"/>
      <c r="AH565" s="56"/>
      <c r="AI565" s="50"/>
      <c r="AJ565" s="50"/>
      <c r="AK565" s="50"/>
      <c r="AL565" s="50"/>
      <c r="AM565" s="50"/>
      <c r="AN565" s="50"/>
      <c r="AO565" s="50"/>
      <c r="AP565" s="50"/>
      <c r="AQ565" s="50"/>
    </row>
    <row r="566" spans="1:43"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57"/>
      <c r="AF566" s="56"/>
      <c r="AG566" s="56"/>
      <c r="AH566" s="56"/>
      <c r="AI566" s="50"/>
      <c r="AJ566" s="50"/>
      <c r="AK566" s="50"/>
      <c r="AL566" s="50"/>
      <c r="AM566" s="50"/>
      <c r="AN566" s="50"/>
      <c r="AO566" s="50"/>
      <c r="AP566" s="50"/>
      <c r="AQ566" s="50"/>
    </row>
    <row r="567" spans="1:43"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57"/>
      <c r="AF567" s="56"/>
      <c r="AG567" s="56"/>
      <c r="AH567" s="56"/>
      <c r="AI567" s="50"/>
      <c r="AJ567" s="50"/>
      <c r="AK567" s="50"/>
      <c r="AL567" s="50"/>
      <c r="AM567" s="50"/>
      <c r="AN567" s="50"/>
      <c r="AO567" s="50"/>
      <c r="AP567" s="50"/>
      <c r="AQ567" s="50"/>
    </row>
    <row r="568" spans="1:43"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57"/>
      <c r="AF568" s="56"/>
      <c r="AG568" s="56"/>
      <c r="AH568" s="56"/>
      <c r="AI568" s="50"/>
      <c r="AJ568" s="50"/>
      <c r="AK568" s="50"/>
      <c r="AL568" s="50"/>
      <c r="AM568" s="50"/>
      <c r="AN568" s="50"/>
      <c r="AO568" s="50"/>
      <c r="AP568" s="50"/>
      <c r="AQ568" s="50"/>
    </row>
    <row r="569" spans="1:43"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57"/>
      <c r="AF569" s="56"/>
      <c r="AG569" s="56"/>
      <c r="AH569" s="56"/>
      <c r="AI569" s="50"/>
      <c r="AJ569" s="50"/>
      <c r="AK569" s="50"/>
      <c r="AL569" s="50"/>
      <c r="AM569" s="50"/>
      <c r="AN569" s="50"/>
      <c r="AO569" s="50"/>
      <c r="AP569" s="50"/>
      <c r="AQ569" s="50"/>
    </row>
    <row r="570" spans="1:43"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57"/>
      <c r="AF570" s="56"/>
      <c r="AG570" s="56"/>
      <c r="AH570" s="56"/>
      <c r="AI570" s="50"/>
      <c r="AJ570" s="50"/>
      <c r="AK570" s="50"/>
      <c r="AL570" s="50"/>
      <c r="AM570" s="50"/>
      <c r="AN570" s="50"/>
      <c r="AO570" s="50"/>
      <c r="AP570" s="50"/>
      <c r="AQ570" s="50"/>
    </row>
    <row r="571" spans="1:43"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57"/>
      <c r="AF571" s="56"/>
      <c r="AG571" s="56"/>
      <c r="AH571" s="56"/>
      <c r="AI571" s="50"/>
      <c r="AJ571" s="50"/>
      <c r="AK571" s="50"/>
      <c r="AL571" s="50"/>
      <c r="AM571" s="50"/>
      <c r="AN571" s="50"/>
      <c r="AO571" s="50"/>
      <c r="AP571" s="50"/>
      <c r="AQ571" s="50"/>
    </row>
    <row r="572" spans="1:43"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57"/>
      <c r="AF572" s="56"/>
      <c r="AG572" s="56"/>
      <c r="AH572" s="56"/>
      <c r="AI572" s="50"/>
      <c r="AJ572" s="50"/>
      <c r="AK572" s="50"/>
      <c r="AL572" s="50"/>
      <c r="AM572" s="50"/>
      <c r="AN572" s="50"/>
      <c r="AO572" s="50"/>
      <c r="AP572" s="50"/>
      <c r="AQ572" s="50"/>
    </row>
    <row r="573" spans="1:43"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57"/>
      <c r="AF573" s="56"/>
      <c r="AG573" s="56"/>
      <c r="AH573" s="56"/>
      <c r="AI573" s="50"/>
      <c r="AJ573" s="50"/>
      <c r="AK573" s="50"/>
      <c r="AL573" s="50"/>
      <c r="AM573" s="50"/>
      <c r="AN573" s="50"/>
      <c r="AO573" s="50"/>
      <c r="AP573" s="50"/>
      <c r="AQ573" s="50"/>
    </row>
    <row r="574" spans="1:43"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57"/>
      <c r="AF574" s="56"/>
      <c r="AG574" s="56"/>
      <c r="AH574" s="56"/>
      <c r="AI574" s="50"/>
      <c r="AJ574" s="50"/>
      <c r="AK574" s="50"/>
      <c r="AL574" s="50"/>
      <c r="AM574" s="50"/>
      <c r="AN574" s="50"/>
      <c r="AO574" s="50"/>
      <c r="AP574" s="50"/>
      <c r="AQ574" s="50"/>
    </row>
    <row r="575" spans="1:43"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57"/>
      <c r="AF575" s="56"/>
      <c r="AG575" s="56"/>
      <c r="AH575" s="56"/>
      <c r="AI575" s="50"/>
      <c r="AJ575" s="50"/>
      <c r="AK575" s="50"/>
      <c r="AL575" s="50"/>
      <c r="AM575" s="50"/>
      <c r="AN575" s="50"/>
      <c r="AO575" s="50"/>
      <c r="AP575" s="50"/>
      <c r="AQ575" s="50"/>
    </row>
    <row r="576" spans="1:43"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57"/>
      <c r="AF576" s="56"/>
      <c r="AG576" s="56"/>
      <c r="AH576" s="56"/>
      <c r="AI576" s="50"/>
      <c r="AJ576" s="50"/>
      <c r="AK576" s="50"/>
      <c r="AL576" s="50"/>
      <c r="AM576" s="50"/>
      <c r="AN576" s="50"/>
      <c r="AO576" s="50"/>
      <c r="AP576" s="50"/>
      <c r="AQ576" s="50"/>
    </row>
    <row r="577" spans="1:43"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57"/>
      <c r="AF577" s="56"/>
      <c r="AG577" s="56"/>
      <c r="AH577" s="56"/>
      <c r="AI577" s="50"/>
      <c r="AJ577" s="50"/>
      <c r="AK577" s="50"/>
      <c r="AL577" s="50"/>
      <c r="AM577" s="50"/>
      <c r="AN577" s="50"/>
      <c r="AO577" s="50"/>
      <c r="AP577" s="50"/>
      <c r="AQ577" s="50"/>
    </row>
    <row r="578" spans="1:43"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57"/>
      <c r="AF578" s="56"/>
      <c r="AG578" s="56"/>
      <c r="AH578" s="56"/>
      <c r="AI578" s="50"/>
      <c r="AJ578" s="50"/>
      <c r="AK578" s="50"/>
      <c r="AL578" s="50"/>
      <c r="AM578" s="50"/>
      <c r="AN578" s="50"/>
      <c r="AO578" s="50"/>
      <c r="AP578" s="50"/>
      <c r="AQ578" s="50"/>
    </row>
    <row r="579" spans="1:43"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57"/>
      <c r="AF579" s="56"/>
      <c r="AG579" s="56"/>
      <c r="AH579" s="56"/>
      <c r="AI579" s="50"/>
      <c r="AJ579" s="50"/>
      <c r="AK579" s="50"/>
      <c r="AL579" s="50"/>
      <c r="AM579" s="50"/>
      <c r="AN579" s="50"/>
      <c r="AO579" s="50"/>
      <c r="AP579" s="50"/>
      <c r="AQ579" s="50"/>
    </row>
    <row r="580" spans="1:43"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57"/>
      <c r="AF580" s="56"/>
      <c r="AG580" s="56"/>
      <c r="AH580" s="56"/>
      <c r="AI580" s="50"/>
      <c r="AJ580" s="50"/>
      <c r="AK580" s="50"/>
      <c r="AL580" s="50"/>
      <c r="AM580" s="50"/>
      <c r="AN580" s="50"/>
      <c r="AO580" s="50"/>
      <c r="AP580" s="50"/>
      <c r="AQ580" s="50"/>
    </row>
    <row r="581" spans="1:43"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57"/>
      <c r="AF581" s="56"/>
      <c r="AG581" s="56"/>
      <c r="AH581" s="56"/>
      <c r="AI581" s="50"/>
      <c r="AJ581" s="50"/>
      <c r="AK581" s="50"/>
      <c r="AL581" s="50"/>
      <c r="AM581" s="50"/>
      <c r="AN581" s="50"/>
      <c r="AO581" s="50"/>
      <c r="AP581" s="50"/>
      <c r="AQ581" s="50"/>
    </row>
    <row r="582" spans="1:43"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57"/>
      <c r="AF582" s="56"/>
      <c r="AG582" s="56"/>
      <c r="AH582" s="56"/>
      <c r="AI582" s="50"/>
      <c r="AJ582" s="50"/>
      <c r="AK582" s="50"/>
      <c r="AL582" s="50"/>
      <c r="AM582" s="50"/>
      <c r="AN582" s="50"/>
      <c r="AO582" s="50"/>
      <c r="AP582" s="50"/>
      <c r="AQ582" s="50"/>
    </row>
    <row r="583" spans="1:43"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57"/>
      <c r="AF583" s="56"/>
      <c r="AG583" s="56"/>
      <c r="AH583" s="56"/>
      <c r="AI583" s="50"/>
      <c r="AJ583" s="50"/>
      <c r="AK583" s="50"/>
      <c r="AL583" s="50"/>
      <c r="AM583" s="50"/>
      <c r="AN583" s="50"/>
      <c r="AO583" s="50"/>
      <c r="AP583" s="50"/>
      <c r="AQ583" s="50"/>
    </row>
    <row r="584" spans="1:43"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57"/>
      <c r="AF584" s="56"/>
      <c r="AG584" s="56"/>
      <c r="AH584" s="56"/>
      <c r="AI584" s="50"/>
      <c r="AJ584" s="50"/>
      <c r="AK584" s="50"/>
      <c r="AL584" s="50"/>
      <c r="AM584" s="50"/>
      <c r="AN584" s="50"/>
      <c r="AO584" s="50"/>
      <c r="AP584" s="50"/>
      <c r="AQ584" s="50"/>
    </row>
    <row r="585" spans="1:43"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57"/>
      <c r="AF585" s="56"/>
      <c r="AG585" s="56"/>
      <c r="AH585" s="56"/>
      <c r="AI585" s="50"/>
      <c r="AJ585" s="50"/>
      <c r="AK585" s="50"/>
      <c r="AL585" s="50"/>
      <c r="AM585" s="50"/>
      <c r="AN585" s="50"/>
      <c r="AO585" s="50"/>
      <c r="AP585" s="50"/>
      <c r="AQ585" s="50"/>
    </row>
    <row r="586" spans="1:43"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57"/>
      <c r="AF586" s="56"/>
      <c r="AG586" s="56"/>
      <c r="AH586" s="56"/>
      <c r="AI586" s="50"/>
      <c r="AJ586" s="50"/>
      <c r="AK586" s="50"/>
      <c r="AL586" s="50"/>
      <c r="AM586" s="50"/>
      <c r="AN586" s="50"/>
      <c r="AO586" s="50"/>
      <c r="AP586" s="50"/>
      <c r="AQ586" s="50"/>
    </row>
    <row r="587" spans="1:43"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57"/>
      <c r="AF587" s="56"/>
      <c r="AG587" s="56"/>
      <c r="AH587" s="56"/>
      <c r="AI587" s="50"/>
      <c r="AJ587" s="50"/>
      <c r="AK587" s="50"/>
      <c r="AL587" s="50"/>
      <c r="AM587" s="50"/>
      <c r="AN587" s="50"/>
      <c r="AO587" s="50"/>
      <c r="AP587" s="50"/>
      <c r="AQ587" s="50"/>
    </row>
    <row r="588" spans="1:43"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57"/>
      <c r="AF588" s="56"/>
      <c r="AG588" s="56"/>
      <c r="AH588" s="56"/>
      <c r="AI588" s="50"/>
      <c r="AJ588" s="50"/>
      <c r="AK588" s="50"/>
      <c r="AL588" s="50"/>
      <c r="AM588" s="50"/>
      <c r="AN588" s="50"/>
      <c r="AO588" s="50"/>
      <c r="AP588" s="50"/>
      <c r="AQ588" s="50"/>
    </row>
    <row r="589" spans="1:43"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57"/>
      <c r="AF589" s="56"/>
      <c r="AG589" s="56"/>
      <c r="AH589" s="56"/>
      <c r="AI589" s="50"/>
      <c r="AJ589" s="50"/>
      <c r="AK589" s="50"/>
      <c r="AL589" s="50"/>
      <c r="AM589" s="50"/>
      <c r="AN589" s="50"/>
      <c r="AO589" s="50"/>
      <c r="AP589" s="50"/>
      <c r="AQ589" s="50"/>
    </row>
    <row r="590" spans="1:43"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57"/>
      <c r="AF590" s="56"/>
      <c r="AG590" s="56"/>
      <c r="AH590" s="56"/>
      <c r="AI590" s="50"/>
      <c r="AJ590" s="50"/>
      <c r="AK590" s="50"/>
      <c r="AL590" s="50"/>
      <c r="AM590" s="50"/>
      <c r="AN590" s="50"/>
      <c r="AO590" s="50"/>
      <c r="AP590" s="50"/>
      <c r="AQ590" s="50"/>
    </row>
    <row r="591" spans="1:43"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57"/>
      <c r="AF591" s="56"/>
      <c r="AG591" s="56"/>
      <c r="AH591" s="56"/>
      <c r="AI591" s="50"/>
      <c r="AJ591" s="50"/>
      <c r="AK591" s="50"/>
      <c r="AL591" s="50"/>
      <c r="AM591" s="50"/>
      <c r="AN591" s="50"/>
      <c r="AO591" s="50"/>
      <c r="AP591" s="50"/>
      <c r="AQ591" s="50"/>
    </row>
    <row r="592" spans="1:43"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57"/>
      <c r="AF592" s="56"/>
      <c r="AG592" s="56"/>
      <c r="AH592" s="56"/>
      <c r="AI592" s="50"/>
      <c r="AJ592" s="50"/>
      <c r="AK592" s="50"/>
      <c r="AL592" s="50"/>
      <c r="AM592" s="50"/>
      <c r="AN592" s="50"/>
      <c r="AO592" s="50"/>
      <c r="AP592" s="50"/>
      <c r="AQ592" s="50"/>
    </row>
    <row r="593" spans="1:43"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57"/>
      <c r="AF593" s="56"/>
      <c r="AG593" s="56"/>
      <c r="AH593" s="56"/>
      <c r="AI593" s="50"/>
      <c r="AJ593" s="50"/>
      <c r="AK593" s="50"/>
      <c r="AL593" s="50"/>
      <c r="AM593" s="50"/>
      <c r="AN593" s="50"/>
      <c r="AO593" s="50"/>
      <c r="AP593" s="50"/>
      <c r="AQ593" s="50"/>
    </row>
    <row r="594" spans="1:43"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57"/>
      <c r="AF594" s="56"/>
      <c r="AG594" s="56"/>
      <c r="AH594" s="56"/>
      <c r="AI594" s="50"/>
      <c r="AJ594" s="50"/>
      <c r="AK594" s="50"/>
      <c r="AL594" s="50"/>
      <c r="AM594" s="50"/>
      <c r="AN594" s="50"/>
      <c r="AO594" s="50"/>
      <c r="AP594" s="50"/>
      <c r="AQ594" s="50"/>
    </row>
    <row r="595" spans="1:43"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57"/>
      <c r="AF595" s="56"/>
      <c r="AG595" s="56"/>
      <c r="AH595" s="56"/>
      <c r="AI595" s="50"/>
      <c r="AJ595" s="50"/>
      <c r="AK595" s="50"/>
      <c r="AL595" s="50"/>
      <c r="AM595" s="50"/>
      <c r="AN595" s="50"/>
      <c r="AO595" s="50"/>
      <c r="AP595" s="50"/>
      <c r="AQ595" s="50"/>
    </row>
    <row r="596" spans="1:43"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57"/>
      <c r="AF596" s="56"/>
      <c r="AG596" s="56"/>
      <c r="AH596" s="56"/>
      <c r="AI596" s="50"/>
      <c r="AJ596" s="50"/>
      <c r="AK596" s="50"/>
      <c r="AL596" s="50"/>
      <c r="AM596" s="50"/>
      <c r="AN596" s="50"/>
      <c r="AO596" s="50"/>
      <c r="AP596" s="50"/>
      <c r="AQ596" s="50"/>
    </row>
    <row r="597" spans="1:43"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57"/>
      <c r="AF597" s="56"/>
      <c r="AG597" s="56"/>
      <c r="AH597" s="56"/>
      <c r="AI597" s="50"/>
      <c r="AJ597" s="50"/>
      <c r="AK597" s="50"/>
      <c r="AL597" s="50"/>
      <c r="AM597" s="50"/>
      <c r="AN597" s="50"/>
      <c r="AO597" s="50"/>
      <c r="AP597" s="50"/>
      <c r="AQ597" s="50"/>
    </row>
    <row r="598" spans="1:43"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57"/>
      <c r="AF598" s="56"/>
      <c r="AG598" s="56"/>
      <c r="AH598" s="56"/>
      <c r="AI598" s="50"/>
      <c r="AJ598" s="50"/>
      <c r="AK598" s="50"/>
      <c r="AL598" s="50"/>
      <c r="AM598" s="50"/>
      <c r="AN598" s="50"/>
      <c r="AO598" s="50"/>
      <c r="AP598" s="50"/>
      <c r="AQ598" s="50"/>
    </row>
    <row r="599" spans="1:43"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57"/>
      <c r="AF599" s="56"/>
      <c r="AG599" s="56"/>
      <c r="AH599" s="56"/>
      <c r="AI599" s="50"/>
      <c r="AJ599" s="50"/>
      <c r="AK599" s="50"/>
      <c r="AL599" s="50"/>
      <c r="AM599" s="50"/>
      <c r="AN599" s="50"/>
      <c r="AO599" s="50"/>
      <c r="AP599" s="50"/>
      <c r="AQ599" s="50"/>
    </row>
    <row r="600" spans="1:43"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57"/>
      <c r="AF600" s="56"/>
      <c r="AG600" s="56"/>
      <c r="AH600" s="56"/>
      <c r="AI600" s="50"/>
      <c r="AJ600" s="50"/>
      <c r="AK600" s="50"/>
      <c r="AL600" s="50"/>
      <c r="AM600" s="50"/>
      <c r="AN600" s="50"/>
      <c r="AO600" s="50"/>
      <c r="AP600" s="50"/>
      <c r="AQ600" s="50"/>
    </row>
    <row r="601" spans="1:43"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57"/>
      <c r="AF601" s="56"/>
      <c r="AG601" s="56"/>
      <c r="AH601" s="56"/>
      <c r="AI601" s="50"/>
      <c r="AJ601" s="50"/>
      <c r="AK601" s="50"/>
      <c r="AL601" s="50"/>
      <c r="AM601" s="50"/>
      <c r="AN601" s="50"/>
      <c r="AO601" s="50"/>
      <c r="AP601" s="50"/>
      <c r="AQ601" s="50"/>
    </row>
    <row r="602" spans="1:43"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57"/>
      <c r="AF602" s="56"/>
      <c r="AG602" s="56"/>
      <c r="AH602" s="56"/>
      <c r="AI602" s="50"/>
      <c r="AJ602" s="50"/>
      <c r="AK602" s="50"/>
      <c r="AL602" s="50"/>
      <c r="AM602" s="50"/>
      <c r="AN602" s="50"/>
      <c r="AO602" s="50"/>
      <c r="AP602" s="50"/>
      <c r="AQ602" s="50"/>
    </row>
    <row r="603" spans="1:43"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57"/>
      <c r="AF603" s="56"/>
      <c r="AG603" s="56"/>
      <c r="AH603" s="56"/>
      <c r="AI603" s="50"/>
      <c r="AJ603" s="50"/>
      <c r="AK603" s="50"/>
      <c r="AL603" s="50"/>
      <c r="AM603" s="50"/>
      <c r="AN603" s="50"/>
      <c r="AO603" s="50"/>
      <c r="AP603" s="50"/>
      <c r="AQ603" s="50"/>
    </row>
    <row r="604" spans="1:43"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57"/>
      <c r="AF604" s="56"/>
      <c r="AG604" s="56"/>
      <c r="AH604" s="56"/>
      <c r="AI604" s="50"/>
      <c r="AJ604" s="50"/>
      <c r="AK604" s="50"/>
      <c r="AL604" s="50"/>
      <c r="AM604" s="50"/>
      <c r="AN604" s="50"/>
      <c r="AO604" s="50"/>
      <c r="AP604" s="50"/>
      <c r="AQ604" s="50"/>
    </row>
    <row r="605" spans="1:43"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57"/>
      <c r="AF605" s="56"/>
      <c r="AG605" s="56"/>
      <c r="AH605" s="56"/>
      <c r="AI605" s="50"/>
      <c r="AJ605" s="50"/>
      <c r="AK605" s="50"/>
      <c r="AL605" s="50"/>
      <c r="AM605" s="50"/>
      <c r="AN605" s="50"/>
      <c r="AO605" s="50"/>
      <c r="AP605" s="50"/>
      <c r="AQ605" s="50"/>
    </row>
    <row r="606" spans="1:43"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57"/>
      <c r="AF606" s="56"/>
      <c r="AG606" s="56"/>
      <c r="AH606" s="56"/>
      <c r="AI606" s="50"/>
      <c r="AJ606" s="50"/>
      <c r="AK606" s="50"/>
      <c r="AL606" s="50"/>
      <c r="AM606" s="50"/>
      <c r="AN606" s="50"/>
      <c r="AO606" s="50"/>
      <c r="AP606" s="50"/>
      <c r="AQ606" s="50"/>
    </row>
    <row r="607" spans="1:43"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57"/>
      <c r="AF607" s="56"/>
      <c r="AG607" s="56"/>
      <c r="AH607" s="56"/>
      <c r="AI607" s="50"/>
      <c r="AJ607" s="50"/>
      <c r="AK607" s="50"/>
      <c r="AL607" s="50"/>
      <c r="AM607" s="50"/>
      <c r="AN607" s="50"/>
      <c r="AO607" s="50"/>
      <c r="AP607" s="50"/>
      <c r="AQ607" s="50"/>
    </row>
    <row r="608" spans="1:43"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57"/>
      <c r="AF608" s="56"/>
      <c r="AG608" s="56"/>
      <c r="AH608" s="56"/>
      <c r="AI608" s="50"/>
      <c r="AJ608" s="50"/>
      <c r="AK608" s="50"/>
      <c r="AL608" s="50"/>
      <c r="AM608" s="50"/>
      <c r="AN608" s="50"/>
      <c r="AO608" s="50"/>
      <c r="AP608" s="50"/>
      <c r="AQ608" s="50"/>
    </row>
    <row r="609" spans="1:43"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57"/>
      <c r="AF609" s="56"/>
      <c r="AG609" s="56"/>
      <c r="AH609" s="56"/>
      <c r="AI609" s="50"/>
      <c r="AJ609" s="50"/>
      <c r="AK609" s="50"/>
      <c r="AL609" s="50"/>
      <c r="AM609" s="50"/>
      <c r="AN609" s="50"/>
      <c r="AO609" s="50"/>
      <c r="AP609" s="50"/>
      <c r="AQ609" s="50"/>
    </row>
    <row r="610" spans="1:43"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57"/>
      <c r="AF610" s="56"/>
      <c r="AG610" s="56"/>
      <c r="AH610" s="56"/>
      <c r="AI610" s="50"/>
      <c r="AJ610" s="50"/>
      <c r="AK610" s="50"/>
      <c r="AL610" s="50"/>
      <c r="AM610" s="50"/>
      <c r="AN610" s="50"/>
      <c r="AO610" s="50"/>
      <c r="AP610" s="50"/>
      <c r="AQ610" s="50"/>
    </row>
    <row r="611" spans="1:43"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57"/>
      <c r="AF611" s="56"/>
      <c r="AG611" s="56"/>
      <c r="AH611" s="56"/>
      <c r="AI611" s="50"/>
      <c r="AJ611" s="50"/>
      <c r="AK611" s="50"/>
      <c r="AL611" s="50"/>
      <c r="AM611" s="50"/>
      <c r="AN611" s="50"/>
      <c r="AO611" s="50"/>
      <c r="AP611" s="50"/>
      <c r="AQ611" s="50"/>
    </row>
    <row r="612" spans="1:43"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57"/>
      <c r="AF612" s="56"/>
      <c r="AG612" s="56"/>
      <c r="AH612" s="56"/>
      <c r="AI612" s="50"/>
      <c r="AJ612" s="50"/>
      <c r="AK612" s="50"/>
      <c r="AL612" s="50"/>
      <c r="AM612" s="50"/>
      <c r="AN612" s="50"/>
      <c r="AO612" s="50"/>
      <c r="AP612" s="50"/>
      <c r="AQ612" s="50"/>
    </row>
    <row r="613" spans="1:43"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57"/>
      <c r="AF613" s="56"/>
      <c r="AG613" s="56"/>
      <c r="AH613" s="56"/>
      <c r="AI613" s="50"/>
      <c r="AJ613" s="50"/>
      <c r="AK613" s="50"/>
      <c r="AL613" s="50"/>
      <c r="AM613" s="50"/>
      <c r="AN613" s="50"/>
      <c r="AO613" s="50"/>
      <c r="AP613" s="50"/>
      <c r="AQ613" s="50"/>
    </row>
    <row r="614" spans="1:43"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57"/>
      <c r="AF614" s="56"/>
      <c r="AG614" s="56"/>
      <c r="AH614" s="56"/>
      <c r="AI614" s="50"/>
      <c r="AJ614" s="50"/>
      <c r="AK614" s="50"/>
      <c r="AL614" s="50"/>
      <c r="AM614" s="50"/>
      <c r="AN614" s="50"/>
      <c r="AO614" s="50"/>
      <c r="AP614" s="50"/>
      <c r="AQ614" s="50"/>
    </row>
    <row r="615" spans="1:43"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57"/>
      <c r="AF615" s="56"/>
      <c r="AG615" s="56"/>
      <c r="AH615" s="56"/>
      <c r="AI615" s="50"/>
      <c r="AJ615" s="50"/>
      <c r="AK615" s="50"/>
      <c r="AL615" s="50"/>
      <c r="AM615" s="50"/>
      <c r="AN615" s="50"/>
      <c r="AO615" s="50"/>
      <c r="AP615" s="50"/>
      <c r="AQ615" s="50"/>
    </row>
    <row r="616" spans="1:43"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57"/>
      <c r="AF616" s="56"/>
      <c r="AG616" s="56"/>
      <c r="AH616" s="56"/>
      <c r="AI616" s="50"/>
      <c r="AJ616" s="50"/>
      <c r="AK616" s="50"/>
      <c r="AL616" s="50"/>
      <c r="AM616" s="50"/>
      <c r="AN616" s="50"/>
      <c r="AO616" s="50"/>
      <c r="AP616" s="50"/>
      <c r="AQ616" s="50"/>
    </row>
    <row r="617" spans="1:43"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57"/>
      <c r="AF617" s="56"/>
      <c r="AG617" s="56"/>
      <c r="AH617" s="56"/>
      <c r="AI617" s="50"/>
      <c r="AJ617" s="50"/>
      <c r="AK617" s="50"/>
      <c r="AL617" s="50"/>
      <c r="AM617" s="50"/>
      <c r="AN617" s="50"/>
      <c r="AO617" s="50"/>
      <c r="AP617" s="50"/>
      <c r="AQ617" s="50"/>
    </row>
    <row r="618" spans="1:43"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57"/>
      <c r="AF618" s="56"/>
      <c r="AG618" s="56"/>
      <c r="AH618" s="56"/>
      <c r="AI618" s="50"/>
      <c r="AJ618" s="50"/>
      <c r="AK618" s="50"/>
      <c r="AL618" s="50"/>
      <c r="AM618" s="50"/>
      <c r="AN618" s="50"/>
      <c r="AO618" s="50"/>
      <c r="AP618" s="50"/>
      <c r="AQ618" s="50"/>
    </row>
    <row r="619" spans="1:43"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57"/>
      <c r="AF619" s="56"/>
      <c r="AG619" s="56"/>
      <c r="AH619" s="56"/>
      <c r="AI619" s="50"/>
      <c r="AJ619" s="50"/>
      <c r="AK619" s="50"/>
      <c r="AL619" s="50"/>
      <c r="AM619" s="50"/>
      <c r="AN619" s="50"/>
      <c r="AO619" s="50"/>
      <c r="AP619" s="50"/>
      <c r="AQ619" s="50"/>
    </row>
    <row r="620" spans="1:43"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57"/>
      <c r="AF620" s="56"/>
      <c r="AG620" s="56"/>
      <c r="AH620" s="56"/>
      <c r="AI620" s="50"/>
      <c r="AJ620" s="50"/>
      <c r="AK620" s="50"/>
      <c r="AL620" s="50"/>
      <c r="AM620" s="50"/>
      <c r="AN620" s="50"/>
      <c r="AO620" s="50"/>
      <c r="AP620" s="50"/>
      <c r="AQ620" s="50"/>
    </row>
    <row r="621" spans="1:43"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57"/>
      <c r="AF621" s="56"/>
      <c r="AG621" s="56"/>
      <c r="AH621" s="56"/>
      <c r="AI621" s="50"/>
      <c r="AJ621" s="50"/>
      <c r="AK621" s="50"/>
      <c r="AL621" s="50"/>
      <c r="AM621" s="50"/>
      <c r="AN621" s="50"/>
      <c r="AO621" s="50"/>
      <c r="AP621" s="50"/>
      <c r="AQ621" s="50"/>
    </row>
    <row r="622" spans="1:43"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57"/>
      <c r="AF622" s="56"/>
      <c r="AG622" s="56"/>
      <c r="AH622" s="56"/>
      <c r="AI622" s="50"/>
      <c r="AJ622" s="50"/>
      <c r="AK622" s="50"/>
      <c r="AL622" s="50"/>
      <c r="AM622" s="50"/>
      <c r="AN622" s="50"/>
      <c r="AO622" s="50"/>
      <c r="AP622" s="50"/>
      <c r="AQ622" s="50"/>
    </row>
    <row r="623" spans="1:43"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57"/>
      <c r="AF623" s="56"/>
      <c r="AG623" s="56"/>
      <c r="AH623" s="56"/>
      <c r="AI623" s="50"/>
      <c r="AJ623" s="50"/>
      <c r="AK623" s="50"/>
      <c r="AL623" s="50"/>
      <c r="AM623" s="50"/>
      <c r="AN623" s="50"/>
      <c r="AO623" s="50"/>
      <c r="AP623" s="50"/>
      <c r="AQ623" s="50"/>
    </row>
    <row r="624" spans="1:43"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57"/>
      <c r="AF624" s="56"/>
      <c r="AG624" s="56"/>
      <c r="AH624" s="56"/>
      <c r="AI624" s="50"/>
      <c r="AJ624" s="50"/>
      <c r="AK624" s="50"/>
      <c r="AL624" s="50"/>
      <c r="AM624" s="50"/>
      <c r="AN624" s="50"/>
      <c r="AO624" s="50"/>
      <c r="AP624" s="50"/>
      <c r="AQ624" s="50"/>
    </row>
    <row r="625" spans="1:43"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57"/>
      <c r="AF625" s="56"/>
      <c r="AG625" s="56"/>
      <c r="AH625" s="56"/>
      <c r="AI625" s="50"/>
      <c r="AJ625" s="50"/>
      <c r="AK625" s="50"/>
      <c r="AL625" s="50"/>
      <c r="AM625" s="50"/>
      <c r="AN625" s="50"/>
      <c r="AO625" s="50"/>
      <c r="AP625" s="50"/>
      <c r="AQ625" s="50"/>
    </row>
    <row r="626" spans="1:43"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57"/>
      <c r="AF626" s="56"/>
      <c r="AG626" s="56"/>
      <c r="AH626" s="56"/>
      <c r="AI626" s="50"/>
      <c r="AJ626" s="50"/>
      <c r="AK626" s="50"/>
      <c r="AL626" s="50"/>
      <c r="AM626" s="50"/>
      <c r="AN626" s="50"/>
      <c r="AO626" s="50"/>
      <c r="AP626" s="50"/>
      <c r="AQ626" s="50"/>
    </row>
    <row r="627" spans="1:43"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57"/>
      <c r="AF627" s="56"/>
      <c r="AG627" s="56"/>
      <c r="AH627" s="56"/>
      <c r="AI627" s="50"/>
      <c r="AJ627" s="50"/>
      <c r="AK627" s="50"/>
      <c r="AL627" s="50"/>
      <c r="AM627" s="50"/>
      <c r="AN627" s="50"/>
      <c r="AO627" s="50"/>
      <c r="AP627" s="50"/>
      <c r="AQ627" s="50"/>
    </row>
    <row r="628" spans="1:43"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57"/>
      <c r="AF628" s="56"/>
      <c r="AG628" s="56"/>
      <c r="AH628" s="56"/>
      <c r="AI628" s="50"/>
      <c r="AJ628" s="50"/>
      <c r="AK628" s="50"/>
      <c r="AL628" s="50"/>
      <c r="AM628" s="50"/>
      <c r="AN628" s="50"/>
      <c r="AO628" s="50"/>
      <c r="AP628" s="50"/>
      <c r="AQ628" s="50"/>
    </row>
    <row r="629" spans="1:43"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57"/>
      <c r="AF629" s="56"/>
      <c r="AG629" s="56"/>
      <c r="AH629" s="56"/>
      <c r="AI629" s="50"/>
      <c r="AJ629" s="50"/>
      <c r="AK629" s="50"/>
      <c r="AL629" s="50"/>
      <c r="AM629" s="50"/>
      <c r="AN629" s="50"/>
      <c r="AO629" s="50"/>
      <c r="AP629" s="50"/>
      <c r="AQ629" s="50"/>
    </row>
    <row r="630" spans="1:43"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57"/>
      <c r="AF630" s="56"/>
      <c r="AG630" s="56"/>
      <c r="AH630" s="56"/>
      <c r="AI630" s="50"/>
      <c r="AJ630" s="50"/>
      <c r="AK630" s="50"/>
      <c r="AL630" s="50"/>
      <c r="AM630" s="50"/>
      <c r="AN630" s="50"/>
      <c r="AO630" s="50"/>
      <c r="AP630" s="50"/>
      <c r="AQ630" s="50"/>
    </row>
    <row r="631" spans="1:43"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57"/>
      <c r="AF631" s="56"/>
      <c r="AG631" s="56"/>
      <c r="AH631" s="56"/>
      <c r="AI631" s="50"/>
      <c r="AJ631" s="50"/>
      <c r="AK631" s="50"/>
      <c r="AL631" s="50"/>
      <c r="AM631" s="50"/>
      <c r="AN631" s="50"/>
      <c r="AO631" s="50"/>
      <c r="AP631" s="50"/>
      <c r="AQ631" s="50"/>
    </row>
    <row r="632" spans="1:43"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57"/>
      <c r="AF632" s="56"/>
      <c r="AG632" s="56"/>
      <c r="AH632" s="56"/>
      <c r="AI632" s="50"/>
      <c r="AJ632" s="50"/>
      <c r="AK632" s="50"/>
      <c r="AL632" s="50"/>
      <c r="AM632" s="50"/>
      <c r="AN632" s="50"/>
      <c r="AO632" s="50"/>
      <c r="AP632" s="50"/>
      <c r="AQ632" s="50"/>
    </row>
    <row r="633" spans="1:43"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57"/>
      <c r="AF633" s="56"/>
      <c r="AG633" s="56"/>
      <c r="AH633" s="56"/>
      <c r="AI633" s="50"/>
      <c r="AJ633" s="50"/>
      <c r="AK633" s="50"/>
      <c r="AL633" s="50"/>
      <c r="AM633" s="50"/>
      <c r="AN633" s="50"/>
      <c r="AO633" s="50"/>
      <c r="AP633" s="50"/>
      <c r="AQ633" s="50"/>
    </row>
    <row r="634" spans="1:43"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57"/>
      <c r="AF634" s="56"/>
      <c r="AG634" s="56"/>
      <c r="AH634" s="56"/>
      <c r="AI634" s="50"/>
      <c r="AJ634" s="50"/>
      <c r="AK634" s="50"/>
      <c r="AL634" s="50"/>
      <c r="AM634" s="50"/>
      <c r="AN634" s="50"/>
      <c r="AO634" s="50"/>
      <c r="AP634" s="50"/>
      <c r="AQ634" s="50"/>
    </row>
    <row r="635" spans="1:43"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57"/>
      <c r="AF635" s="56"/>
      <c r="AG635" s="56"/>
      <c r="AH635" s="56"/>
      <c r="AI635" s="50"/>
      <c r="AJ635" s="50"/>
      <c r="AK635" s="50"/>
      <c r="AL635" s="50"/>
      <c r="AM635" s="50"/>
      <c r="AN635" s="50"/>
      <c r="AO635" s="50"/>
      <c r="AP635" s="50"/>
      <c r="AQ635" s="50"/>
    </row>
    <row r="636" spans="1:43"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57"/>
      <c r="AF636" s="56"/>
      <c r="AG636" s="56"/>
      <c r="AH636" s="56"/>
      <c r="AI636" s="50"/>
      <c r="AJ636" s="50"/>
      <c r="AK636" s="50"/>
      <c r="AL636" s="50"/>
      <c r="AM636" s="50"/>
      <c r="AN636" s="50"/>
      <c r="AO636" s="50"/>
      <c r="AP636" s="50"/>
      <c r="AQ636" s="50"/>
    </row>
    <row r="637" spans="1:43"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57"/>
      <c r="AF637" s="56"/>
      <c r="AG637" s="56"/>
      <c r="AH637" s="56"/>
      <c r="AI637" s="50"/>
      <c r="AJ637" s="50"/>
      <c r="AK637" s="50"/>
      <c r="AL637" s="50"/>
      <c r="AM637" s="50"/>
      <c r="AN637" s="50"/>
      <c r="AO637" s="50"/>
      <c r="AP637" s="50"/>
      <c r="AQ637" s="50"/>
    </row>
    <row r="638" spans="1:43"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57"/>
      <c r="AF638" s="56"/>
      <c r="AG638" s="56"/>
      <c r="AH638" s="56"/>
      <c r="AI638" s="50"/>
      <c r="AJ638" s="50"/>
      <c r="AK638" s="50"/>
      <c r="AL638" s="50"/>
      <c r="AM638" s="50"/>
      <c r="AN638" s="50"/>
      <c r="AO638" s="50"/>
      <c r="AP638" s="50"/>
      <c r="AQ638" s="50"/>
    </row>
    <row r="639" spans="1:43"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57"/>
      <c r="AF639" s="56"/>
      <c r="AG639" s="56"/>
      <c r="AH639" s="56"/>
      <c r="AI639" s="50"/>
      <c r="AJ639" s="50"/>
      <c r="AK639" s="50"/>
      <c r="AL639" s="50"/>
      <c r="AM639" s="50"/>
      <c r="AN639" s="50"/>
      <c r="AO639" s="50"/>
      <c r="AP639" s="50"/>
      <c r="AQ639" s="50"/>
    </row>
    <row r="640" spans="1:43"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57"/>
      <c r="AF640" s="56"/>
      <c r="AG640" s="56"/>
      <c r="AH640" s="56"/>
      <c r="AI640" s="50"/>
      <c r="AJ640" s="50"/>
      <c r="AK640" s="50"/>
      <c r="AL640" s="50"/>
      <c r="AM640" s="50"/>
      <c r="AN640" s="50"/>
      <c r="AO640" s="50"/>
      <c r="AP640" s="50"/>
      <c r="AQ640" s="50"/>
    </row>
    <row r="641" spans="1:43"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57"/>
      <c r="AF641" s="56"/>
      <c r="AG641" s="56"/>
      <c r="AH641" s="56"/>
      <c r="AI641" s="50"/>
      <c r="AJ641" s="50"/>
      <c r="AK641" s="50"/>
      <c r="AL641" s="50"/>
      <c r="AM641" s="50"/>
      <c r="AN641" s="50"/>
      <c r="AO641" s="50"/>
      <c r="AP641" s="50"/>
      <c r="AQ641" s="50"/>
    </row>
    <row r="642" spans="1:43"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57"/>
      <c r="AF642" s="56"/>
      <c r="AG642" s="56"/>
      <c r="AH642" s="56"/>
      <c r="AI642" s="50"/>
      <c r="AJ642" s="50"/>
      <c r="AK642" s="50"/>
      <c r="AL642" s="50"/>
      <c r="AM642" s="50"/>
      <c r="AN642" s="50"/>
      <c r="AO642" s="50"/>
      <c r="AP642" s="50"/>
      <c r="AQ642" s="50"/>
    </row>
    <row r="643" spans="1:43"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57"/>
      <c r="AF643" s="56"/>
      <c r="AG643" s="56"/>
      <c r="AH643" s="56"/>
      <c r="AI643" s="50"/>
      <c r="AJ643" s="50"/>
      <c r="AK643" s="50"/>
      <c r="AL643" s="50"/>
      <c r="AM643" s="50"/>
      <c r="AN643" s="50"/>
      <c r="AO643" s="50"/>
      <c r="AP643" s="50"/>
      <c r="AQ643" s="50"/>
    </row>
    <row r="644" spans="1:43"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57"/>
      <c r="AF644" s="56"/>
      <c r="AG644" s="56"/>
      <c r="AH644" s="56"/>
      <c r="AI644" s="50"/>
      <c r="AJ644" s="50"/>
      <c r="AK644" s="50"/>
      <c r="AL644" s="50"/>
      <c r="AM644" s="50"/>
      <c r="AN644" s="50"/>
      <c r="AO644" s="50"/>
      <c r="AP644" s="50"/>
      <c r="AQ644" s="50"/>
    </row>
    <row r="645" spans="1:43"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57"/>
      <c r="AF645" s="56"/>
      <c r="AG645" s="56"/>
      <c r="AH645" s="56"/>
      <c r="AI645" s="50"/>
      <c r="AJ645" s="50"/>
      <c r="AK645" s="50"/>
      <c r="AL645" s="50"/>
      <c r="AM645" s="50"/>
      <c r="AN645" s="50"/>
      <c r="AO645" s="50"/>
      <c r="AP645" s="50"/>
      <c r="AQ645" s="50"/>
    </row>
    <row r="646" spans="1:43"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57"/>
      <c r="AF646" s="56"/>
      <c r="AG646" s="56"/>
      <c r="AH646" s="56"/>
      <c r="AI646" s="50"/>
      <c r="AJ646" s="50"/>
      <c r="AK646" s="50"/>
      <c r="AL646" s="50"/>
      <c r="AM646" s="50"/>
      <c r="AN646" s="50"/>
      <c r="AO646" s="50"/>
      <c r="AP646" s="50"/>
      <c r="AQ646" s="50"/>
    </row>
    <row r="647" spans="1:43"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57"/>
      <c r="AF647" s="56"/>
      <c r="AG647" s="56"/>
      <c r="AH647" s="56"/>
      <c r="AI647" s="50"/>
      <c r="AJ647" s="50"/>
      <c r="AK647" s="50"/>
      <c r="AL647" s="50"/>
      <c r="AM647" s="50"/>
      <c r="AN647" s="50"/>
      <c r="AO647" s="50"/>
      <c r="AP647" s="50"/>
      <c r="AQ647" s="50"/>
    </row>
    <row r="648" spans="1:43"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57"/>
      <c r="AF648" s="56"/>
      <c r="AG648" s="56"/>
      <c r="AH648" s="56"/>
      <c r="AI648" s="50"/>
      <c r="AJ648" s="50"/>
      <c r="AK648" s="50"/>
      <c r="AL648" s="50"/>
      <c r="AM648" s="50"/>
      <c r="AN648" s="50"/>
      <c r="AO648" s="50"/>
      <c r="AP648" s="50"/>
      <c r="AQ648" s="50"/>
    </row>
    <row r="649" spans="1:43"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57"/>
      <c r="AF649" s="56"/>
      <c r="AG649" s="56"/>
      <c r="AH649" s="56"/>
      <c r="AI649" s="50"/>
      <c r="AJ649" s="50"/>
      <c r="AK649" s="50"/>
      <c r="AL649" s="50"/>
      <c r="AM649" s="50"/>
      <c r="AN649" s="50"/>
      <c r="AO649" s="50"/>
      <c r="AP649" s="50"/>
      <c r="AQ649" s="50"/>
    </row>
    <row r="650" spans="1:43"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57"/>
      <c r="AF650" s="56"/>
      <c r="AG650" s="56"/>
      <c r="AH650" s="56"/>
      <c r="AI650" s="50"/>
      <c r="AJ650" s="50"/>
      <c r="AK650" s="50"/>
      <c r="AL650" s="50"/>
      <c r="AM650" s="50"/>
      <c r="AN650" s="50"/>
      <c r="AO650" s="50"/>
      <c r="AP650" s="50"/>
      <c r="AQ650" s="50"/>
    </row>
    <row r="651" spans="1:43"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57"/>
      <c r="AF651" s="56"/>
      <c r="AG651" s="56"/>
      <c r="AH651" s="56"/>
      <c r="AI651" s="50"/>
      <c r="AJ651" s="50"/>
      <c r="AK651" s="50"/>
      <c r="AL651" s="50"/>
      <c r="AM651" s="50"/>
      <c r="AN651" s="50"/>
      <c r="AO651" s="50"/>
      <c r="AP651" s="50"/>
      <c r="AQ651" s="50"/>
    </row>
    <row r="652" spans="1:43"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57"/>
      <c r="AF652" s="56"/>
      <c r="AG652" s="56"/>
      <c r="AH652" s="56"/>
      <c r="AI652" s="50"/>
      <c r="AJ652" s="50"/>
      <c r="AK652" s="50"/>
      <c r="AL652" s="50"/>
      <c r="AM652" s="50"/>
      <c r="AN652" s="50"/>
      <c r="AO652" s="50"/>
      <c r="AP652" s="50"/>
      <c r="AQ652" s="50"/>
    </row>
    <row r="653" spans="1:43"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57"/>
      <c r="AF653" s="56"/>
      <c r="AG653" s="56"/>
      <c r="AH653" s="56"/>
      <c r="AI653" s="50"/>
      <c r="AJ653" s="50"/>
      <c r="AK653" s="50"/>
      <c r="AL653" s="50"/>
      <c r="AM653" s="50"/>
      <c r="AN653" s="50"/>
      <c r="AO653" s="50"/>
      <c r="AP653" s="50"/>
      <c r="AQ653" s="50"/>
    </row>
    <row r="654" spans="1:43"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57"/>
      <c r="AF654" s="56"/>
      <c r="AG654" s="56"/>
      <c r="AH654" s="56"/>
      <c r="AI654" s="50"/>
      <c r="AJ654" s="50"/>
      <c r="AK654" s="50"/>
      <c r="AL654" s="50"/>
      <c r="AM654" s="50"/>
      <c r="AN654" s="50"/>
      <c r="AO654" s="50"/>
      <c r="AP654" s="50"/>
      <c r="AQ654" s="50"/>
    </row>
    <row r="655" spans="1:43"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57"/>
      <c r="AF655" s="56"/>
      <c r="AG655" s="56"/>
      <c r="AH655" s="56"/>
      <c r="AI655" s="50"/>
      <c r="AJ655" s="50"/>
      <c r="AK655" s="50"/>
      <c r="AL655" s="50"/>
      <c r="AM655" s="50"/>
      <c r="AN655" s="50"/>
      <c r="AO655" s="50"/>
      <c r="AP655" s="50"/>
      <c r="AQ655" s="50"/>
    </row>
    <row r="656" spans="1:43"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57"/>
      <c r="AF656" s="56"/>
      <c r="AG656" s="56"/>
      <c r="AH656" s="56"/>
      <c r="AI656" s="50"/>
      <c r="AJ656" s="50"/>
      <c r="AK656" s="50"/>
      <c r="AL656" s="50"/>
      <c r="AM656" s="50"/>
      <c r="AN656" s="50"/>
      <c r="AO656" s="50"/>
      <c r="AP656" s="50"/>
      <c r="AQ656" s="50"/>
    </row>
    <row r="657" spans="1:43"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57"/>
      <c r="AF657" s="56"/>
      <c r="AG657" s="56"/>
      <c r="AH657" s="56"/>
      <c r="AI657" s="50"/>
      <c r="AJ657" s="50"/>
      <c r="AK657" s="50"/>
      <c r="AL657" s="50"/>
      <c r="AM657" s="50"/>
      <c r="AN657" s="50"/>
      <c r="AO657" s="50"/>
      <c r="AP657" s="50"/>
      <c r="AQ657" s="50"/>
    </row>
    <row r="658" spans="1:43"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57"/>
      <c r="AF658" s="56"/>
      <c r="AG658" s="56"/>
      <c r="AH658" s="56"/>
      <c r="AI658" s="50"/>
      <c r="AJ658" s="50"/>
      <c r="AK658" s="50"/>
      <c r="AL658" s="50"/>
      <c r="AM658" s="50"/>
      <c r="AN658" s="50"/>
      <c r="AO658" s="50"/>
      <c r="AP658" s="50"/>
      <c r="AQ658" s="50"/>
    </row>
    <row r="659" spans="1:43"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57"/>
      <c r="AF659" s="56"/>
      <c r="AG659" s="56"/>
      <c r="AH659" s="56"/>
      <c r="AI659" s="50"/>
      <c r="AJ659" s="50"/>
      <c r="AK659" s="50"/>
      <c r="AL659" s="50"/>
      <c r="AM659" s="50"/>
      <c r="AN659" s="50"/>
      <c r="AO659" s="50"/>
      <c r="AP659" s="50"/>
      <c r="AQ659" s="50"/>
    </row>
    <row r="660" spans="1:43"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57"/>
      <c r="AF660" s="56"/>
      <c r="AG660" s="56"/>
      <c r="AH660" s="56"/>
      <c r="AI660" s="50"/>
      <c r="AJ660" s="50"/>
      <c r="AK660" s="50"/>
      <c r="AL660" s="50"/>
      <c r="AM660" s="50"/>
      <c r="AN660" s="50"/>
      <c r="AO660" s="50"/>
      <c r="AP660" s="50"/>
      <c r="AQ660" s="50"/>
    </row>
    <row r="661" spans="1:43"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57"/>
      <c r="AF661" s="56"/>
      <c r="AG661" s="56"/>
      <c r="AH661" s="56"/>
      <c r="AI661" s="50"/>
      <c r="AJ661" s="50"/>
      <c r="AK661" s="50"/>
      <c r="AL661" s="50"/>
      <c r="AM661" s="50"/>
      <c r="AN661" s="50"/>
      <c r="AO661" s="50"/>
      <c r="AP661" s="50"/>
      <c r="AQ661" s="50"/>
    </row>
    <row r="662" spans="1:43"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57"/>
      <c r="AF662" s="56"/>
      <c r="AG662" s="56"/>
      <c r="AH662" s="56"/>
      <c r="AI662" s="50"/>
      <c r="AJ662" s="50"/>
      <c r="AK662" s="50"/>
      <c r="AL662" s="50"/>
      <c r="AM662" s="50"/>
      <c r="AN662" s="50"/>
      <c r="AO662" s="50"/>
      <c r="AP662" s="50"/>
      <c r="AQ662" s="50"/>
    </row>
    <row r="663" spans="1:43"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57"/>
      <c r="AF663" s="56"/>
      <c r="AG663" s="56"/>
      <c r="AH663" s="56"/>
      <c r="AI663" s="50"/>
      <c r="AJ663" s="50"/>
      <c r="AK663" s="50"/>
      <c r="AL663" s="50"/>
      <c r="AM663" s="50"/>
      <c r="AN663" s="50"/>
      <c r="AO663" s="50"/>
      <c r="AP663" s="50"/>
      <c r="AQ663" s="50"/>
    </row>
    <row r="664" spans="1:43"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57"/>
      <c r="AF664" s="56"/>
      <c r="AG664" s="56"/>
      <c r="AH664" s="56"/>
      <c r="AI664" s="50"/>
      <c r="AJ664" s="50"/>
      <c r="AK664" s="50"/>
      <c r="AL664" s="50"/>
      <c r="AM664" s="50"/>
      <c r="AN664" s="50"/>
      <c r="AO664" s="50"/>
      <c r="AP664" s="50"/>
      <c r="AQ664" s="50"/>
    </row>
    <row r="665" spans="1:43"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57"/>
      <c r="AF665" s="56"/>
      <c r="AG665" s="56"/>
      <c r="AH665" s="56"/>
      <c r="AI665" s="50"/>
      <c r="AJ665" s="50"/>
      <c r="AK665" s="50"/>
      <c r="AL665" s="50"/>
      <c r="AM665" s="50"/>
      <c r="AN665" s="50"/>
      <c r="AO665" s="50"/>
      <c r="AP665" s="50"/>
      <c r="AQ665" s="50"/>
    </row>
    <row r="666" spans="1:43"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57"/>
      <c r="AF666" s="56"/>
      <c r="AG666" s="56"/>
      <c r="AH666" s="56"/>
      <c r="AI666" s="50"/>
      <c r="AJ666" s="50"/>
      <c r="AK666" s="50"/>
      <c r="AL666" s="50"/>
      <c r="AM666" s="50"/>
      <c r="AN666" s="50"/>
      <c r="AO666" s="50"/>
      <c r="AP666" s="50"/>
      <c r="AQ666" s="50"/>
    </row>
    <row r="667" spans="1:43"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57"/>
      <c r="AF667" s="56"/>
      <c r="AG667" s="56"/>
      <c r="AH667" s="56"/>
      <c r="AI667" s="50"/>
      <c r="AJ667" s="50"/>
      <c r="AK667" s="50"/>
      <c r="AL667" s="50"/>
      <c r="AM667" s="50"/>
      <c r="AN667" s="50"/>
      <c r="AO667" s="50"/>
      <c r="AP667" s="50"/>
      <c r="AQ667" s="50"/>
    </row>
    <row r="668" spans="1:43"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57"/>
      <c r="AF668" s="56"/>
      <c r="AG668" s="56"/>
      <c r="AH668" s="56"/>
      <c r="AI668" s="50"/>
      <c r="AJ668" s="50"/>
      <c r="AK668" s="50"/>
      <c r="AL668" s="50"/>
      <c r="AM668" s="50"/>
      <c r="AN668" s="50"/>
      <c r="AO668" s="50"/>
      <c r="AP668" s="50"/>
      <c r="AQ668" s="50"/>
    </row>
    <row r="669" spans="1:43"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57"/>
      <c r="AF669" s="56"/>
      <c r="AG669" s="56"/>
      <c r="AH669" s="56"/>
      <c r="AI669" s="50"/>
      <c r="AJ669" s="50"/>
      <c r="AK669" s="50"/>
      <c r="AL669" s="50"/>
      <c r="AM669" s="50"/>
      <c r="AN669" s="50"/>
      <c r="AO669" s="50"/>
      <c r="AP669" s="50"/>
      <c r="AQ669" s="50"/>
    </row>
    <row r="670" spans="1:43"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57"/>
      <c r="AF670" s="56"/>
      <c r="AG670" s="56"/>
      <c r="AH670" s="56"/>
      <c r="AI670" s="50"/>
      <c r="AJ670" s="50"/>
      <c r="AK670" s="50"/>
      <c r="AL670" s="50"/>
      <c r="AM670" s="50"/>
      <c r="AN670" s="50"/>
      <c r="AO670" s="50"/>
      <c r="AP670" s="50"/>
      <c r="AQ670" s="50"/>
    </row>
    <row r="671" spans="1:43"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57"/>
      <c r="AF671" s="56"/>
      <c r="AG671" s="56"/>
      <c r="AH671" s="56"/>
      <c r="AI671" s="50"/>
      <c r="AJ671" s="50"/>
      <c r="AK671" s="50"/>
      <c r="AL671" s="50"/>
      <c r="AM671" s="50"/>
      <c r="AN671" s="50"/>
      <c r="AO671" s="50"/>
      <c r="AP671" s="50"/>
      <c r="AQ671" s="50"/>
    </row>
    <row r="672" spans="1:43"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57"/>
      <c r="AF672" s="56"/>
      <c r="AG672" s="56"/>
      <c r="AH672" s="56"/>
      <c r="AI672" s="50"/>
      <c r="AJ672" s="50"/>
      <c r="AK672" s="50"/>
      <c r="AL672" s="50"/>
      <c r="AM672" s="50"/>
      <c r="AN672" s="50"/>
      <c r="AO672" s="50"/>
      <c r="AP672" s="50"/>
      <c r="AQ672" s="50"/>
    </row>
    <row r="673" spans="1:43"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57"/>
      <c r="AF673" s="56"/>
      <c r="AG673" s="56"/>
      <c r="AH673" s="56"/>
      <c r="AI673" s="50"/>
      <c r="AJ673" s="50"/>
      <c r="AK673" s="50"/>
      <c r="AL673" s="50"/>
      <c r="AM673" s="50"/>
      <c r="AN673" s="50"/>
      <c r="AO673" s="50"/>
      <c r="AP673" s="50"/>
      <c r="AQ673" s="50"/>
    </row>
    <row r="674" spans="1:43"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57"/>
      <c r="AF674" s="56"/>
      <c r="AG674" s="56"/>
      <c r="AH674" s="56"/>
      <c r="AI674" s="50"/>
      <c r="AJ674" s="50"/>
      <c r="AK674" s="50"/>
      <c r="AL674" s="50"/>
      <c r="AM674" s="50"/>
      <c r="AN674" s="50"/>
      <c r="AO674" s="50"/>
      <c r="AP674" s="50"/>
      <c r="AQ674" s="50"/>
    </row>
    <row r="675" spans="1:43"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57"/>
      <c r="AF675" s="56"/>
      <c r="AG675" s="56"/>
      <c r="AH675" s="56"/>
      <c r="AI675" s="50"/>
      <c r="AJ675" s="50"/>
      <c r="AK675" s="50"/>
      <c r="AL675" s="50"/>
      <c r="AM675" s="50"/>
      <c r="AN675" s="50"/>
      <c r="AO675" s="50"/>
      <c r="AP675" s="50"/>
      <c r="AQ675" s="50"/>
    </row>
    <row r="676" spans="1:43"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57"/>
      <c r="AF676" s="56"/>
      <c r="AG676" s="56"/>
      <c r="AH676" s="56"/>
      <c r="AI676" s="50"/>
      <c r="AJ676" s="50"/>
      <c r="AK676" s="50"/>
      <c r="AL676" s="50"/>
      <c r="AM676" s="50"/>
      <c r="AN676" s="50"/>
      <c r="AO676" s="50"/>
      <c r="AP676" s="50"/>
      <c r="AQ676" s="50"/>
    </row>
    <row r="677" spans="1:43"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57"/>
      <c r="AF677" s="56"/>
      <c r="AG677" s="56"/>
      <c r="AH677" s="56"/>
      <c r="AI677" s="50"/>
      <c r="AJ677" s="50"/>
      <c r="AK677" s="50"/>
      <c r="AL677" s="50"/>
      <c r="AM677" s="50"/>
      <c r="AN677" s="50"/>
      <c r="AO677" s="50"/>
      <c r="AP677" s="50"/>
      <c r="AQ677" s="50"/>
    </row>
    <row r="678" spans="1:43"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57"/>
      <c r="AF678" s="56"/>
      <c r="AG678" s="56"/>
      <c r="AH678" s="56"/>
      <c r="AI678" s="50"/>
      <c r="AJ678" s="50"/>
      <c r="AK678" s="50"/>
      <c r="AL678" s="50"/>
      <c r="AM678" s="50"/>
      <c r="AN678" s="50"/>
      <c r="AO678" s="50"/>
      <c r="AP678" s="50"/>
      <c r="AQ678" s="50"/>
    </row>
    <row r="679" spans="1:43"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57"/>
      <c r="AF679" s="56"/>
      <c r="AG679" s="56"/>
      <c r="AH679" s="56"/>
      <c r="AI679" s="50"/>
      <c r="AJ679" s="50"/>
      <c r="AK679" s="50"/>
      <c r="AL679" s="50"/>
      <c r="AM679" s="50"/>
      <c r="AN679" s="50"/>
      <c r="AO679" s="50"/>
      <c r="AP679" s="50"/>
      <c r="AQ679" s="50"/>
    </row>
    <row r="680" spans="1:43"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57"/>
      <c r="AF680" s="56"/>
      <c r="AG680" s="56"/>
      <c r="AH680" s="56"/>
      <c r="AI680" s="50"/>
      <c r="AJ680" s="50"/>
      <c r="AK680" s="50"/>
      <c r="AL680" s="50"/>
      <c r="AM680" s="50"/>
      <c r="AN680" s="50"/>
      <c r="AO680" s="50"/>
      <c r="AP680" s="50"/>
      <c r="AQ680" s="50"/>
    </row>
    <row r="681" spans="1:43"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57"/>
      <c r="AF681" s="56"/>
      <c r="AG681" s="56"/>
      <c r="AH681" s="56"/>
      <c r="AI681" s="50"/>
      <c r="AJ681" s="50"/>
      <c r="AK681" s="50"/>
      <c r="AL681" s="50"/>
      <c r="AM681" s="50"/>
      <c r="AN681" s="50"/>
      <c r="AO681" s="50"/>
      <c r="AP681" s="50"/>
      <c r="AQ681" s="50"/>
    </row>
    <row r="682" spans="1:43"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57"/>
      <c r="AF682" s="56"/>
      <c r="AG682" s="56"/>
      <c r="AH682" s="56"/>
      <c r="AI682" s="50"/>
      <c r="AJ682" s="50"/>
      <c r="AK682" s="50"/>
      <c r="AL682" s="50"/>
      <c r="AM682" s="50"/>
      <c r="AN682" s="50"/>
      <c r="AO682" s="50"/>
      <c r="AP682" s="50"/>
      <c r="AQ682" s="50"/>
    </row>
    <row r="683" spans="1:43"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57"/>
      <c r="AF683" s="56"/>
      <c r="AG683" s="56"/>
      <c r="AH683" s="56"/>
      <c r="AI683" s="50"/>
      <c r="AJ683" s="50"/>
      <c r="AK683" s="50"/>
      <c r="AL683" s="50"/>
      <c r="AM683" s="50"/>
      <c r="AN683" s="50"/>
      <c r="AO683" s="50"/>
      <c r="AP683" s="50"/>
      <c r="AQ683" s="50"/>
    </row>
    <row r="684" spans="1:43"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57"/>
      <c r="AF684" s="56"/>
      <c r="AG684" s="56"/>
      <c r="AH684" s="56"/>
      <c r="AI684" s="50"/>
      <c r="AJ684" s="50"/>
      <c r="AK684" s="50"/>
      <c r="AL684" s="50"/>
      <c r="AM684" s="50"/>
      <c r="AN684" s="50"/>
      <c r="AO684" s="50"/>
      <c r="AP684" s="50"/>
      <c r="AQ684" s="50"/>
    </row>
    <row r="685" spans="1:43"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57"/>
      <c r="AF685" s="56"/>
      <c r="AG685" s="56"/>
      <c r="AH685" s="56"/>
      <c r="AI685" s="50"/>
      <c r="AJ685" s="50"/>
      <c r="AK685" s="50"/>
      <c r="AL685" s="50"/>
      <c r="AM685" s="50"/>
      <c r="AN685" s="50"/>
      <c r="AO685" s="50"/>
      <c r="AP685" s="50"/>
      <c r="AQ685" s="50"/>
    </row>
    <row r="686" spans="1:43"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57"/>
      <c r="AF686" s="56"/>
      <c r="AG686" s="56"/>
      <c r="AH686" s="56"/>
      <c r="AI686" s="50"/>
      <c r="AJ686" s="50"/>
      <c r="AK686" s="50"/>
      <c r="AL686" s="50"/>
      <c r="AM686" s="50"/>
      <c r="AN686" s="50"/>
      <c r="AO686" s="50"/>
      <c r="AP686" s="50"/>
      <c r="AQ686" s="50"/>
    </row>
    <row r="687" spans="1:43"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57"/>
      <c r="AF687" s="56"/>
      <c r="AG687" s="56"/>
      <c r="AH687" s="56"/>
      <c r="AI687" s="50"/>
      <c r="AJ687" s="50"/>
      <c r="AK687" s="50"/>
      <c r="AL687" s="50"/>
      <c r="AM687" s="50"/>
      <c r="AN687" s="50"/>
      <c r="AO687" s="50"/>
      <c r="AP687" s="50"/>
      <c r="AQ687" s="50"/>
    </row>
    <row r="688" spans="1:43"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57"/>
      <c r="AF688" s="56"/>
      <c r="AG688" s="56"/>
      <c r="AH688" s="56"/>
      <c r="AI688" s="50"/>
      <c r="AJ688" s="50"/>
      <c r="AK688" s="50"/>
      <c r="AL688" s="50"/>
      <c r="AM688" s="50"/>
      <c r="AN688" s="50"/>
      <c r="AO688" s="50"/>
      <c r="AP688" s="50"/>
      <c r="AQ688" s="50"/>
    </row>
    <row r="689" spans="1:43"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57"/>
      <c r="AF689" s="56"/>
      <c r="AG689" s="56"/>
      <c r="AH689" s="56"/>
      <c r="AI689" s="50"/>
      <c r="AJ689" s="50"/>
      <c r="AK689" s="50"/>
      <c r="AL689" s="50"/>
      <c r="AM689" s="50"/>
      <c r="AN689" s="50"/>
      <c r="AO689" s="50"/>
      <c r="AP689" s="50"/>
      <c r="AQ689" s="50"/>
    </row>
    <row r="690" spans="1:43"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57"/>
      <c r="AF690" s="56"/>
      <c r="AG690" s="56"/>
      <c r="AH690" s="56"/>
      <c r="AI690" s="50"/>
      <c r="AJ690" s="50"/>
      <c r="AK690" s="50"/>
      <c r="AL690" s="50"/>
      <c r="AM690" s="50"/>
      <c r="AN690" s="50"/>
      <c r="AO690" s="50"/>
      <c r="AP690" s="50"/>
      <c r="AQ690" s="50"/>
    </row>
    <row r="691" spans="1:43"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57"/>
      <c r="AF691" s="56"/>
      <c r="AG691" s="56"/>
      <c r="AH691" s="56"/>
      <c r="AI691" s="50"/>
      <c r="AJ691" s="50"/>
      <c r="AK691" s="50"/>
      <c r="AL691" s="50"/>
      <c r="AM691" s="50"/>
      <c r="AN691" s="50"/>
      <c r="AO691" s="50"/>
      <c r="AP691" s="50"/>
      <c r="AQ691" s="50"/>
    </row>
    <row r="692" spans="1:43"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57"/>
      <c r="AF692" s="56"/>
      <c r="AG692" s="56"/>
      <c r="AH692" s="56"/>
      <c r="AI692" s="50"/>
      <c r="AJ692" s="50"/>
      <c r="AK692" s="50"/>
      <c r="AL692" s="50"/>
      <c r="AM692" s="50"/>
      <c r="AN692" s="50"/>
      <c r="AO692" s="50"/>
      <c r="AP692" s="50"/>
      <c r="AQ692" s="50"/>
    </row>
    <row r="693" spans="1:43"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57"/>
      <c r="AF693" s="56"/>
      <c r="AG693" s="56"/>
      <c r="AH693" s="56"/>
      <c r="AI693" s="50"/>
      <c r="AJ693" s="50"/>
      <c r="AK693" s="50"/>
      <c r="AL693" s="50"/>
      <c r="AM693" s="50"/>
      <c r="AN693" s="50"/>
      <c r="AO693" s="50"/>
      <c r="AP693" s="50"/>
      <c r="AQ693" s="50"/>
    </row>
    <row r="694" spans="1:43"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57"/>
      <c r="AF694" s="56"/>
      <c r="AG694" s="56"/>
      <c r="AH694" s="56"/>
      <c r="AI694" s="50"/>
      <c r="AJ694" s="50"/>
      <c r="AK694" s="50"/>
      <c r="AL694" s="50"/>
      <c r="AM694" s="50"/>
      <c r="AN694" s="50"/>
      <c r="AO694" s="50"/>
      <c r="AP694" s="50"/>
      <c r="AQ694" s="50"/>
    </row>
    <row r="695" spans="1:43"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57"/>
      <c r="AF695" s="56"/>
      <c r="AG695" s="56"/>
      <c r="AH695" s="56"/>
      <c r="AI695" s="50"/>
      <c r="AJ695" s="50"/>
      <c r="AK695" s="50"/>
      <c r="AL695" s="50"/>
      <c r="AM695" s="50"/>
      <c r="AN695" s="50"/>
      <c r="AO695" s="50"/>
      <c r="AP695" s="50"/>
      <c r="AQ695" s="50"/>
    </row>
    <row r="696" spans="1:43"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57"/>
      <c r="AF696" s="56"/>
      <c r="AG696" s="56"/>
      <c r="AH696" s="56"/>
      <c r="AI696" s="50"/>
      <c r="AJ696" s="50"/>
      <c r="AK696" s="50"/>
      <c r="AL696" s="50"/>
      <c r="AM696" s="50"/>
      <c r="AN696" s="50"/>
      <c r="AO696" s="50"/>
      <c r="AP696" s="50"/>
      <c r="AQ696" s="50"/>
    </row>
    <row r="697" spans="1:43"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57"/>
      <c r="AF697" s="56"/>
      <c r="AG697" s="56"/>
      <c r="AH697" s="56"/>
      <c r="AI697" s="50"/>
      <c r="AJ697" s="50"/>
      <c r="AK697" s="50"/>
      <c r="AL697" s="50"/>
      <c r="AM697" s="50"/>
      <c r="AN697" s="50"/>
      <c r="AO697" s="50"/>
      <c r="AP697" s="50"/>
      <c r="AQ697" s="50"/>
    </row>
    <row r="698" spans="1:43"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57"/>
      <c r="AF698" s="56"/>
      <c r="AG698" s="56"/>
      <c r="AH698" s="56"/>
      <c r="AI698" s="50"/>
      <c r="AJ698" s="50"/>
      <c r="AK698" s="50"/>
      <c r="AL698" s="50"/>
      <c r="AM698" s="50"/>
      <c r="AN698" s="50"/>
      <c r="AO698" s="50"/>
      <c r="AP698" s="50"/>
      <c r="AQ698" s="50"/>
    </row>
    <row r="699" spans="1:43"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57"/>
      <c r="AF699" s="56"/>
      <c r="AG699" s="56"/>
      <c r="AH699" s="56"/>
      <c r="AI699" s="50"/>
      <c r="AJ699" s="50"/>
      <c r="AK699" s="50"/>
      <c r="AL699" s="50"/>
      <c r="AM699" s="50"/>
      <c r="AN699" s="50"/>
      <c r="AO699" s="50"/>
      <c r="AP699" s="50"/>
      <c r="AQ699" s="50"/>
    </row>
    <row r="700" spans="1:43"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57"/>
      <c r="AF700" s="56"/>
      <c r="AG700" s="56"/>
      <c r="AH700" s="56"/>
      <c r="AI700" s="50"/>
      <c r="AJ700" s="50"/>
      <c r="AK700" s="50"/>
      <c r="AL700" s="50"/>
      <c r="AM700" s="50"/>
      <c r="AN700" s="50"/>
      <c r="AO700" s="50"/>
      <c r="AP700" s="50"/>
      <c r="AQ700" s="50"/>
    </row>
    <row r="701" spans="1:43"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57"/>
      <c r="AF701" s="56"/>
      <c r="AG701" s="56"/>
      <c r="AH701" s="56"/>
      <c r="AI701" s="50"/>
      <c r="AJ701" s="50"/>
      <c r="AK701" s="50"/>
      <c r="AL701" s="50"/>
      <c r="AM701" s="50"/>
      <c r="AN701" s="50"/>
      <c r="AO701" s="50"/>
      <c r="AP701" s="50"/>
      <c r="AQ701" s="50"/>
    </row>
    <row r="702" spans="1:43"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57"/>
      <c r="AF702" s="56"/>
      <c r="AG702" s="56"/>
      <c r="AH702" s="56"/>
      <c r="AI702" s="50"/>
      <c r="AJ702" s="50"/>
      <c r="AK702" s="50"/>
      <c r="AL702" s="50"/>
      <c r="AM702" s="50"/>
      <c r="AN702" s="50"/>
      <c r="AO702" s="50"/>
      <c r="AP702" s="50"/>
      <c r="AQ702" s="50"/>
    </row>
    <row r="703" spans="1:43"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57"/>
      <c r="AF703" s="56"/>
      <c r="AG703" s="56"/>
      <c r="AH703" s="56"/>
      <c r="AI703" s="50"/>
      <c r="AJ703" s="50"/>
      <c r="AK703" s="50"/>
      <c r="AL703" s="50"/>
      <c r="AM703" s="50"/>
      <c r="AN703" s="50"/>
      <c r="AO703" s="50"/>
      <c r="AP703" s="50"/>
      <c r="AQ703" s="50"/>
    </row>
    <row r="704" spans="1:43"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57"/>
      <c r="AF704" s="56"/>
      <c r="AG704" s="56"/>
      <c r="AH704" s="56"/>
      <c r="AI704" s="50"/>
      <c r="AJ704" s="50"/>
      <c r="AK704" s="50"/>
      <c r="AL704" s="50"/>
      <c r="AM704" s="50"/>
      <c r="AN704" s="50"/>
      <c r="AO704" s="50"/>
      <c r="AP704" s="50"/>
      <c r="AQ704" s="50"/>
    </row>
    <row r="705" spans="1:43"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57"/>
      <c r="AF705" s="56"/>
      <c r="AG705" s="56"/>
      <c r="AH705" s="56"/>
      <c r="AI705" s="50"/>
      <c r="AJ705" s="50"/>
      <c r="AK705" s="50"/>
      <c r="AL705" s="50"/>
      <c r="AM705" s="50"/>
      <c r="AN705" s="50"/>
      <c r="AO705" s="50"/>
      <c r="AP705" s="50"/>
      <c r="AQ705" s="50"/>
    </row>
    <row r="706" spans="1:43"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57"/>
      <c r="AF706" s="56"/>
      <c r="AG706" s="56"/>
      <c r="AH706" s="56"/>
      <c r="AI706" s="50"/>
      <c r="AJ706" s="50"/>
      <c r="AK706" s="50"/>
      <c r="AL706" s="50"/>
      <c r="AM706" s="50"/>
      <c r="AN706" s="50"/>
      <c r="AO706" s="50"/>
      <c r="AP706" s="50"/>
      <c r="AQ706" s="50"/>
    </row>
    <row r="707" spans="1:43"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57"/>
      <c r="AF707" s="56"/>
      <c r="AG707" s="56"/>
      <c r="AH707" s="56"/>
      <c r="AI707" s="50"/>
      <c r="AJ707" s="50"/>
      <c r="AK707" s="50"/>
      <c r="AL707" s="50"/>
      <c r="AM707" s="50"/>
      <c r="AN707" s="50"/>
      <c r="AO707" s="50"/>
      <c r="AP707" s="50"/>
      <c r="AQ707" s="50"/>
    </row>
    <row r="708" spans="1:43"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57"/>
      <c r="AF708" s="56"/>
      <c r="AG708" s="56"/>
      <c r="AH708" s="56"/>
      <c r="AI708" s="50"/>
      <c r="AJ708" s="50"/>
      <c r="AK708" s="50"/>
      <c r="AL708" s="50"/>
      <c r="AM708" s="50"/>
      <c r="AN708" s="50"/>
      <c r="AO708" s="50"/>
      <c r="AP708" s="50"/>
      <c r="AQ708" s="50"/>
    </row>
    <row r="709" spans="1:43"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57"/>
      <c r="AF709" s="56"/>
      <c r="AG709" s="56"/>
      <c r="AH709" s="56"/>
      <c r="AI709" s="50"/>
      <c r="AJ709" s="50"/>
      <c r="AK709" s="50"/>
      <c r="AL709" s="50"/>
      <c r="AM709" s="50"/>
      <c r="AN709" s="50"/>
      <c r="AO709" s="50"/>
      <c r="AP709" s="50"/>
      <c r="AQ709" s="50"/>
    </row>
    <row r="710" spans="1:43"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57"/>
      <c r="AF710" s="56"/>
      <c r="AG710" s="56"/>
      <c r="AH710" s="56"/>
      <c r="AI710" s="50"/>
      <c r="AJ710" s="50"/>
      <c r="AK710" s="50"/>
      <c r="AL710" s="50"/>
      <c r="AM710" s="50"/>
      <c r="AN710" s="50"/>
      <c r="AO710" s="50"/>
      <c r="AP710" s="50"/>
      <c r="AQ710" s="50"/>
    </row>
    <row r="711" spans="1:43"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57"/>
      <c r="AF711" s="56"/>
      <c r="AG711" s="56"/>
      <c r="AH711" s="56"/>
      <c r="AI711" s="50"/>
      <c r="AJ711" s="50"/>
      <c r="AK711" s="50"/>
      <c r="AL711" s="50"/>
      <c r="AM711" s="50"/>
      <c r="AN711" s="50"/>
      <c r="AO711" s="50"/>
      <c r="AP711" s="50"/>
      <c r="AQ711" s="50"/>
    </row>
    <row r="712" spans="1:43"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57"/>
      <c r="AF712" s="56"/>
      <c r="AG712" s="56"/>
      <c r="AH712" s="56"/>
      <c r="AI712" s="50"/>
      <c r="AJ712" s="50"/>
      <c r="AK712" s="50"/>
      <c r="AL712" s="50"/>
      <c r="AM712" s="50"/>
      <c r="AN712" s="50"/>
      <c r="AO712" s="50"/>
      <c r="AP712" s="50"/>
      <c r="AQ712" s="50"/>
    </row>
    <row r="713" spans="1:43"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57"/>
      <c r="AF713" s="56"/>
      <c r="AG713" s="56"/>
      <c r="AH713" s="56"/>
      <c r="AI713" s="50"/>
      <c r="AJ713" s="50"/>
      <c r="AK713" s="50"/>
      <c r="AL713" s="50"/>
      <c r="AM713" s="50"/>
      <c r="AN713" s="50"/>
      <c r="AO713" s="50"/>
      <c r="AP713" s="50"/>
      <c r="AQ713" s="50"/>
    </row>
    <row r="714" spans="1:43"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57"/>
      <c r="AF714" s="56"/>
      <c r="AG714" s="56"/>
      <c r="AH714" s="56"/>
      <c r="AI714" s="50"/>
      <c r="AJ714" s="50"/>
      <c r="AK714" s="50"/>
      <c r="AL714" s="50"/>
      <c r="AM714" s="50"/>
      <c r="AN714" s="50"/>
      <c r="AO714" s="50"/>
      <c r="AP714" s="50"/>
      <c r="AQ714" s="50"/>
    </row>
    <row r="715" spans="1:43"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57"/>
      <c r="AF715" s="56"/>
      <c r="AG715" s="56"/>
      <c r="AH715" s="56"/>
      <c r="AI715" s="50"/>
      <c r="AJ715" s="50"/>
      <c r="AK715" s="50"/>
      <c r="AL715" s="50"/>
      <c r="AM715" s="50"/>
      <c r="AN715" s="50"/>
      <c r="AO715" s="50"/>
      <c r="AP715" s="50"/>
      <c r="AQ715" s="50"/>
    </row>
    <row r="716" spans="1:43"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57"/>
      <c r="AF716" s="56"/>
      <c r="AG716" s="56"/>
      <c r="AH716" s="56"/>
      <c r="AI716" s="50"/>
      <c r="AJ716" s="50"/>
      <c r="AK716" s="50"/>
      <c r="AL716" s="50"/>
      <c r="AM716" s="50"/>
      <c r="AN716" s="50"/>
      <c r="AO716" s="50"/>
      <c r="AP716" s="50"/>
      <c r="AQ716" s="50"/>
    </row>
    <row r="717" spans="1:43"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57"/>
      <c r="AF717" s="56"/>
      <c r="AG717" s="56"/>
      <c r="AH717" s="56"/>
      <c r="AI717" s="50"/>
      <c r="AJ717" s="50"/>
      <c r="AK717" s="50"/>
      <c r="AL717" s="50"/>
      <c r="AM717" s="50"/>
      <c r="AN717" s="50"/>
      <c r="AO717" s="50"/>
      <c r="AP717" s="50"/>
      <c r="AQ717" s="50"/>
    </row>
    <row r="718" spans="1:43"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57"/>
      <c r="AF718" s="56"/>
      <c r="AG718" s="56"/>
      <c r="AH718" s="56"/>
      <c r="AI718" s="50"/>
      <c r="AJ718" s="50"/>
      <c r="AK718" s="50"/>
      <c r="AL718" s="50"/>
      <c r="AM718" s="50"/>
      <c r="AN718" s="50"/>
      <c r="AO718" s="50"/>
      <c r="AP718" s="50"/>
      <c r="AQ718" s="50"/>
    </row>
    <row r="719" spans="1:43"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57"/>
      <c r="AF719" s="56"/>
      <c r="AG719" s="56"/>
      <c r="AH719" s="56"/>
      <c r="AI719" s="50"/>
      <c r="AJ719" s="50"/>
      <c r="AK719" s="50"/>
      <c r="AL719" s="50"/>
      <c r="AM719" s="50"/>
      <c r="AN719" s="50"/>
      <c r="AO719" s="50"/>
      <c r="AP719" s="50"/>
      <c r="AQ719" s="50"/>
    </row>
    <row r="720" spans="1:43"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57"/>
      <c r="AF720" s="56"/>
      <c r="AG720" s="56"/>
      <c r="AH720" s="56"/>
      <c r="AI720" s="50"/>
      <c r="AJ720" s="50"/>
      <c r="AK720" s="50"/>
      <c r="AL720" s="50"/>
      <c r="AM720" s="50"/>
      <c r="AN720" s="50"/>
      <c r="AO720" s="50"/>
      <c r="AP720" s="50"/>
      <c r="AQ720" s="50"/>
    </row>
    <row r="721" spans="1:43"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57"/>
      <c r="AF721" s="56"/>
      <c r="AG721" s="56"/>
      <c r="AH721" s="56"/>
      <c r="AI721" s="50"/>
      <c r="AJ721" s="50"/>
      <c r="AK721" s="50"/>
      <c r="AL721" s="50"/>
      <c r="AM721" s="50"/>
      <c r="AN721" s="50"/>
      <c r="AO721" s="50"/>
      <c r="AP721" s="50"/>
      <c r="AQ721" s="50"/>
    </row>
    <row r="722" spans="1:43"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57"/>
      <c r="AF722" s="56"/>
      <c r="AG722" s="56"/>
      <c r="AH722" s="56"/>
      <c r="AI722" s="50"/>
      <c r="AJ722" s="50"/>
      <c r="AK722" s="50"/>
      <c r="AL722" s="50"/>
      <c r="AM722" s="50"/>
      <c r="AN722" s="50"/>
      <c r="AO722" s="50"/>
      <c r="AP722" s="50"/>
      <c r="AQ722" s="50"/>
    </row>
    <row r="723" spans="1:43"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57"/>
      <c r="AF723" s="56"/>
      <c r="AG723" s="56"/>
      <c r="AH723" s="56"/>
      <c r="AI723" s="50"/>
      <c r="AJ723" s="50"/>
      <c r="AK723" s="50"/>
      <c r="AL723" s="50"/>
      <c r="AM723" s="50"/>
      <c r="AN723" s="50"/>
      <c r="AO723" s="50"/>
      <c r="AP723" s="50"/>
      <c r="AQ723" s="50"/>
    </row>
    <row r="724" spans="1:43"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57"/>
      <c r="AF724" s="56"/>
      <c r="AG724" s="56"/>
      <c r="AH724" s="56"/>
      <c r="AI724" s="50"/>
      <c r="AJ724" s="50"/>
      <c r="AK724" s="50"/>
      <c r="AL724" s="50"/>
      <c r="AM724" s="50"/>
      <c r="AN724" s="50"/>
      <c r="AO724" s="50"/>
      <c r="AP724" s="50"/>
      <c r="AQ724" s="50"/>
    </row>
    <row r="725" spans="1:43"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57"/>
      <c r="AF725" s="56"/>
      <c r="AG725" s="56"/>
      <c r="AH725" s="56"/>
      <c r="AI725" s="50"/>
      <c r="AJ725" s="50"/>
      <c r="AK725" s="50"/>
      <c r="AL725" s="50"/>
      <c r="AM725" s="50"/>
      <c r="AN725" s="50"/>
      <c r="AO725" s="50"/>
      <c r="AP725" s="50"/>
      <c r="AQ725" s="50"/>
    </row>
    <row r="726" spans="1:43"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57"/>
      <c r="AF726" s="56"/>
      <c r="AG726" s="56"/>
      <c r="AH726" s="56"/>
      <c r="AI726" s="50"/>
      <c r="AJ726" s="50"/>
      <c r="AK726" s="50"/>
      <c r="AL726" s="50"/>
      <c r="AM726" s="50"/>
      <c r="AN726" s="50"/>
      <c r="AO726" s="50"/>
      <c r="AP726" s="50"/>
      <c r="AQ726" s="50"/>
    </row>
    <row r="727" spans="1:43"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57"/>
      <c r="AF727" s="56"/>
      <c r="AG727" s="56"/>
      <c r="AH727" s="56"/>
      <c r="AI727" s="50"/>
      <c r="AJ727" s="50"/>
      <c r="AK727" s="50"/>
      <c r="AL727" s="50"/>
      <c r="AM727" s="50"/>
      <c r="AN727" s="50"/>
      <c r="AO727" s="50"/>
      <c r="AP727" s="50"/>
      <c r="AQ727" s="50"/>
    </row>
    <row r="728" spans="1:43"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57"/>
      <c r="AF728" s="56"/>
      <c r="AG728" s="56"/>
      <c r="AH728" s="56"/>
      <c r="AI728" s="50"/>
      <c r="AJ728" s="50"/>
      <c r="AK728" s="50"/>
      <c r="AL728" s="50"/>
      <c r="AM728" s="50"/>
      <c r="AN728" s="50"/>
      <c r="AO728" s="50"/>
      <c r="AP728" s="50"/>
      <c r="AQ728" s="50"/>
    </row>
    <row r="729" spans="1:43"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57"/>
      <c r="AF729" s="56"/>
      <c r="AG729" s="56"/>
      <c r="AH729" s="56"/>
      <c r="AI729" s="50"/>
      <c r="AJ729" s="50"/>
      <c r="AK729" s="50"/>
      <c r="AL729" s="50"/>
      <c r="AM729" s="50"/>
      <c r="AN729" s="50"/>
      <c r="AO729" s="50"/>
      <c r="AP729" s="50"/>
      <c r="AQ729" s="50"/>
    </row>
    <row r="730" spans="1:43"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57"/>
      <c r="AF730" s="56"/>
      <c r="AG730" s="56"/>
      <c r="AH730" s="56"/>
      <c r="AI730" s="50"/>
      <c r="AJ730" s="50"/>
      <c r="AK730" s="50"/>
      <c r="AL730" s="50"/>
      <c r="AM730" s="50"/>
      <c r="AN730" s="50"/>
      <c r="AO730" s="50"/>
      <c r="AP730" s="50"/>
      <c r="AQ730" s="50"/>
    </row>
    <row r="731" spans="1:43"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57"/>
      <c r="AF731" s="56"/>
      <c r="AG731" s="56"/>
      <c r="AH731" s="56"/>
      <c r="AI731" s="50"/>
      <c r="AJ731" s="50"/>
      <c r="AK731" s="50"/>
      <c r="AL731" s="50"/>
      <c r="AM731" s="50"/>
      <c r="AN731" s="50"/>
      <c r="AO731" s="50"/>
      <c r="AP731" s="50"/>
      <c r="AQ731" s="50"/>
    </row>
    <row r="732" spans="1:43"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57"/>
      <c r="AF732" s="56"/>
      <c r="AG732" s="56"/>
      <c r="AH732" s="56"/>
      <c r="AI732" s="50"/>
      <c r="AJ732" s="50"/>
      <c r="AK732" s="50"/>
      <c r="AL732" s="50"/>
      <c r="AM732" s="50"/>
      <c r="AN732" s="50"/>
      <c r="AO732" s="50"/>
      <c r="AP732" s="50"/>
      <c r="AQ732" s="50"/>
    </row>
    <row r="733" spans="1:43"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57"/>
      <c r="AF733" s="56"/>
      <c r="AG733" s="56"/>
      <c r="AH733" s="56"/>
      <c r="AI733" s="50"/>
      <c r="AJ733" s="50"/>
      <c r="AK733" s="50"/>
      <c r="AL733" s="50"/>
      <c r="AM733" s="50"/>
      <c r="AN733" s="50"/>
      <c r="AO733" s="50"/>
      <c r="AP733" s="50"/>
      <c r="AQ733" s="50"/>
    </row>
    <row r="734" spans="1:43"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57"/>
      <c r="AF734" s="56"/>
      <c r="AG734" s="56"/>
      <c r="AH734" s="56"/>
      <c r="AI734" s="50"/>
      <c r="AJ734" s="50"/>
      <c r="AK734" s="50"/>
      <c r="AL734" s="50"/>
      <c r="AM734" s="50"/>
      <c r="AN734" s="50"/>
      <c r="AO734" s="50"/>
      <c r="AP734" s="50"/>
      <c r="AQ734" s="50"/>
    </row>
    <row r="735" spans="1:43"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57"/>
      <c r="AF735" s="56"/>
      <c r="AG735" s="56"/>
      <c r="AH735" s="56"/>
      <c r="AI735" s="50"/>
      <c r="AJ735" s="50"/>
      <c r="AK735" s="50"/>
      <c r="AL735" s="50"/>
      <c r="AM735" s="50"/>
      <c r="AN735" s="50"/>
      <c r="AO735" s="50"/>
      <c r="AP735" s="50"/>
      <c r="AQ735" s="50"/>
    </row>
    <row r="736" spans="1:43"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57"/>
      <c r="AF736" s="56"/>
      <c r="AG736" s="56"/>
      <c r="AH736" s="56"/>
      <c r="AI736" s="50"/>
      <c r="AJ736" s="50"/>
      <c r="AK736" s="50"/>
      <c r="AL736" s="50"/>
      <c r="AM736" s="50"/>
      <c r="AN736" s="50"/>
      <c r="AO736" s="50"/>
      <c r="AP736" s="50"/>
      <c r="AQ736" s="50"/>
    </row>
    <row r="737" spans="1:43"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57"/>
      <c r="AF737" s="56"/>
      <c r="AG737" s="56"/>
      <c r="AH737" s="56"/>
      <c r="AI737" s="50"/>
      <c r="AJ737" s="50"/>
      <c r="AK737" s="50"/>
      <c r="AL737" s="50"/>
      <c r="AM737" s="50"/>
      <c r="AN737" s="50"/>
      <c r="AO737" s="50"/>
      <c r="AP737" s="50"/>
      <c r="AQ737" s="50"/>
    </row>
    <row r="738" spans="1:43"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57"/>
      <c r="AF738" s="56"/>
      <c r="AG738" s="56"/>
      <c r="AH738" s="56"/>
      <c r="AI738" s="50"/>
      <c r="AJ738" s="50"/>
      <c r="AK738" s="50"/>
      <c r="AL738" s="50"/>
      <c r="AM738" s="50"/>
      <c r="AN738" s="50"/>
      <c r="AO738" s="50"/>
      <c r="AP738" s="50"/>
      <c r="AQ738" s="50"/>
    </row>
    <row r="739" spans="1:43"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57"/>
      <c r="AF739" s="56"/>
      <c r="AG739" s="56"/>
      <c r="AH739" s="56"/>
      <c r="AI739" s="50"/>
      <c r="AJ739" s="50"/>
      <c r="AK739" s="50"/>
      <c r="AL739" s="50"/>
      <c r="AM739" s="50"/>
      <c r="AN739" s="50"/>
      <c r="AO739" s="50"/>
      <c r="AP739" s="50"/>
      <c r="AQ739" s="50"/>
    </row>
    <row r="740" spans="1:43"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57"/>
      <c r="AF740" s="56"/>
      <c r="AG740" s="56"/>
      <c r="AH740" s="56"/>
      <c r="AI740" s="50"/>
      <c r="AJ740" s="50"/>
      <c r="AK740" s="50"/>
      <c r="AL740" s="50"/>
      <c r="AM740" s="50"/>
      <c r="AN740" s="50"/>
      <c r="AO740" s="50"/>
      <c r="AP740" s="50"/>
      <c r="AQ740" s="50"/>
    </row>
    <row r="741" spans="1:43"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57"/>
      <c r="AF741" s="56"/>
      <c r="AG741" s="56"/>
      <c r="AH741" s="56"/>
      <c r="AI741" s="50"/>
      <c r="AJ741" s="50"/>
      <c r="AK741" s="50"/>
      <c r="AL741" s="50"/>
      <c r="AM741" s="50"/>
      <c r="AN741" s="50"/>
      <c r="AO741" s="50"/>
      <c r="AP741" s="50"/>
      <c r="AQ741" s="50"/>
    </row>
    <row r="742" spans="1:43"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57"/>
      <c r="AF742" s="56"/>
      <c r="AG742" s="56"/>
      <c r="AH742" s="56"/>
      <c r="AI742" s="50"/>
      <c r="AJ742" s="50"/>
      <c r="AK742" s="50"/>
      <c r="AL742" s="50"/>
      <c r="AM742" s="50"/>
      <c r="AN742" s="50"/>
      <c r="AO742" s="50"/>
      <c r="AP742" s="50"/>
      <c r="AQ742" s="50"/>
    </row>
    <row r="743" spans="1:43"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57"/>
      <c r="AF743" s="56"/>
      <c r="AG743" s="56"/>
      <c r="AH743" s="56"/>
      <c r="AI743" s="50"/>
      <c r="AJ743" s="50"/>
      <c r="AK743" s="50"/>
      <c r="AL743" s="50"/>
      <c r="AM743" s="50"/>
      <c r="AN743" s="50"/>
      <c r="AO743" s="50"/>
      <c r="AP743" s="50"/>
      <c r="AQ743" s="50"/>
    </row>
    <row r="744" spans="1:43"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57"/>
      <c r="AF744" s="56"/>
      <c r="AG744" s="56"/>
      <c r="AH744" s="56"/>
      <c r="AI744" s="50"/>
      <c r="AJ744" s="50"/>
      <c r="AK744" s="50"/>
      <c r="AL744" s="50"/>
      <c r="AM744" s="50"/>
      <c r="AN744" s="50"/>
      <c r="AO744" s="50"/>
      <c r="AP744" s="50"/>
      <c r="AQ744" s="50"/>
    </row>
    <row r="745" spans="1:43"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57"/>
      <c r="AF745" s="56"/>
      <c r="AG745" s="56"/>
      <c r="AH745" s="56"/>
      <c r="AI745" s="50"/>
      <c r="AJ745" s="50"/>
      <c r="AK745" s="50"/>
      <c r="AL745" s="50"/>
      <c r="AM745" s="50"/>
      <c r="AN745" s="50"/>
      <c r="AO745" s="50"/>
      <c r="AP745" s="50"/>
      <c r="AQ745" s="50"/>
    </row>
    <row r="746" spans="1:43"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57"/>
      <c r="AF746" s="56"/>
      <c r="AG746" s="56"/>
      <c r="AH746" s="56"/>
      <c r="AI746" s="50"/>
      <c r="AJ746" s="50"/>
      <c r="AK746" s="50"/>
      <c r="AL746" s="50"/>
      <c r="AM746" s="50"/>
      <c r="AN746" s="50"/>
      <c r="AO746" s="50"/>
      <c r="AP746" s="50"/>
      <c r="AQ746" s="50"/>
    </row>
    <row r="747" spans="1:43"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57"/>
      <c r="AF747" s="56"/>
      <c r="AG747" s="56"/>
      <c r="AH747" s="56"/>
      <c r="AI747" s="50"/>
      <c r="AJ747" s="50"/>
      <c r="AK747" s="50"/>
      <c r="AL747" s="50"/>
      <c r="AM747" s="50"/>
      <c r="AN747" s="50"/>
      <c r="AO747" s="50"/>
      <c r="AP747" s="50"/>
      <c r="AQ747" s="50"/>
    </row>
    <row r="748" spans="1:43"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57"/>
      <c r="AF748" s="56"/>
      <c r="AG748" s="56"/>
      <c r="AH748" s="56"/>
      <c r="AI748" s="50"/>
      <c r="AJ748" s="50"/>
      <c r="AK748" s="50"/>
      <c r="AL748" s="50"/>
      <c r="AM748" s="50"/>
      <c r="AN748" s="50"/>
      <c r="AO748" s="50"/>
      <c r="AP748" s="50"/>
      <c r="AQ748" s="50"/>
    </row>
    <row r="749" spans="1:43"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57"/>
      <c r="AF749" s="56"/>
      <c r="AG749" s="56"/>
      <c r="AH749" s="56"/>
      <c r="AI749" s="50"/>
      <c r="AJ749" s="50"/>
      <c r="AK749" s="50"/>
      <c r="AL749" s="50"/>
      <c r="AM749" s="50"/>
      <c r="AN749" s="50"/>
      <c r="AO749" s="50"/>
      <c r="AP749" s="50"/>
      <c r="AQ749" s="50"/>
    </row>
    <row r="750" spans="1:43"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57"/>
      <c r="AF750" s="56"/>
      <c r="AG750" s="56"/>
      <c r="AH750" s="56"/>
      <c r="AI750" s="50"/>
      <c r="AJ750" s="50"/>
      <c r="AK750" s="50"/>
      <c r="AL750" s="50"/>
      <c r="AM750" s="50"/>
      <c r="AN750" s="50"/>
      <c r="AO750" s="50"/>
      <c r="AP750" s="50"/>
      <c r="AQ750" s="50"/>
    </row>
    <row r="751" spans="1:43"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57"/>
      <c r="AF751" s="56"/>
      <c r="AG751" s="56"/>
      <c r="AH751" s="56"/>
      <c r="AI751" s="50"/>
      <c r="AJ751" s="50"/>
      <c r="AK751" s="50"/>
      <c r="AL751" s="50"/>
      <c r="AM751" s="50"/>
      <c r="AN751" s="50"/>
      <c r="AO751" s="50"/>
      <c r="AP751" s="50"/>
      <c r="AQ751" s="50"/>
    </row>
    <row r="752" spans="1:43"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57"/>
      <c r="AF752" s="56"/>
      <c r="AG752" s="56"/>
      <c r="AH752" s="56"/>
      <c r="AI752" s="50"/>
      <c r="AJ752" s="50"/>
      <c r="AK752" s="50"/>
      <c r="AL752" s="50"/>
      <c r="AM752" s="50"/>
      <c r="AN752" s="50"/>
      <c r="AO752" s="50"/>
      <c r="AP752" s="50"/>
      <c r="AQ752" s="50"/>
    </row>
    <row r="753" spans="1:43"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57"/>
      <c r="AF753" s="56"/>
      <c r="AG753" s="56"/>
      <c r="AH753" s="56"/>
      <c r="AI753" s="50"/>
      <c r="AJ753" s="50"/>
      <c r="AK753" s="50"/>
      <c r="AL753" s="50"/>
      <c r="AM753" s="50"/>
      <c r="AN753" s="50"/>
      <c r="AO753" s="50"/>
      <c r="AP753" s="50"/>
      <c r="AQ753" s="50"/>
    </row>
    <row r="754" spans="1:43"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57"/>
      <c r="AF754" s="56"/>
      <c r="AG754" s="56"/>
      <c r="AH754" s="56"/>
      <c r="AI754" s="50"/>
      <c r="AJ754" s="50"/>
      <c r="AK754" s="50"/>
      <c r="AL754" s="50"/>
      <c r="AM754" s="50"/>
      <c r="AN754" s="50"/>
      <c r="AO754" s="50"/>
      <c r="AP754" s="50"/>
      <c r="AQ754" s="50"/>
    </row>
    <row r="755" spans="1:43"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57"/>
      <c r="AF755" s="56"/>
      <c r="AG755" s="56"/>
      <c r="AH755" s="56"/>
      <c r="AI755" s="50"/>
      <c r="AJ755" s="50"/>
      <c r="AK755" s="50"/>
      <c r="AL755" s="50"/>
      <c r="AM755" s="50"/>
      <c r="AN755" s="50"/>
      <c r="AO755" s="50"/>
      <c r="AP755" s="50"/>
      <c r="AQ755" s="50"/>
    </row>
    <row r="756" spans="1:43"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57"/>
      <c r="AF756" s="56"/>
      <c r="AG756" s="56"/>
      <c r="AH756" s="56"/>
      <c r="AI756" s="50"/>
      <c r="AJ756" s="50"/>
      <c r="AK756" s="50"/>
      <c r="AL756" s="50"/>
      <c r="AM756" s="50"/>
      <c r="AN756" s="50"/>
      <c r="AO756" s="50"/>
      <c r="AP756" s="50"/>
      <c r="AQ756" s="50"/>
    </row>
    <row r="757" spans="1:43"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57"/>
      <c r="AF757" s="56"/>
      <c r="AG757" s="56"/>
      <c r="AH757" s="56"/>
      <c r="AI757" s="50"/>
      <c r="AJ757" s="50"/>
      <c r="AK757" s="50"/>
      <c r="AL757" s="50"/>
      <c r="AM757" s="50"/>
      <c r="AN757" s="50"/>
      <c r="AO757" s="50"/>
      <c r="AP757" s="50"/>
      <c r="AQ757" s="50"/>
    </row>
    <row r="758" spans="1:43"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57"/>
      <c r="AF758" s="56"/>
      <c r="AG758" s="56"/>
      <c r="AH758" s="56"/>
      <c r="AI758" s="50"/>
      <c r="AJ758" s="50"/>
      <c r="AK758" s="50"/>
      <c r="AL758" s="50"/>
      <c r="AM758" s="50"/>
      <c r="AN758" s="50"/>
      <c r="AO758" s="50"/>
      <c r="AP758" s="50"/>
      <c r="AQ758" s="50"/>
    </row>
    <row r="759" spans="1:43"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57"/>
      <c r="AF759" s="56"/>
      <c r="AG759" s="56"/>
      <c r="AH759" s="56"/>
      <c r="AI759" s="50"/>
      <c r="AJ759" s="50"/>
      <c r="AK759" s="50"/>
      <c r="AL759" s="50"/>
      <c r="AM759" s="50"/>
      <c r="AN759" s="50"/>
      <c r="AO759" s="50"/>
      <c r="AP759" s="50"/>
      <c r="AQ759" s="50"/>
    </row>
    <row r="760" spans="1:43"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57"/>
      <c r="AF760" s="56"/>
      <c r="AG760" s="56"/>
      <c r="AH760" s="56"/>
      <c r="AI760" s="50"/>
      <c r="AJ760" s="50"/>
      <c r="AK760" s="50"/>
      <c r="AL760" s="50"/>
      <c r="AM760" s="50"/>
      <c r="AN760" s="50"/>
      <c r="AO760" s="50"/>
      <c r="AP760" s="50"/>
      <c r="AQ760" s="50"/>
    </row>
    <row r="761" spans="1:43"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57"/>
      <c r="AF761" s="56"/>
      <c r="AG761" s="56"/>
      <c r="AH761" s="56"/>
      <c r="AI761" s="50"/>
      <c r="AJ761" s="50"/>
      <c r="AK761" s="50"/>
      <c r="AL761" s="50"/>
      <c r="AM761" s="50"/>
      <c r="AN761" s="50"/>
      <c r="AO761" s="50"/>
      <c r="AP761" s="50"/>
      <c r="AQ761" s="50"/>
    </row>
    <row r="762" spans="1:43"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57"/>
      <c r="AF762" s="56"/>
      <c r="AG762" s="56"/>
      <c r="AH762" s="56"/>
      <c r="AI762" s="50"/>
      <c r="AJ762" s="50"/>
      <c r="AK762" s="50"/>
      <c r="AL762" s="50"/>
      <c r="AM762" s="50"/>
      <c r="AN762" s="50"/>
      <c r="AO762" s="50"/>
      <c r="AP762" s="50"/>
      <c r="AQ762" s="50"/>
    </row>
    <row r="763" spans="1:43"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57"/>
      <c r="AF763" s="56"/>
      <c r="AG763" s="56"/>
      <c r="AH763" s="56"/>
      <c r="AI763" s="50"/>
      <c r="AJ763" s="50"/>
      <c r="AK763" s="50"/>
      <c r="AL763" s="50"/>
      <c r="AM763" s="50"/>
      <c r="AN763" s="50"/>
      <c r="AO763" s="50"/>
      <c r="AP763" s="50"/>
      <c r="AQ763" s="50"/>
    </row>
    <row r="764" spans="1:43"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57"/>
      <c r="AF764" s="56"/>
      <c r="AG764" s="56"/>
      <c r="AH764" s="56"/>
      <c r="AI764" s="50"/>
      <c r="AJ764" s="50"/>
      <c r="AK764" s="50"/>
      <c r="AL764" s="50"/>
      <c r="AM764" s="50"/>
      <c r="AN764" s="50"/>
      <c r="AO764" s="50"/>
      <c r="AP764" s="50"/>
      <c r="AQ764" s="50"/>
    </row>
    <row r="765" spans="1:43"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57"/>
      <c r="AF765" s="56"/>
      <c r="AG765" s="56"/>
      <c r="AH765" s="56"/>
      <c r="AI765" s="50"/>
      <c r="AJ765" s="50"/>
      <c r="AK765" s="50"/>
      <c r="AL765" s="50"/>
      <c r="AM765" s="50"/>
      <c r="AN765" s="50"/>
      <c r="AO765" s="50"/>
      <c r="AP765" s="50"/>
      <c r="AQ765" s="50"/>
    </row>
    <row r="766" spans="1:43"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57"/>
      <c r="AF766" s="56"/>
      <c r="AG766" s="56"/>
      <c r="AH766" s="56"/>
      <c r="AI766" s="50"/>
      <c r="AJ766" s="50"/>
      <c r="AK766" s="50"/>
      <c r="AL766" s="50"/>
      <c r="AM766" s="50"/>
      <c r="AN766" s="50"/>
      <c r="AO766" s="50"/>
      <c r="AP766" s="50"/>
      <c r="AQ766" s="50"/>
    </row>
    <row r="767" spans="1:43"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57"/>
      <c r="AF767" s="56"/>
      <c r="AG767" s="56"/>
      <c r="AH767" s="56"/>
      <c r="AI767" s="50"/>
      <c r="AJ767" s="50"/>
      <c r="AK767" s="50"/>
      <c r="AL767" s="50"/>
      <c r="AM767" s="50"/>
      <c r="AN767" s="50"/>
      <c r="AO767" s="50"/>
      <c r="AP767" s="50"/>
      <c r="AQ767" s="50"/>
    </row>
    <row r="768" spans="1:43"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57"/>
      <c r="AF768" s="56"/>
      <c r="AG768" s="56"/>
      <c r="AH768" s="56"/>
      <c r="AI768" s="50"/>
      <c r="AJ768" s="50"/>
      <c r="AK768" s="50"/>
      <c r="AL768" s="50"/>
      <c r="AM768" s="50"/>
      <c r="AN768" s="50"/>
      <c r="AO768" s="50"/>
      <c r="AP768" s="50"/>
      <c r="AQ768" s="50"/>
    </row>
    <row r="769" spans="1:43"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57"/>
      <c r="AF769" s="56"/>
      <c r="AG769" s="56"/>
      <c r="AH769" s="56"/>
      <c r="AI769" s="50"/>
      <c r="AJ769" s="50"/>
      <c r="AK769" s="50"/>
      <c r="AL769" s="50"/>
      <c r="AM769" s="50"/>
      <c r="AN769" s="50"/>
      <c r="AO769" s="50"/>
      <c r="AP769" s="50"/>
      <c r="AQ769" s="50"/>
    </row>
    <row r="770" spans="1:43"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57"/>
      <c r="AF770" s="56"/>
      <c r="AG770" s="56"/>
      <c r="AH770" s="56"/>
      <c r="AI770" s="50"/>
      <c r="AJ770" s="50"/>
      <c r="AK770" s="50"/>
      <c r="AL770" s="50"/>
      <c r="AM770" s="50"/>
      <c r="AN770" s="50"/>
      <c r="AO770" s="50"/>
      <c r="AP770" s="50"/>
      <c r="AQ770" s="50"/>
    </row>
    <row r="771" spans="1:43"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57"/>
      <c r="AF771" s="56"/>
      <c r="AG771" s="56"/>
      <c r="AH771" s="56"/>
      <c r="AI771" s="50"/>
      <c r="AJ771" s="50"/>
      <c r="AK771" s="50"/>
      <c r="AL771" s="50"/>
      <c r="AM771" s="50"/>
      <c r="AN771" s="50"/>
      <c r="AO771" s="50"/>
      <c r="AP771" s="50"/>
      <c r="AQ771" s="50"/>
    </row>
    <row r="772" spans="1:43"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57"/>
      <c r="AF772" s="56"/>
      <c r="AG772" s="56"/>
      <c r="AH772" s="56"/>
      <c r="AI772" s="50"/>
      <c r="AJ772" s="50"/>
      <c r="AK772" s="50"/>
      <c r="AL772" s="50"/>
      <c r="AM772" s="50"/>
      <c r="AN772" s="50"/>
      <c r="AO772" s="50"/>
      <c r="AP772" s="50"/>
      <c r="AQ772" s="50"/>
    </row>
    <row r="773" spans="1:43"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57"/>
      <c r="AF773" s="56"/>
      <c r="AG773" s="56"/>
      <c r="AH773" s="56"/>
      <c r="AI773" s="50"/>
      <c r="AJ773" s="50"/>
      <c r="AK773" s="50"/>
      <c r="AL773" s="50"/>
      <c r="AM773" s="50"/>
      <c r="AN773" s="50"/>
      <c r="AO773" s="50"/>
      <c r="AP773" s="50"/>
      <c r="AQ773" s="50"/>
    </row>
    <row r="774" spans="1:43"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57"/>
      <c r="AF774" s="56"/>
      <c r="AG774" s="56"/>
      <c r="AH774" s="56"/>
      <c r="AI774" s="50"/>
      <c r="AJ774" s="50"/>
      <c r="AK774" s="50"/>
      <c r="AL774" s="50"/>
      <c r="AM774" s="50"/>
      <c r="AN774" s="50"/>
      <c r="AO774" s="50"/>
      <c r="AP774" s="50"/>
      <c r="AQ774" s="50"/>
    </row>
    <row r="775" spans="1:43"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57"/>
      <c r="AF775" s="56"/>
      <c r="AG775" s="56"/>
      <c r="AH775" s="56"/>
      <c r="AI775" s="50"/>
      <c r="AJ775" s="50"/>
      <c r="AK775" s="50"/>
      <c r="AL775" s="50"/>
      <c r="AM775" s="50"/>
      <c r="AN775" s="50"/>
      <c r="AO775" s="50"/>
      <c r="AP775" s="50"/>
      <c r="AQ775" s="50"/>
    </row>
    <row r="776" spans="1:43"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57"/>
      <c r="AF776" s="56"/>
      <c r="AG776" s="56"/>
      <c r="AH776" s="56"/>
      <c r="AI776" s="50"/>
      <c r="AJ776" s="50"/>
      <c r="AK776" s="50"/>
      <c r="AL776" s="50"/>
      <c r="AM776" s="50"/>
      <c r="AN776" s="50"/>
      <c r="AO776" s="50"/>
      <c r="AP776" s="50"/>
      <c r="AQ776" s="50"/>
    </row>
    <row r="777" spans="1:43"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57"/>
      <c r="AF777" s="56"/>
      <c r="AG777" s="56"/>
      <c r="AH777" s="56"/>
      <c r="AI777" s="50"/>
      <c r="AJ777" s="50"/>
      <c r="AK777" s="50"/>
      <c r="AL777" s="50"/>
      <c r="AM777" s="50"/>
      <c r="AN777" s="50"/>
      <c r="AO777" s="50"/>
      <c r="AP777" s="50"/>
      <c r="AQ777" s="50"/>
    </row>
    <row r="778" spans="1:43"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57"/>
      <c r="AF778" s="56"/>
      <c r="AG778" s="56"/>
      <c r="AH778" s="56"/>
      <c r="AI778" s="50"/>
      <c r="AJ778" s="50"/>
      <c r="AK778" s="50"/>
      <c r="AL778" s="50"/>
      <c r="AM778" s="50"/>
      <c r="AN778" s="50"/>
      <c r="AO778" s="50"/>
      <c r="AP778" s="50"/>
      <c r="AQ778" s="50"/>
    </row>
    <row r="779" spans="1:43"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57"/>
      <c r="AF779" s="56"/>
      <c r="AG779" s="56"/>
      <c r="AH779" s="56"/>
      <c r="AI779" s="50"/>
      <c r="AJ779" s="50"/>
      <c r="AK779" s="50"/>
      <c r="AL779" s="50"/>
      <c r="AM779" s="50"/>
      <c r="AN779" s="50"/>
      <c r="AO779" s="50"/>
      <c r="AP779" s="50"/>
      <c r="AQ779" s="50"/>
    </row>
    <row r="780" spans="1:43"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57"/>
      <c r="AF780" s="56"/>
      <c r="AG780" s="56"/>
      <c r="AH780" s="56"/>
      <c r="AI780" s="50"/>
      <c r="AJ780" s="50"/>
      <c r="AK780" s="50"/>
      <c r="AL780" s="50"/>
      <c r="AM780" s="50"/>
      <c r="AN780" s="50"/>
      <c r="AO780" s="50"/>
      <c r="AP780" s="50"/>
      <c r="AQ780" s="50"/>
    </row>
    <row r="781" spans="1:43"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57"/>
      <c r="AF781" s="56"/>
      <c r="AG781" s="56"/>
      <c r="AH781" s="56"/>
      <c r="AI781" s="50"/>
      <c r="AJ781" s="50"/>
      <c r="AK781" s="50"/>
      <c r="AL781" s="50"/>
      <c r="AM781" s="50"/>
      <c r="AN781" s="50"/>
      <c r="AO781" s="50"/>
      <c r="AP781" s="50"/>
      <c r="AQ781" s="50"/>
    </row>
    <row r="782" spans="1:43"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57"/>
      <c r="AF782" s="56"/>
      <c r="AG782" s="56"/>
      <c r="AH782" s="56"/>
      <c r="AI782" s="50"/>
      <c r="AJ782" s="50"/>
      <c r="AK782" s="50"/>
      <c r="AL782" s="50"/>
      <c r="AM782" s="50"/>
      <c r="AN782" s="50"/>
      <c r="AO782" s="50"/>
      <c r="AP782" s="50"/>
      <c r="AQ782" s="50"/>
    </row>
    <row r="783" spans="1:43"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57"/>
      <c r="AF783" s="56"/>
      <c r="AG783" s="56"/>
      <c r="AH783" s="56"/>
      <c r="AI783" s="50"/>
      <c r="AJ783" s="50"/>
      <c r="AK783" s="50"/>
      <c r="AL783" s="50"/>
      <c r="AM783" s="50"/>
      <c r="AN783" s="50"/>
      <c r="AO783" s="50"/>
      <c r="AP783" s="50"/>
      <c r="AQ783" s="50"/>
    </row>
    <row r="784" spans="1:43"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57"/>
      <c r="AF784" s="56"/>
      <c r="AG784" s="56"/>
      <c r="AH784" s="56"/>
      <c r="AI784" s="50"/>
      <c r="AJ784" s="50"/>
      <c r="AK784" s="50"/>
      <c r="AL784" s="50"/>
      <c r="AM784" s="50"/>
      <c r="AN784" s="50"/>
      <c r="AO784" s="50"/>
      <c r="AP784" s="50"/>
      <c r="AQ784" s="50"/>
    </row>
    <row r="785" spans="1:43"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57"/>
      <c r="AF785" s="56"/>
      <c r="AG785" s="56"/>
      <c r="AH785" s="56"/>
      <c r="AI785" s="50"/>
      <c r="AJ785" s="50"/>
      <c r="AK785" s="50"/>
      <c r="AL785" s="50"/>
      <c r="AM785" s="50"/>
      <c r="AN785" s="50"/>
      <c r="AO785" s="50"/>
      <c r="AP785" s="50"/>
      <c r="AQ785" s="50"/>
    </row>
    <row r="786" spans="1:43"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57"/>
      <c r="AF786" s="56"/>
      <c r="AG786" s="56"/>
      <c r="AH786" s="56"/>
      <c r="AI786" s="50"/>
      <c r="AJ786" s="50"/>
      <c r="AK786" s="50"/>
      <c r="AL786" s="50"/>
      <c r="AM786" s="50"/>
      <c r="AN786" s="50"/>
      <c r="AO786" s="50"/>
      <c r="AP786" s="50"/>
      <c r="AQ786" s="50"/>
    </row>
    <row r="787" spans="1:43"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57"/>
      <c r="AF787" s="56"/>
      <c r="AG787" s="56"/>
      <c r="AH787" s="56"/>
      <c r="AI787" s="50"/>
      <c r="AJ787" s="50"/>
      <c r="AK787" s="50"/>
      <c r="AL787" s="50"/>
      <c r="AM787" s="50"/>
      <c r="AN787" s="50"/>
      <c r="AO787" s="50"/>
      <c r="AP787" s="50"/>
      <c r="AQ787" s="50"/>
    </row>
    <row r="788" spans="1:43"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57"/>
      <c r="AF788" s="56"/>
      <c r="AG788" s="56"/>
      <c r="AH788" s="56"/>
      <c r="AI788" s="50"/>
      <c r="AJ788" s="50"/>
      <c r="AK788" s="50"/>
      <c r="AL788" s="50"/>
      <c r="AM788" s="50"/>
      <c r="AN788" s="50"/>
      <c r="AO788" s="50"/>
      <c r="AP788" s="50"/>
      <c r="AQ788" s="50"/>
    </row>
    <row r="789" spans="1:43"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57"/>
      <c r="AF789" s="56"/>
      <c r="AG789" s="56"/>
      <c r="AH789" s="56"/>
      <c r="AI789" s="50"/>
      <c r="AJ789" s="50"/>
      <c r="AK789" s="50"/>
      <c r="AL789" s="50"/>
      <c r="AM789" s="50"/>
      <c r="AN789" s="50"/>
      <c r="AO789" s="50"/>
      <c r="AP789" s="50"/>
      <c r="AQ789" s="50"/>
    </row>
    <row r="790" spans="1:43"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57"/>
      <c r="AF790" s="56"/>
      <c r="AG790" s="56"/>
      <c r="AH790" s="56"/>
      <c r="AI790" s="50"/>
      <c r="AJ790" s="50"/>
      <c r="AK790" s="50"/>
      <c r="AL790" s="50"/>
      <c r="AM790" s="50"/>
      <c r="AN790" s="50"/>
      <c r="AO790" s="50"/>
      <c r="AP790" s="50"/>
      <c r="AQ790" s="50"/>
    </row>
    <row r="791" spans="1:43"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57"/>
      <c r="AF791" s="56"/>
      <c r="AG791" s="56"/>
      <c r="AH791" s="56"/>
      <c r="AI791" s="50"/>
      <c r="AJ791" s="50"/>
      <c r="AK791" s="50"/>
      <c r="AL791" s="50"/>
      <c r="AM791" s="50"/>
      <c r="AN791" s="50"/>
      <c r="AO791" s="50"/>
      <c r="AP791" s="50"/>
      <c r="AQ791" s="50"/>
    </row>
    <row r="792" spans="1:43"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57"/>
      <c r="AF792" s="56"/>
      <c r="AG792" s="56"/>
      <c r="AH792" s="56"/>
      <c r="AI792" s="50"/>
      <c r="AJ792" s="50"/>
      <c r="AK792" s="50"/>
      <c r="AL792" s="50"/>
      <c r="AM792" s="50"/>
      <c r="AN792" s="50"/>
      <c r="AO792" s="50"/>
      <c r="AP792" s="50"/>
      <c r="AQ792" s="50"/>
    </row>
    <row r="793" spans="1:43"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57"/>
      <c r="AF793" s="56"/>
      <c r="AG793" s="56"/>
      <c r="AH793" s="56"/>
      <c r="AI793" s="50"/>
      <c r="AJ793" s="50"/>
      <c r="AK793" s="50"/>
      <c r="AL793" s="50"/>
      <c r="AM793" s="50"/>
      <c r="AN793" s="50"/>
      <c r="AO793" s="50"/>
      <c r="AP793" s="50"/>
      <c r="AQ793" s="50"/>
    </row>
    <row r="794" spans="1:43"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57"/>
      <c r="AF794" s="56"/>
      <c r="AG794" s="56"/>
      <c r="AH794" s="56"/>
      <c r="AI794" s="50"/>
      <c r="AJ794" s="50"/>
      <c r="AK794" s="50"/>
      <c r="AL794" s="50"/>
      <c r="AM794" s="50"/>
      <c r="AN794" s="50"/>
      <c r="AO794" s="50"/>
      <c r="AP794" s="50"/>
      <c r="AQ794" s="50"/>
    </row>
    <row r="795" spans="1:43"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57"/>
      <c r="AF795" s="56"/>
      <c r="AG795" s="56"/>
      <c r="AH795" s="56"/>
      <c r="AI795" s="50"/>
      <c r="AJ795" s="50"/>
      <c r="AK795" s="50"/>
      <c r="AL795" s="50"/>
      <c r="AM795" s="50"/>
      <c r="AN795" s="50"/>
      <c r="AO795" s="50"/>
      <c r="AP795" s="50"/>
      <c r="AQ795" s="50"/>
    </row>
    <row r="796" spans="1:43"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57"/>
      <c r="AF796" s="56"/>
      <c r="AG796" s="56"/>
      <c r="AH796" s="56"/>
      <c r="AI796" s="50"/>
      <c r="AJ796" s="50"/>
      <c r="AK796" s="50"/>
      <c r="AL796" s="50"/>
      <c r="AM796" s="50"/>
      <c r="AN796" s="50"/>
      <c r="AO796" s="50"/>
      <c r="AP796" s="50"/>
      <c r="AQ796" s="50"/>
    </row>
    <row r="797" spans="1:43"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57"/>
      <c r="AF797" s="56"/>
      <c r="AG797" s="56"/>
      <c r="AH797" s="56"/>
      <c r="AI797" s="50"/>
      <c r="AJ797" s="50"/>
      <c r="AK797" s="50"/>
      <c r="AL797" s="50"/>
      <c r="AM797" s="50"/>
      <c r="AN797" s="50"/>
      <c r="AO797" s="50"/>
      <c r="AP797" s="50"/>
      <c r="AQ797" s="50"/>
    </row>
    <row r="798" spans="1:43"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57"/>
      <c r="AF798" s="56"/>
      <c r="AG798" s="56"/>
      <c r="AH798" s="56"/>
      <c r="AI798" s="50"/>
      <c r="AJ798" s="50"/>
      <c r="AK798" s="50"/>
      <c r="AL798" s="50"/>
      <c r="AM798" s="50"/>
      <c r="AN798" s="50"/>
      <c r="AO798" s="50"/>
      <c r="AP798" s="50"/>
      <c r="AQ798" s="50"/>
    </row>
    <row r="799" spans="1:43"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57"/>
      <c r="AF799" s="56"/>
      <c r="AG799" s="56"/>
      <c r="AH799" s="56"/>
      <c r="AI799" s="50"/>
      <c r="AJ799" s="50"/>
      <c r="AK799" s="50"/>
      <c r="AL799" s="50"/>
      <c r="AM799" s="50"/>
      <c r="AN799" s="50"/>
      <c r="AO799" s="50"/>
      <c r="AP799" s="50"/>
      <c r="AQ799" s="50"/>
    </row>
    <row r="800" spans="1:43"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57"/>
      <c r="AF800" s="56"/>
      <c r="AG800" s="56"/>
      <c r="AH800" s="56"/>
      <c r="AI800" s="50"/>
      <c r="AJ800" s="50"/>
      <c r="AK800" s="50"/>
      <c r="AL800" s="50"/>
      <c r="AM800" s="50"/>
      <c r="AN800" s="50"/>
      <c r="AO800" s="50"/>
      <c r="AP800" s="50"/>
      <c r="AQ800" s="50"/>
    </row>
    <row r="801" spans="1:43"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57"/>
      <c r="AF801" s="56"/>
      <c r="AG801" s="56"/>
      <c r="AH801" s="56"/>
      <c r="AI801" s="50"/>
      <c r="AJ801" s="50"/>
      <c r="AK801" s="50"/>
      <c r="AL801" s="50"/>
      <c r="AM801" s="50"/>
      <c r="AN801" s="50"/>
      <c r="AO801" s="50"/>
      <c r="AP801" s="50"/>
      <c r="AQ801" s="50"/>
    </row>
    <row r="802" spans="1:43"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57"/>
      <c r="AF802" s="56"/>
      <c r="AG802" s="56"/>
      <c r="AH802" s="56"/>
      <c r="AI802" s="50"/>
      <c r="AJ802" s="50"/>
      <c r="AK802" s="50"/>
      <c r="AL802" s="50"/>
      <c r="AM802" s="50"/>
      <c r="AN802" s="50"/>
      <c r="AO802" s="50"/>
      <c r="AP802" s="50"/>
      <c r="AQ802" s="50"/>
    </row>
    <row r="803" spans="1:43"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57"/>
      <c r="AF803" s="56"/>
      <c r="AG803" s="56"/>
      <c r="AH803" s="56"/>
      <c r="AI803" s="50"/>
      <c r="AJ803" s="50"/>
      <c r="AK803" s="50"/>
      <c r="AL803" s="50"/>
      <c r="AM803" s="50"/>
      <c r="AN803" s="50"/>
      <c r="AO803" s="50"/>
      <c r="AP803" s="50"/>
      <c r="AQ803" s="50"/>
    </row>
    <row r="804" spans="1:43"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57"/>
      <c r="AF804" s="56"/>
      <c r="AG804" s="56"/>
      <c r="AH804" s="56"/>
      <c r="AI804" s="50"/>
      <c r="AJ804" s="50"/>
      <c r="AK804" s="50"/>
      <c r="AL804" s="50"/>
      <c r="AM804" s="50"/>
      <c r="AN804" s="50"/>
      <c r="AO804" s="50"/>
      <c r="AP804" s="50"/>
      <c r="AQ804" s="50"/>
    </row>
    <row r="805" spans="1:43"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57"/>
      <c r="AF805" s="56"/>
      <c r="AG805" s="56"/>
      <c r="AH805" s="56"/>
      <c r="AI805" s="50"/>
      <c r="AJ805" s="50"/>
      <c r="AK805" s="50"/>
      <c r="AL805" s="50"/>
      <c r="AM805" s="50"/>
      <c r="AN805" s="50"/>
      <c r="AO805" s="50"/>
      <c r="AP805" s="50"/>
      <c r="AQ805" s="50"/>
    </row>
    <row r="806" spans="1:43"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57"/>
      <c r="AF806" s="56"/>
      <c r="AG806" s="56"/>
      <c r="AH806" s="56"/>
      <c r="AI806" s="50"/>
      <c r="AJ806" s="50"/>
      <c r="AK806" s="50"/>
      <c r="AL806" s="50"/>
      <c r="AM806" s="50"/>
      <c r="AN806" s="50"/>
      <c r="AO806" s="50"/>
      <c r="AP806" s="50"/>
      <c r="AQ806" s="50"/>
    </row>
    <row r="807" spans="1:43"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57"/>
      <c r="AF807" s="56"/>
      <c r="AG807" s="56"/>
      <c r="AH807" s="56"/>
      <c r="AI807" s="50"/>
      <c r="AJ807" s="50"/>
      <c r="AK807" s="50"/>
      <c r="AL807" s="50"/>
      <c r="AM807" s="50"/>
      <c r="AN807" s="50"/>
      <c r="AO807" s="50"/>
      <c r="AP807" s="50"/>
      <c r="AQ807" s="50"/>
    </row>
    <row r="808" spans="1:43"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57"/>
      <c r="AF808" s="56"/>
      <c r="AG808" s="56"/>
      <c r="AH808" s="56"/>
      <c r="AI808" s="50"/>
      <c r="AJ808" s="50"/>
      <c r="AK808" s="50"/>
      <c r="AL808" s="50"/>
      <c r="AM808" s="50"/>
      <c r="AN808" s="50"/>
      <c r="AO808" s="50"/>
      <c r="AP808" s="50"/>
      <c r="AQ808" s="50"/>
    </row>
    <row r="809" spans="1:43"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57"/>
      <c r="AF809" s="56"/>
      <c r="AG809" s="56"/>
      <c r="AH809" s="56"/>
      <c r="AI809" s="50"/>
      <c r="AJ809" s="50"/>
      <c r="AK809" s="50"/>
      <c r="AL809" s="50"/>
      <c r="AM809" s="50"/>
      <c r="AN809" s="50"/>
      <c r="AO809" s="50"/>
      <c r="AP809" s="50"/>
      <c r="AQ809" s="50"/>
    </row>
    <row r="810" spans="1:43"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57"/>
      <c r="AF810" s="56"/>
      <c r="AG810" s="56"/>
      <c r="AH810" s="56"/>
      <c r="AI810" s="50"/>
      <c r="AJ810" s="50"/>
      <c r="AK810" s="50"/>
      <c r="AL810" s="50"/>
      <c r="AM810" s="50"/>
      <c r="AN810" s="50"/>
      <c r="AO810" s="50"/>
      <c r="AP810" s="50"/>
      <c r="AQ810" s="50"/>
    </row>
    <row r="811" spans="1:43"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57"/>
      <c r="AF811" s="56"/>
      <c r="AG811" s="56"/>
      <c r="AH811" s="56"/>
      <c r="AI811" s="50"/>
      <c r="AJ811" s="50"/>
      <c r="AK811" s="50"/>
      <c r="AL811" s="50"/>
      <c r="AM811" s="50"/>
      <c r="AN811" s="50"/>
      <c r="AO811" s="50"/>
      <c r="AP811" s="50"/>
      <c r="AQ811" s="50"/>
    </row>
    <row r="812" spans="1:43"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57"/>
      <c r="AF812" s="56"/>
      <c r="AG812" s="56"/>
      <c r="AH812" s="56"/>
      <c r="AI812" s="50"/>
      <c r="AJ812" s="50"/>
      <c r="AK812" s="50"/>
      <c r="AL812" s="50"/>
      <c r="AM812" s="50"/>
      <c r="AN812" s="50"/>
      <c r="AO812" s="50"/>
      <c r="AP812" s="50"/>
      <c r="AQ812" s="50"/>
    </row>
    <row r="813" spans="1:43"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57"/>
      <c r="AF813" s="56"/>
      <c r="AG813" s="56"/>
      <c r="AH813" s="56"/>
      <c r="AI813" s="50"/>
      <c r="AJ813" s="50"/>
      <c r="AK813" s="50"/>
      <c r="AL813" s="50"/>
      <c r="AM813" s="50"/>
      <c r="AN813" s="50"/>
      <c r="AO813" s="50"/>
      <c r="AP813" s="50"/>
      <c r="AQ813" s="50"/>
    </row>
    <row r="814" spans="1:43"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57"/>
      <c r="AF814" s="56"/>
      <c r="AG814" s="56"/>
      <c r="AH814" s="56"/>
      <c r="AI814" s="50"/>
      <c r="AJ814" s="50"/>
      <c r="AK814" s="50"/>
      <c r="AL814" s="50"/>
      <c r="AM814" s="50"/>
      <c r="AN814" s="50"/>
      <c r="AO814" s="50"/>
      <c r="AP814" s="50"/>
      <c r="AQ814" s="50"/>
    </row>
    <row r="815" spans="1:43"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57"/>
      <c r="AF815" s="56"/>
      <c r="AG815" s="56"/>
      <c r="AH815" s="56"/>
      <c r="AI815" s="50"/>
      <c r="AJ815" s="50"/>
      <c r="AK815" s="50"/>
      <c r="AL815" s="50"/>
      <c r="AM815" s="50"/>
      <c r="AN815" s="50"/>
      <c r="AO815" s="50"/>
      <c r="AP815" s="50"/>
      <c r="AQ815" s="50"/>
    </row>
    <row r="816" spans="1:43"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57"/>
      <c r="AF816" s="56"/>
      <c r="AG816" s="56"/>
      <c r="AH816" s="56"/>
      <c r="AI816" s="50"/>
      <c r="AJ816" s="50"/>
      <c r="AK816" s="50"/>
      <c r="AL816" s="50"/>
      <c r="AM816" s="50"/>
      <c r="AN816" s="50"/>
      <c r="AO816" s="50"/>
      <c r="AP816" s="50"/>
      <c r="AQ816" s="50"/>
    </row>
    <row r="817" spans="1:43"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57"/>
      <c r="AF817" s="56"/>
      <c r="AG817" s="56"/>
      <c r="AH817" s="56"/>
      <c r="AI817" s="50"/>
      <c r="AJ817" s="50"/>
      <c r="AK817" s="50"/>
      <c r="AL817" s="50"/>
      <c r="AM817" s="50"/>
      <c r="AN817" s="50"/>
      <c r="AO817" s="50"/>
      <c r="AP817" s="50"/>
      <c r="AQ817" s="50"/>
    </row>
    <row r="818" spans="1:43"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57"/>
      <c r="AF818" s="56"/>
      <c r="AG818" s="56"/>
      <c r="AH818" s="56"/>
      <c r="AI818" s="50"/>
      <c r="AJ818" s="50"/>
      <c r="AK818" s="50"/>
      <c r="AL818" s="50"/>
      <c r="AM818" s="50"/>
      <c r="AN818" s="50"/>
      <c r="AO818" s="50"/>
      <c r="AP818" s="50"/>
      <c r="AQ818" s="50"/>
    </row>
    <row r="819" spans="1:43"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57"/>
      <c r="AF819" s="56"/>
      <c r="AG819" s="56"/>
      <c r="AH819" s="56"/>
      <c r="AI819" s="50"/>
      <c r="AJ819" s="50"/>
      <c r="AK819" s="50"/>
      <c r="AL819" s="50"/>
      <c r="AM819" s="50"/>
      <c r="AN819" s="50"/>
      <c r="AO819" s="50"/>
      <c r="AP819" s="50"/>
      <c r="AQ819" s="50"/>
    </row>
    <row r="820" spans="1:43"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57"/>
      <c r="AF820" s="56"/>
      <c r="AG820" s="56"/>
      <c r="AH820" s="56"/>
      <c r="AI820" s="50"/>
      <c r="AJ820" s="50"/>
      <c r="AK820" s="50"/>
      <c r="AL820" s="50"/>
      <c r="AM820" s="50"/>
      <c r="AN820" s="50"/>
      <c r="AO820" s="50"/>
      <c r="AP820" s="50"/>
      <c r="AQ820" s="50"/>
    </row>
    <row r="821" spans="1:43"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57"/>
      <c r="AF821" s="56"/>
      <c r="AG821" s="56"/>
      <c r="AH821" s="56"/>
      <c r="AI821" s="50"/>
      <c r="AJ821" s="50"/>
      <c r="AK821" s="50"/>
      <c r="AL821" s="50"/>
      <c r="AM821" s="50"/>
      <c r="AN821" s="50"/>
      <c r="AO821" s="50"/>
      <c r="AP821" s="50"/>
      <c r="AQ821" s="50"/>
    </row>
    <row r="822" spans="1:43"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57"/>
      <c r="AF822" s="56"/>
      <c r="AG822" s="56"/>
      <c r="AH822" s="56"/>
      <c r="AI822" s="50"/>
      <c r="AJ822" s="50"/>
      <c r="AK822" s="50"/>
      <c r="AL822" s="50"/>
      <c r="AM822" s="50"/>
      <c r="AN822" s="50"/>
      <c r="AO822" s="50"/>
      <c r="AP822" s="50"/>
      <c r="AQ822" s="50"/>
    </row>
    <row r="823" spans="1:43"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57"/>
      <c r="AF823" s="56"/>
      <c r="AG823" s="56"/>
      <c r="AH823" s="56"/>
      <c r="AI823" s="50"/>
      <c r="AJ823" s="50"/>
      <c r="AK823" s="50"/>
      <c r="AL823" s="50"/>
      <c r="AM823" s="50"/>
      <c r="AN823" s="50"/>
      <c r="AO823" s="50"/>
      <c r="AP823" s="50"/>
      <c r="AQ823" s="50"/>
    </row>
    <row r="824" spans="1:43"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57"/>
      <c r="AF824" s="56"/>
      <c r="AG824" s="56"/>
      <c r="AH824" s="56"/>
      <c r="AI824" s="50"/>
      <c r="AJ824" s="50"/>
      <c r="AK824" s="50"/>
      <c r="AL824" s="50"/>
      <c r="AM824" s="50"/>
      <c r="AN824" s="50"/>
      <c r="AO824" s="50"/>
      <c r="AP824" s="50"/>
      <c r="AQ824" s="50"/>
    </row>
    <row r="825" spans="1:43"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57"/>
      <c r="AF825" s="56"/>
      <c r="AG825" s="56"/>
      <c r="AH825" s="56"/>
      <c r="AI825" s="50"/>
      <c r="AJ825" s="50"/>
      <c r="AK825" s="50"/>
      <c r="AL825" s="50"/>
      <c r="AM825" s="50"/>
      <c r="AN825" s="50"/>
      <c r="AO825" s="50"/>
      <c r="AP825" s="50"/>
      <c r="AQ825" s="50"/>
    </row>
    <row r="826" spans="1:43"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57"/>
      <c r="AF826" s="56"/>
      <c r="AG826" s="56"/>
      <c r="AH826" s="56"/>
      <c r="AI826" s="50"/>
      <c r="AJ826" s="50"/>
      <c r="AK826" s="50"/>
      <c r="AL826" s="50"/>
      <c r="AM826" s="50"/>
      <c r="AN826" s="50"/>
      <c r="AO826" s="50"/>
      <c r="AP826" s="50"/>
      <c r="AQ826" s="50"/>
    </row>
    <row r="827" spans="1:43"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57"/>
      <c r="AF827" s="56"/>
      <c r="AG827" s="56"/>
      <c r="AH827" s="56"/>
      <c r="AI827" s="50"/>
      <c r="AJ827" s="50"/>
      <c r="AK827" s="50"/>
      <c r="AL827" s="50"/>
      <c r="AM827" s="50"/>
      <c r="AN827" s="50"/>
      <c r="AO827" s="50"/>
      <c r="AP827" s="50"/>
      <c r="AQ827" s="50"/>
    </row>
    <row r="828" spans="1:43"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57"/>
      <c r="AF828" s="56"/>
      <c r="AG828" s="56"/>
      <c r="AH828" s="56"/>
      <c r="AI828" s="50"/>
      <c r="AJ828" s="50"/>
      <c r="AK828" s="50"/>
      <c r="AL828" s="50"/>
      <c r="AM828" s="50"/>
      <c r="AN828" s="50"/>
      <c r="AO828" s="50"/>
      <c r="AP828" s="50"/>
      <c r="AQ828" s="50"/>
    </row>
    <row r="829" spans="1:43"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57"/>
      <c r="AF829" s="56"/>
      <c r="AG829" s="56"/>
      <c r="AH829" s="56"/>
      <c r="AI829" s="50"/>
      <c r="AJ829" s="50"/>
      <c r="AK829" s="50"/>
      <c r="AL829" s="50"/>
      <c r="AM829" s="50"/>
      <c r="AN829" s="50"/>
      <c r="AO829" s="50"/>
      <c r="AP829" s="50"/>
      <c r="AQ829" s="50"/>
    </row>
    <row r="830" spans="1:43"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57"/>
      <c r="AF830" s="56"/>
      <c r="AG830" s="56"/>
      <c r="AH830" s="56"/>
      <c r="AI830" s="50"/>
      <c r="AJ830" s="50"/>
      <c r="AK830" s="50"/>
      <c r="AL830" s="50"/>
      <c r="AM830" s="50"/>
      <c r="AN830" s="50"/>
      <c r="AO830" s="50"/>
      <c r="AP830" s="50"/>
      <c r="AQ830" s="50"/>
    </row>
    <row r="831" spans="1:43"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57"/>
      <c r="AF831" s="56"/>
      <c r="AG831" s="56"/>
      <c r="AH831" s="56"/>
      <c r="AI831" s="50"/>
      <c r="AJ831" s="50"/>
      <c r="AK831" s="50"/>
      <c r="AL831" s="50"/>
      <c r="AM831" s="50"/>
      <c r="AN831" s="50"/>
      <c r="AO831" s="50"/>
      <c r="AP831" s="50"/>
      <c r="AQ831" s="50"/>
    </row>
    <row r="832" spans="1:43"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57"/>
      <c r="AF832" s="56"/>
      <c r="AG832" s="56"/>
      <c r="AH832" s="56"/>
      <c r="AI832" s="50"/>
      <c r="AJ832" s="50"/>
      <c r="AK832" s="50"/>
      <c r="AL832" s="50"/>
      <c r="AM832" s="50"/>
      <c r="AN832" s="50"/>
      <c r="AO832" s="50"/>
      <c r="AP832" s="50"/>
      <c r="AQ832" s="50"/>
    </row>
    <row r="833" spans="1:43"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57"/>
      <c r="AF833" s="56"/>
      <c r="AG833" s="56"/>
      <c r="AH833" s="56"/>
      <c r="AI833" s="50"/>
      <c r="AJ833" s="50"/>
      <c r="AK833" s="50"/>
      <c r="AL833" s="50"/>
      <c r="AM833" s="50"/>
      <c r="AN833" s="50"/>
      <c r="AO833" s="50"/>
      <c r="AP833" s="50"/>
      <c r="AQ833" s="50"/>
    </row>
    <row r="834" spans="1:43"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57"/>
      <c r="AF834" s="56"/>
      <c r="AG834" s="56"/>
      <c r="AH834" s="56"/>
      <c r="AI834" s="50"/>
      <c r="AJ834" s="50"/>
      <c r="AK834" s="50"/>
      <c r="AL834" s="50"/>
      <c r="AM834" s="50"/>
      <c r="AN834" s="50"/>
      <c r="AO834" s="50"/>
      <c r="AP834" s="50"/>
      <c r="AQ834" s="50"/>
    </row>
    <row r="835" spans="1:43"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57"/>
      <c r="AF835" s="56"/>
      <c r="AG835" s="56"/>
      <c r="AH835" s="56"/>
      <c r="AI835" s="50"/>
      <c r="AJ835" s="50"/>
      <c r="AK835" s="50"/>
      <c r="AL835" s="50"/>
      <c r="AM835" s="50"/>
      <c r="AN835" s="50"/>
      <c r="AO835" s="50"/>
      <c r="AP835" s="50"/>
      <c r="AQ835" s="50"/>
    </row>
    <row r="836" spans="1:43"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57"/>
      <c r="AF836" s="56"/>
      <c r="AG836" s="56"/>
      <c r="AH836" s="56"/>
      <c r="AI836" s="50"/>
      <c r="AJ836" s="50"/>
      <c r="AK836" s="50"/>
      <c r="AL836" s="50"/>
      <c r="AM836" s="50"/>
      <c r="AN836" s="50"/>
      <c r="AO836" s="50"/>
      <c r="AP836" s="50"/>
      <c r="AQ836" s="50"/>
    </row>
    <row r="837" spans="1:43"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57"/>
      <c r="AF837" s="56"/>
      <c r="AG837" s="56"/>
      <c r="AH837" s="56"/>
      <c r="AI837" s="50"/>
      <c r="AJ837" s="50"/>
      <c r="AK837" s="50"/>
      <c r="AL837" s="50"/>
      <c r="AM837" s="50"/>
      <c r="AN837" s="50"/>
      <c r="AO837" s="50"/>
      <c r="AP837" s="50"/>
      <c r="AQ837" s="50"/>
    </row>
    <row r="838" spans="1:43"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57"/>
      <c r="AF838" s="56"/>
      <c r="AG838" s="56"/>
      <c r="AH838" s="56"/>
      <c r="AI838" s="50"/>
      <c r="AJ838" s="50"/>
      <c r="AK838" s="50"/>
      <c r="AL838" s="50"/>
      <c r="AM838" s="50"/>
      <c r="AN838" s="50"/>
      <c r="AO838" s="50"/>
      <c r="AP838" s="50"/>
      <c r="AQ838" s="50"/>
    </row>
    <row r="839" spans="1:43"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57"/>
      <c r="AF839" s="56"/>
      <c r="AG839" s="56"/>
      <c r="AH839" s="56"/>
      <c r="AI839" s="50"/>
      <c r="AJ839" s="50"/>
      <c r="AK839" s="50"/>
      <c r="AL839" s="50"/>
      <c r="AM839" s="50"/>
      <c r="AN839" s="50"/>
      <c r="AO839" s="50"/>
      <c r="AP839" s="50"/>
      <c r="AQ839" s="50"/>
    </row>
    <row r="840" spans="1:43"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57"/>
      <c r="AF840" s="56"/>
      <c r="AG840" s="56"/>
      <c r="AH840" s="56"/>
      <c r="AI840" s="50"/>
      <c r="AJ840" s="50"/>
      <c r="AK840" s="50"/>
      <c r="AL840" s="50"/>
      <c r="AM840" s="50"/>
      <c r="AN840" s="50"/>
      <c r="AO840" s="50"/>
      <c r="AP840" s="50"/>
      <c r="AQ840" s="50"/>
    </row>
    <row r="841" spans="1:43"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57"/>
      <c r="AF841" s="56"/>
      <c r="AG841" s="56"/>
      <c r="AH841" s="56"/>
      <c r="AI841" s="50"/>
      <c r="AJ841" s="50"/>
      <c r="AK841" s="50"/>
      <c r="AL841" s="50"/>
      <c r="AM841" s="50"/>
      <c r="AN841" s="50"/>
      <c r="AO841" s="50"/>
      <c r="AP841" s="50"/>
      <c r="AQ841" s="50"/>
    </row>
    <row r="842" spans="1:43"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57"/>
      <c r="AF842" s="56"/>
      <c r="AG842" s="56"/>
      <c r="AH842" s="56"/>
      <c r="AI842" s="50"/>
      <c r="AJ842" s="50"/>
      <c r="AK842" s="50"/>
      <c r="AL842" s="50"/>
      <c r="AM842" s="50"/>
      <c r="AN842" s="50"/>
      <c r="AO842" s="50"/>
      <c r="AP842" s="50"/>
      <c r="AQ842" s="50"/>
    </row>
    <row r="843" spans="1:43"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57"/>
      <c r="AF843" s="56"/>
      <c r="AG843" s="56"/>
      <c r="AH843" s="56"/>
      <c r="AI843" s="50"/>
      <c r="AJ843" s="50"/>
      <c r="AK843" s="50"/>
      <c r="AL843" s="50"/>
      <c r="AM843" s="50"/>
      <c r="AN843" s="50"/>
      <c r="AO843" s="50"/>
      <c r="AP843" s="50"/>
      <c r="AQ843" s="50"/>
    </row>
    <row r="844" spans="1:43"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57"/>
      <c r="AF844" s="56"/>
      <c r="AG844" s="56"/>
      <c r="AH844" s="56"/>
      <c r="AI844" s="50"/>
      <c r="AJ844" s="50"/>
      <c r="AK844" s="50"/>
      <c r="AL844" s="50"/>
      <c r="AM844" s="50"/>
      <c r="AN844" s="50"/>
      <c r="AO844" s="50"/>
      <c r="AP844" s="50"/>
      <c r="AQ844" s="50"/>
    </row>
    <row r="845" spans="1:43"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57"/>
      <c r="AF845" s="56"/>
      <c r="AG845" s="56"/>
      <c r="AH845" s="56"/>
      <c r="AI845" s="50"/>
      <c r="AJ845" s="50"/>
      <c r="AK845" s="50"/>
      <c r="AL845" s="50"/>
      <c r="AM845" s="50"/>
      <c r="AN845" s="50"/>
      <c r="AO845" s="50"/>
      <c r="AP845" s="50"/>
      <c r="AQ845" s="50"/>
    </row>
    <row r="846" spans="1:43"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57"/>
      <c r="AF846" s="56"/>
      <c r="AG846" s="56"/>
      <c r="AH846" s="56"/>
      <c r="AI846" s="50"/>
      <c r="AJ846" s="50"/>
      <c r="AK846" s="50"/>
      <c r="AL846" s="50"/>
      <c r="AM846" s="50"/>
      <c r="AN846" s="50"/>
      <c r="AO846" s="50"/>
      <c r="AP846" s="50"/>
      <c r="AQ846" s="50"/>
    </row>
    <row r="847" spans="1:43"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57"/>
      <c r="AF847" s="56"/>
      <c r="AG847" s="56"/>
      <c r="AH847" s="56"/>
      <c r="AI847" s="50"/>
      <c r="AJ847" s="50"/>
      <c r="AK847" s="50"/>
      <c r="AL847" s="50"/>
      <c r="AM847" s="50"/>
      <c r="AN847" s="50"/>
      <c r="AO847" s="50"/>
      <c r="AP847" s="50"/>
      <c r="AQ847" s="50"/>
    </row>
    <row r="848" spans="1:43"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57"/>
      <c r="AF848" s="56"/>
      <c r="AG848" s="56"/>
      <c r="AH848" s="56"/>
      <c r="AI848" s="50"/>
      <c r="AJ848" s="50"/>
      <c r="AK848" s="50"/>
      <c r="AL848" s="50"/>
      <c r="AM848" s="50"/>
      <c r="AN848" s="50"/>
      <c r="AO848" s="50"/>
      <c r="AP848" s="50"/>
      <c r="AQ848" s="50"/>
    </row>
    <row r="849" spans="1:43"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57"/>
      <c r="AF849" s="56"/>
      <c r="AG849" s="56"/>
      <c r="AH849" s="56"/>
      <c r="AI849" s="50"/>
      <c r="AJ849" s="50"/>
      <c r="AK849" s="50"/>
      <c r="AL849" s="50"/>
      <c r="AM849" s="50"/>
      <c r="AN849" s="50"/>
      <c r="AO849" s="50"/>
      <c r="AP849" s="50"/>
      <c r="AQ849" s="50"/>
    </row>
    <row r="850" spans="1:43"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57"/>
      <c r="AF850" s="56"/>
      <c r="AG850" s="56"/>
      <c r="AH850" s="56"/>
      <c r="AI850" s="50"/>
      <c r="AJ850" s="50"/>
      <c r="AK850" s="50"/>
      <c r="AL850" s="50"/>
      <c r="AM850" s="50"/>
      <c r="AN850" s="50"/>
      <c r="AO850" s="50"/>
      <c r="AP850" s="50"/>
      <c r="AQ850" s="50"/>
    </row>
    <row r="851" spans="1:43"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57"/>
      <c r="AF851" s="56"/>
      <c r="AG851" s="56"/>
      <c r="AH851" s="56"/>
      <c r="AI851" s="50"/>
      <c r="AJ851" s="50"/>
      <c r="AK851" s="50"/>
      <c r="AL851" s="50"/>
      <c r="AM851" s="50"/>
      <c r="AN851" s="50"/>
      <c r="AO851" s="50"/>
      <c r="AP851" s="50"/>
      <c r="AQ851" s="50"/>
    </row>
    <row r="852" spans="1:43"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57"/>
      <c r="AF852" s="56"/>
      <c r="AG852" s="56"/>
      <c r="AH852" s="56"/>
      <c r="AI852" s="50"/>
      <c r="AJ852" s="50"/>
      <c r="AK852" s="50"/>
      <c r="AL852" s="50"/>
      <c r="AM852" s="50"/>
      <c r="AN852" s="50"/>
      <c r="AO852" s="50"/>
      <c r="AP852" s="50"/>
      <c r="AQ852" s="50"/>
    </row>
    <row r="853" spans="1:43"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57"/>
      <c r="AF853" s="56"/>
      <c r="AG853" s="56"/>
      <c r="AH853" s="56"/>
      <c r="AI853" s="50"/>
      <c r="AJ853" s="50"/>
      <c r="AK853" s="50"/>
      <c r="AL853" s="50"/>
      <c r="AM853" s="50"/>
      <c r="AN853" s="50"/>
      <c r="AO853" s="50"/>
      <c r="AP853" s="50"/>
      <c r="AQ853" s="50"/>
    </row>
    <row r="854" spans="1:43"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57"/>
      <c r="AF854" s="56"/>
      <c r="AG854" s="56"/>
      <c r="AH854" s="56"/>
      <c r="AI854" s="50"/>
      <c r="AJ854" s="50"/>
      <c r="AK854" s="50"/>
      <c r="AL854" s="50"/>
      <c r="AM854" s="50"/>
      <c r="AN854" s="50"/>
      <c r="AO854" s="50"/>
      <c r="AP854" s="50"/>
      <c r="AQ854" s="50"/>
    </row>
    <row r="855" spans="1:43"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57"/>
      <c r="AF855" s="56"/>
      <c r="AG855" s="56"/>
      <c r="AH855" s="56"/>
      <c r="AI855" s="50"/>
      <c r="AJ855" s="50"/>
      <c r="AK855" s="50"/>
      <c r="AL855" s="50"/>
      <c r="AM855" s="50"/>
      <c r="AN855" s="50"/>
      <c r="AO855" s="50"/>
      <c r="AP855" s="50"/>
      <c r="AQ855" s="50"/>
    </row>
    <row r="856" spans="1:43"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57"/>
      <c r="AF856" s="56"/>
      <c r="AG856" s="56"/>
      <c r="AH856" s="56"/>
      <c r="AI856" s="50"/>
      <c r="AJ856" s="50"/>
      <c r="AK856" s="50"/>
      <c r="AL856" s="50"/>
      <c r="AM856" s="50"/>
      <c r="AN856" s="50"/>
      <c r="AO856" s="50"/>
      <c r="AP856" s="50"/>
      <c r="AQ856" s="50"/>
    </row>
    <row r="857" spans="1:43"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57"/>
      <c r="AF857" s="56"/>
      <c r="AG857" s="56"/>
      <c r="AH857" s="56"/>
      <c r="AI857" s="50"/>
      <c r="AJ857" s="50"/>
      <c r="AK857" s="50"/>
      <c r="AL857" s="50"/>
      <c r="AM857" s="50"/>
      <c r="AN857" s="50"/>
      <c r="AO857" s="50"/>
      <c r="AP857" s="50"/>
      <c r="AQ857" s="50"/>
    </row>
    <row r="858" spans="1:43"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57"/>
      <c r="AF858" s="56"/>
      <c r="AG858" s="56"/>
      <c r="AH858" s="56"/>
      <c r="AI858" s="50"/>
      <c r="AJ858" s="50"/>
      <c r="AK858" s="50"/>
      <c r="AL858" s="50"/>
      <c r="AM858" s="50"/>
      <c r="AN858" s="50"/>
      <c r="AO858" s="50"/>
      <c r="AP858" s="50"/>
      <c r="AQ858" s="50"/>
    </row>
    <row r="859" spans="1:43"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57"/>
      <c r="AF859" s="56"/>
      <c r="AG859" s="56"/>
      <c r="AH859" s="56"/>
      <c r="AI859" s="50"/>
      <c r="AJ859" s="50"/>
      <c r="AK859" s="50"/>
      <c r="AL859" s="50"/>
      <c r="AM859" s="50"/>
      <c r="AN859" s="50"/>
      <c r="AO859" s="50"/>
      <c r="AP859" s="50"/>
      <c r="AQ859" s="50"/>
    </row>
    <row r="860" spans="1:43"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57"/>
      <c r="AF860" s="56"/>
      <c r="AG860" s="56"/>
      <c r="AH860" s="56"/>
      <c r="AI860" s="50"/>
      <c r="AJ860" s="50"/>
      <c r="AK860" s="50"/>
      <c r="AL860" s="50"/>
      <c r="AM860" s="50"/>
      <c r="AN860" s="50"/>
      <c r="AO860" s="50"/>
      <c r="AP860" s="50"/>
      <c r="AQ860" s="50"/>
    </row>
    <row r="861" spans="1:43"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57"/>
      <c r="AF861" s="56"/>
      <c r="AG861" s="56"/>
      <c r="AH861" s="56"/>
      <c r="AI861" s="50"/>
      <c r="AJ861" s="50"/>
      <c r="AK861" s="50"/>
      <c r="AL861" s="50"/>
      <c r="AM861" s="50"/>
      <c r="AN861" s="50"/>
      <c r="AO861" s="50"/>
      <c r="AP861" s="50"/>
      <c r="AQ861" s="50"/>
    </row>
    <row r="862" spans="1:43"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57"/>
      <c r="AF862" s="56"/>
      <c r="AG862" s="56"/>
      <c r="AH862" s="56"/>
      <c r="AI862" s="50"/>
      <c r="AJ862" s="50"/>
      <c r="AK862" s="50"/>
      <c r="AL862" s="50"/>
      <c r="AM862" s="50"/>
      <c r="AN862" s="50"/>
      <c r="AO862" s="50"/>
      <c r="AP862" s="50"/>
      <c r="AQ862" s="50"/>
    </row>
    <row r="863" spans="1:43"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57"/>
      <c r="AF863" s="56"/>
      <c r="AG863" s="56"/>
      <c r="AH863" s="56"/>
      <c r="AI863" s="50"/>
      <c r="AJ863" s="50"/>
      <c r="AK863" s="50"/>
      <c r="AL863" s="50"/>
      <c r="AM863" s="50"/>
      <c r="AN863" s="50"/>
      <c r="AO863" s="50"/>
      <c r="AP863" s="50"/>
      <c r="AQ863" s="50"/>
    </row>
    <row r="864" spans="1:43"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57"/>
      <c r="AF864" s="56"/>
      <c r="AG864" s="56"/>
      <c r="AH864" s="56"/>
      <c r="AI864" s="50"/>
      <c r="AJ864" s="50"/>
      <c r="AK864" s="50"/>
      <c r="AL864" s="50"/>
      <c r="AM864" s="50"/>
      <c r="AN864" s="50"/>
      <c r="AO864" s="50"/>
      <c r="AP864" s="50"/>
      <c r="AQ864" s="50"/>
    </row>
    <row r="865" spans="1:43"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57"/>
      <c r="AF865" s="56"/>
      <c r="AG865" s="56"/>
      <c r="AH865" s="56"/>
      <c r="AI865" s="50"/>
      <c r="AJ865" s="50"/>
      <c r="AK865" s="50"/>
      <c r="AL865" s="50"/>
      <c r="AM865" s="50"/>
      <c r="AN865" s="50"/>
      <c r="AO865" s="50"/>
      <c r="AP865" s="50"/>
      <c r="AQ865" s="50"/>
    </row>
    <row r="866" spans="1:43"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57"/>
      <c r="AF866" s="56"/>
      <c r="AG866" s="56"/>
      <c r="AH866" s="56"/>
      <c r="AI866" s="50"/>
      <c r="AJ866" s="50"/>
      <c r="AK866" s="50"/>
      <c r="AL866" s="50"/>
      <c r="AM866" s="50"/>
      <c r="AN866" s="50"/>
      <c r="AO866" s="50"/>
      <c r="AP866" s="50"/>
      <c r="AQ866" s="50"/>
    </row>
    <row r="867" spans="1:43"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57"/>
      <c r="AF867" s="56"/>
      <c r="AG867" s="56"/>
      <c r="AH867" s="56"/>
      <c r="AI867" s="50"/>
      <c r="AJ867" s="50"/>
      <c r="AK867" s="50"/>
      <c r="AL867" s="50"/>
      <c r="AM867" s="50"/>
      <c r="AN867" s="50"/>
      <c r="AO867" s="50"/>
      <c r="AP867" s="50"/>
      <c r="AQ867" s="50"/>
    </row>
    <row r="868" spans="1:43"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57"/>
      <c r="AF868" s="56"/>
      <c r="AG868" s="56"/>
      <c r="AH868" s="56"/>
      <c r="AI868" s="50"/>
      <c r="AJ868" s="50"/>
      <c r="AK868" s="50"/>
      <c r="AL868" s="50"/>
      <c r="AM868" s="50"/>
      <c r="AN868" s="50"/>
      <c r="AO868" s="50"/>
      <c r="AP868" s="50"/>
      <c r="AQ868" s="50"/>
    </row>
    <row r="869" spans="1:43"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57"/>
      <c r="AF869" s="56"/>
      <c r="AG869" s="56"/>
      <c r="AH869" s="56"/>
      <c r="AI869" s="50"/>
      <c r="AJ869" s="50"/>
      <c r="AK869" s="50"/>
      <c r="AL869" s="50"/>
      <c r="AM869" s="50"/>
      <c r="AN869" s="50"/>
      <c r="AO869" s="50"/>
      <c r="AP869" s="50"/>
      <c r="AQ869" s="50"/>
    </row>
    <row r="870" spans="1:43"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57"/>
      <c r="AF870" s="56"/>
      <c r="AG870" s="56"/>
      <c r="AH870" s="56"/>
      <c r="AI870" s="50"/>
      <c r="AJ870" s="50"/>
      <c r="AK870" s="50"/>
      <c r="AL870" s="50"/>
      <c r="AM870" s="50"/>
      <c r="AN870" s="50"/>
      <c r="AO870" s="50"/>
      <c r="AP870" s="50"/>
      <c r="AQ870" s="50"/>
    </row>
    <row r="871" spans="1:43"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57"/>
      <c r="AF871" s="56"/>
      <c r="AG871" s="56"/>
      <c r="AH871" s="56"/>
      <c r="AI871" s="50"/>
      <c r="AJ871" s="50"/>
      <c r="AK871" s="50"/>
      <c r="AL871" s="50"/>
      <c r="AM871" s="50"/>
      <c r="AN871" s="50"/>
      <c r="AO871" s="50"/>
      <c r="AP871" s="50"/>
      <c r="AQ871" s="50"/>
    </row>
    <row r="872" spans="1:43"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57"/>
      <c r="AF872" s="56"/>
      <c r="AG872" s="56"/>
      <c r="AH872" s="56"/>
      <c r="AI872" s="50"/>
      <c r="AJ872" s="50"/>
      <c r="AK872" s="50"/>
      <c r="AL872" s="50"/>
      <c r="AM872" s="50"/>
      <c r="AN872" s="50"/>
      <c r="AO872" s="50"/>
      <c r="AP872" s="50"/>
      <c r="AQ872" s="50"/>
    </row>
    <row r="873" spans="1:43"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57"/>
      <c r="AF873" s="56"/>
      <c r="AG873" s="56"/>
      <c r="AH873" s="56"/>
      <c r="AI873" s="50"/>
      <c r="AJ873" s="50"/>
      <c r="AK873" s="50"/>
      <c r="AL873" s="50"/>
      <c r="AM873" s="50"/>
      <c r="AN873" s="50"/>
      <c r="AO873" s="50"/>
      <c r="AP873" s="50"/>
      <c r="AQ873" s="50"/>
    </row>
    <row r="874" spans="1:43"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57"/>
      <c r="AF874" s="56"/>
      <c r="AG874" s="56"/>
      <c r="AH874" s="56"/>
      <c r="AI874" s="50"/>
      <c r="AJ874" s="50"/>
      <c r="AK874" s="50"/>
      <c r="AL874" s="50"/>
      <c r="AM874" s="50"/>
      <c r="AN874" s="50"/>
      <c r="AO874" s="50"/>
      <c r="AP874" s="50"/>
      <c r="AQ874" s="50"/>
    </row>
    <row r="875" spans="1:43"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57"/>
      <c r="AF875" s="56"/>
      <c r="AG875" s="56"/>
      <c r="AH875" s="56"/>
      <c r="AI875" s="50"/>
      <c r="AJ875" s="50"/>
      <c r="AK875" s="50"/>
      <c r="AL875" s="50"/>
      <c r="AM875" s="50"/>
      <c r="AN875" s="50"/>
      <c r="AO875" s="50"/>
      <c r="AP875" s="50"/>
      <c r="AQ875" s="50"/>
    </row>
    <row r="876" spans="1:43"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57"/>
      <c r="AF876" s="56"/>
      <c r="AG876" s="56"/>
      <c r="AH876" s="56"/>
      <c r="AI876" s="50"/>
      <c r="AJ876" s="50"/>
      <c r="AK876" s="50"/>
      <c r="AL876" s="50"/>
      <c r="AM876" s="50"/>
      <c r="AN876" s="50"/>
      <c r="AO876" s="50"/>
      <c r="AP876" s="50"/>
      <c r="AQ876" s="50"/>
    </row>
    <row r="877" spans="1:43"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57"/>
      <c r="AF877" s="56"/>
      <c r="AG877" s="56"/>
      <c r="AH877" s="56"/>
      <c r="AI877" s="50"/>
      <c r="AJ877" s="50"/>
      <c r="AK877" s="50"/>
      <c r="AL877" s="50"/>
      <c r="AM877" s="50"/>
      <c r="AN877" s="50"/>
      <c r="AO877" s="50"/>
      <c r="AP877" s="50"/>
      <c r="AQ877" s="50"/>
    </row>
    <row r="878" spans="1:43"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57"/>
      <c r="AF878" s="56"/>
      <c r="AG878" s="56"/>
      <c r="AH878" s="56"/>
      <c r="AI878" s="50"/>
      <c r="AJ878" s="50"/>
      <c r="AK878" s="50"/>
      <c r="AL878" s="50"/>
      <c r="AM878" s="50"/>
      <c r="AN878" s="50"/>
      <c r="AO878" s="50"/>
      <c r="AP878" s="50"/>
      <c r="AQ878" s="50"/>
    </row>
    <row r="879" spans="1:43"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57"/>
      <c r="AF879" s="56"/>
      <c r="AG879" s="56"/>
      <c r="AH879" s="56"/>
      <c r="AI879" s="50"/>
      <c r="AJ879" s="50"/>
      <c r="AK879" s="50"/>
      <c r="AL879" s="50"/>
      <c r="AM879" s="50"/>
      <c r="AN879" s="50"/>
      <c r="AO879" s="50"/>
      <c r="AP879" s="50"/>
      <c r="AQ879" s="50"/>
    </row>
    <row r="880" spans="1:43"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57"/>
      <c r="AF880" s="56"/>
      <c r="AG880" s="56"/>
      <c r="AH880" s="56"/>
      <c r="AI880" s="50"/>
      <c r="AJ880" s="50"/>
      <c r="AK880" s="50"/>
      <c r="AL880" s="50"/>
      <c r="AM880" s="50"/>
      <c r="AN880" s="50"/>
      <c r="AO880" s="50"/>
      <c r="AP880" s="50"/>
      <c r="AQ880" s="50"/>
    </row>
    <row r="881" spans="1:43"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57"/>
      <c r="AF881" s="56"/>
      <c r="AG881" s="56"/>
      <c r="AH881" s="56"/>
      <c r="AI881" s="50"/>
      <c r="AJ881" s="50"/>
      <c r="AK881" s="50"/>
      <c r="AL881" s="50"/>
      <c r="AM881" s="50"/>
      <c r="AN881" s="50"/>
      <c r="AO881" s="50"/>
      <c r="AP881" s="50"/>
      <c r="AQ881" s="50"/>
    </row>
    <row r="882" spans="1:43"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57"/>
      <c r="AF882" s="56"/>
      <c r="AG882" s="56"/>
      <c r="AH882" s="56"/>
      <c r="AI882" s="50"/>
      <c r="AJ882" s="50"/>
      <c r="AK882" s="50"/>
      <c r="AL882" s="50"/>
      <c r="AM882" s="50"/>
      <c r="AN882" s="50"/>
      <c r="AO882" s="50"/>
      <c r="AP882" s="50"/>
      <c r="AQ882" s="50"/>
    </row>
    <row r="883" spans="1:43"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57"/>
      <c r="AF883" s="56"/>
      <c r="AG883" s="56"/>
      <c r="AH883" s="56"/>
      <c r="AI883" s="50"/>
      <c r="AJ883" s="50"/>
      <c r="AK883" s="50"/>
      <c r="AL883" s="50"/>
      <c r="AM883" s="50"/>
      <c r="AN883" s="50"/>
      <c r="AO883" s="50"/>
      <c r="AP883" s="50"/>
      <c r="AQ883" s="50"/>
    </row>
    <row r="884" spans="1:43"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57"/>
      <c r="AF884" s="56"/>
      <c r="AG884" s="56"/>
      <c r="AH884" s="56"/>
      <c r="AI884" s="50"/>
      <c r="AJ884" s="50"/>
      <c r="AK884" s="50"/>
      <c r="AL884" s="50"/>
      <c r="AM884" s="50"/>
      <c r="AN884" s="50"/>
      <c r="AO884" s="50"/>
      <c r="AP884" s="50"/>
      <c r="AQ884" s="50"/>
    </row>
    <row r="885" spans="1:43"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57"/>
      <c r="AF885" s="56"/>
      <c r="AG885" s="56"/>
      <c r="AH885" s="56"/>
      <c r="AI885" s="50"/>
      <c r="AJ885" s="50"/>
      <c r="AK885" s="50"/>
      <c r="AL885" s="50"/>
      <c r="AM885" s="50"/>
      <c r="AN885" s="50"/>
      <c r="AO885" s="50"/>
      <c r="AP885" s="50"/>
      <c r="AQ885" s="50"/>
    </row>
    <row r="886" spans="1:43"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57"/>
      <c r="AF886" s="56"/>
      <c r="AG886" s="56"/>
      <c r="AH886" s="56"/>
      <c r="AI886" s="50"/>
      <c r="AJ886" s="50"/>
      <c r="AK886" s="50"/>
      <c r="AL886" s="50"/>
      <c r="AM886" s="50"/>
      <c r="AN886" s="50"/>
      <c r="AO886" s="50"/>
      <c r="AP886" s="50"/>
      <c r="AQ886" s="50"/>
    </row>
    <row r="887" spans="1:43"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57"/>
      <c r="AF887" s="56"/>
      <c r="AG887" s="56"/>
      <c r="AH887" s="56"/>
      <c r="AI887" s="50"/>
      <c r="AJ887" s="50"/>
      <c r="AK887" s="50"/>
      <c r="AL887" s="50"/>
      <c r="AM887" s="50"/>
      <c r="AN887" s="50"/>
      <c r="AO887" s="50"/>
      <c r="AP887" s="50"/>
      <c r="AQ887" s="50"/>
    </row>
    <row r="888" spans="1:43"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57"/>
      <c r="AF888" s="56"/>
      <c r="AG888" s="56"/>
      <c r="AH888" s="56"/>
      <c r="AI888" s="50"/>
      <c r="AJ888" s="50"/>
      <c r="AK888" s="50"/>
      <c r="AL888" s="50"/>
      <c r="AM888" s="50"/>
      <c r="AN888" s="50"/>
      <c r="AO888" s="50"/>
      <c r="AP888" s="50"/>
      <c r="AQ888" s="50"/>
    </row>
    <row r="889" spans="1:43"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57"/>
      <c r="AF889" s="56"/>
      <c r="AG889" s="56"/>
      <c r="AH889" s="56"/>
      <c r="AI889" s="50"/>
      <c r="AJ889" s="50"/>
      <c r="AK889" s="50"/>
      <c r="AL889" s="50"/>
      <c r="AM889" s="50"/>
      <c r="AN889" s="50"/>
      <c r="AO889" s="50"/>
      <c r="AP889" s="50"/>
      <c r="AQ889" s="50"/>
    </row>
    <row r="890" spans="1:43"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57"/>
      <c r="AF890" s="56"/>
      <c r="AG890" s="56"/>
      <c r="AH890" s="56"/>
      <c r="AI890" s="50"/>
      <c r="AJ890" s="50"/>
      <c r="AK890" s="50"/>
      <c r="AL890" s="50"/>
      <c r="AM890" s="50"/>
      <c r="AN890" s="50"/>
      <c r="AO890" s="50"/>
      <c r="AP890" s="50"/>
      <c r="AQ890" s="50"/>
    </row>
    <row r="891" spans="1:43"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57"/>
      <c r="AF891" s="56"/>
      <c r="AG891" s="56"/>
      <c r="AH891" s="56"/>
      <c r="AI891" s="50"/>
      <c r="AJ891" s="50"/>
      <c r="AK891" s="50"/>
      <c r="AL891" s="50"/>
      <c r="AM891" s="50"/>
      <c r="AN891" s="50"/>
      <c r="AO891" s="50"/>
      <c r="AP891" s="50"/>
      <c r="AQ891" s="50"/>
    </row>
    <row r="892" spans="1:43"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57"/>
      <c r="AF892" s="56"/>
      <c r="AG892" s="56"/>
      <c r="AH892" s="56"/>
      <c r="AI892" s="50"/>
      <c r="AJ892" s="50"/>
      <c r="AK892" s="50"/>
      <c r="AL892" s="50"/>
      <c r="AM892" s="50"/>
      <c r="AN892" s="50"/>
      <c r="AO892" s="50"/>
      <c r="AP892" s="50"/>
      <c r="AQ892" s="50"/>
    </row>
    <row r="893" spans="1:43"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57"/>
      <c r="AF893" s="56"/>
      <c r="AG893" s="56"/>
      <c r="AH893" s="56"/>
      <c r="AI893" s="50"/>
      <c r="AJ893" s="50"/>
      <c r="AK893" s="50"/>
      <c r="AL893" s="50"/>
      <c r="AM893" s="50"/>
      <c r="AN893" s="50"/>
      <c r="AO893" s="50"/>
      <c r="AP893" s="50"/>
      <c r="AQ893" s="50"/>
    </row>
    <row r="894" spans="1:43"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57"/>
      <c r="AF894" s="56"/>
      <c r="AG894" s="56"/>
      <c r="AH894" s="56"/>
      <c r="AI894" s="50"/>
      <c r="AJ894" s="50"/>
      <c r="AK894" s="50"/>
      <c r="AL894" s="50"/>
      <c r="AM894" s="50"/>
      <c r="AN894" s="50"/>
      <c r="AO894" s="50"/>
      <c r="AP894" s="50"/>
      <c r="AQ894" s="50"/>
    </row>
    <row r="895" spans="1:43"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57"/>
      <c r="AF895" s="56"/>
      <c r="AG895" s="56"/>
      <c r="AH895" s="56"/>
      <c r="AI895" s="50"/>
      <c r="AJ895" s="50"/>
      <c r="AK895" s="50"/>
      <c r="AL895" s="50"/>
      <c r="AM895" s="50"/>
      <c r="AN895" s="50"/>
      <c r="AO895" s="50"/>
      <c r="AP895" s="50"/>
      <c r="AQ895" s="50"/>
    </row>
    <row r="896" spans="1:43"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57"/>
      <c r="AF896" s="56"/>
      <c r="AG896" s="56"/>
      <c r="AH896" s="56"/>
      <c r="AI896" s="50"/>
      <c r="AJ896" s="50"/>
      <c r="AK896" s="50"/>
      <c r="AL896" s="50"/>
      <c r="AM896" s="50"/>
      <c r="AN896" s="50"/>
      <c r="AO896" s="50"/>
      <c r="AP896" s="50"/>
      <c r="AQ896" s="50"/>
    </row>
    <row r="897" spans="1:43"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57"/>
      <c r="AF897" s="56"/>
      <c r="AG897" s="56"/>
      <c r="AH897" s="56"/>
      <c r="AI897" s="50"/>
      <c r="AJ897" s="50"/>
      <c r="AK897" s="50"/>
      <c r="AL897" s="50"/>
      <c r="AM897" s="50"/>
      <c r="AN897" s="50"/>
      <c r="AO897" s="50"/>
      <c r="AP897" s="50"/>
      <c r="AQ897" s="50"/>
    </row>
    <row r="898" spans="1:43"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57"/>
      <c r="AF898" s="56"/>
      <c r="AG898" s="56"/>
      <c r="AH898" s="56"/>
      <c r="AI898" s="50"/>
      <c r="AJ898" s="50"/>
      <c r="AK898" s="50"/>
      <c r="AL898" s="50"/>
      <c r="AM898" s="50"/>
      <c r="AN898" s="50"/>
      <c r="AO898" s="50"/>
      <c r="AP898" s="50"/>
      <c r="AQ898" s="50"/>
    </row>
    <row r="899" spans="1:43"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57"/>
      <c r="AF899" s="56"/>
      <c r="AG899" s="56"/>
      <c r="AH899" s="56"/>
      <c r="AI899" s="50"/>
      <c r="AJ899" s="50"/>
      <c r="AK899" s="50"/>
      <c r="AL899" s="50"/>
      <c r="AM899" s="50"/>
      <c r="AN899" s="50"/>
      <c r="AO899" s="50"/>
      <c r="AP899" s="50"/>
      <c r="AQ899" s="50"/>
    </row>
    <row r="900" spans="1:43"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57"/>
      <c r="AF900" s="56"/>
      <c r="AG900" s="56"/>
      <c r="AH900" s="56"/>
      <c r="AI900" s="50"/>
      <c r="AJ900" s="50"/>
      <c r="AK900" s="50"/>
      <c r="AL900" s="50"/>
      <c r="AM900" s="50"/>
      <c r="AN900" s="50"/>
      <c r="AO900" s="50"/>
      <c r="AP900" s="50"/>
      <c r="AQ900" s="50"/>
    </row>
    <row r="901" spans="1:43"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57"/>
      <c r="AF901" s="56"/>
      <c r="AG901" s="56"/>
      <c r="AH901" s="56"/>
      <c r="AI901" s="50"/>
      <c r="AJ901" s="50"/>
      <c r="AK901" s="50"/>
      <c r="AL901" s="50"/>
      <c r="AM901" s="50"/>
      <c r="AN901" s="50"/>
      <c r="AO901" s="50"/>
      <c r="AP901" s="50"/>
      <c r="AQ901" s="50"/>
    </row>
    <row r="902" spans="1:43"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57"/>
      <c r="AF902" s="56"/>
      <c r="AG902" s="56"/>
      <c r="AH902" s="56"/>
      <c r="AI902" s="50"/>
      <c r="AJ902" s="50"/>
      <c r="AK902" s="50"/>
      <c r="AL902" s="50"/>
      <c r="AM902" s="50"/>
      <c r="AN902" s="50"/>
      <c r="AO902" s="50"/>
      <c r="AP902" s="50"/>
      <c r="AQ902" s="50"/>
    </row>
    <row r="903" spans="1:43"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57"/>
      <c r="AF903" s="56"/>
      <c r="AG903" s="56"/>
      <c r="AH903" s="56"/>
      <c r="AI903" s="50"/>
      <c r="AJ903" s="50"/>
      <c r="AK903" s="50"/>
      <c r="AL903" s="50"/>
      <c r="AM903" s="50"/>
      <c r="AN903" s="50"/>
      <c r="AO903" s="50"/>
      <c r="AP903" s="50"/>
      <c r="AQ903" s="50"/>
    </row>
    <row r="904" spans="1:43"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57"/>
      <c r="AF904" s="56"/>
      <c r="AG904" s="56"/>
      <c r="AH904" s="56"/>
      <c r="AI904" s="50"/>
      <c r="AJ904" s="50"/>
      <c r="AK904" s="50"/>
      <c r="AL904" s="50"/>
      <c r="AM904" s="50"/>
      <c r="AN904" s="50"/>
      <c r="AO904" s="50"/>
      <c r="AP904" s="50"/>
      <c r="AQ904" s="50"/>
    </row>
    <row r="905" spans="1:43"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57"/>
      <c r="AF905" s="56"/>
      <c r="AG905" s="56"/>
      <c r="AH905" s="56"/>
      <c r="AI905" s="50"/>
      <c r="AJ905" s="50"/>
      <c r="AK905" s="50"/>
      <c r="AL905" s="50"/>
      <c r="AM905" s="50"/>
      <c r="AN905" s="50"/>
      <c r="AO905" s="50"/>
      <c r="AP905" s="50"/>
      <c r="AQ905" s="50"/>
    </row>
    <row r="906" spans="1:43"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57"/>
      <c r="AF906" s="56"/>
      <c r="AG906" s="56"/>
      <c r="AH906" s="56"/>
      <c r="AI906" s="50"/>
      <c r="AJ906" s="50"/>
      <c r="AK906" s="50"/>
      <c r="AL906" s="50"/>
      <c r="AM906" s="50"/>
      <c r="AN906" s="50"/>
      <c r="AO906" s="50"/>
      <c r="AP906" s="50"/>
      <c r="AQ906" s="50"/>
    </row>
    <row r="907" spans="1:43"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57"/>
      <c r="AF907" s="56"/>
      <c r="AG907" s="56"/>
      <c r="AH907" s="56"/>
      <c r="AI907" s="50"/>
      <c r="AJ907" s="50"/>
      <c r="AK907" s="50"/>
      <c r="AL907" s="50"/>
      <c r="AM907" s="50"/>
      <c r="AN907" s="50"/>
      <c r="AO907" s="50"/>
      <c r="AP907" s="50"/>
      <c r="AQ907" s="50"/>
    </row>
    <row r="908" spans="1:43"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57"/>
      <c r="AF908" s="56"/>
      <c r="AG908" s="56"/>
      <c r="AH908" s="56"/>
      <c r="AI908" s="50"/>
      <c r="AJ908" s="50"/>
      <c r="AK908" s="50"/>
      <c r="AL908" s="50"/>
      <c r="AM908" s="50"/>
      <c r="AN908" s="50"/>
      <c r="AO908" s="50"/>
      <c r="AP908" s="50"/>
      <c r="AQ908" s="50"/>
    </row>
    <row r="909" spans="1:43"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57"/>
      <c r="AF909" s="56"/>
      <c r="AG909" s="56"/>
      <c r="AH909" s="56"/>
      <c r="AI909" s="50"/>
      <c r="AJ909" s="50"/>
      <c r="AK909" s="50"/>
      <c r="AL909" s="50"/>
      <c r="AM909" s="50"/>
      <c r="AN909" s="50"/>
      <c r="AO909" s="50"/>
      <c r="AP909" s="50"/>
      <c r="AQ909" s="50"/>
    </row>
    <row r="910" spans="1:43"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57"/>
      <c r="AF910" s="56"/>
      <c r="AG910" s="56"/>
      <c r="AH910" s="56"/>
      <c r="AI910" s="50"/>
      <c r="AJ910" s="50"/>
      <c r="AK910" s="50"/>
      <c r="AL910" s="50"/>
      <c r="AM910" s="50"/>
      <c r="AN910" s="50"/>
      <c r="AO910" s="50"/>
      <c r="AP910" s="50"/>
      <c r="AQ910" s="50"/>
    </row>
    <row r="911" spans="1:43"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57"/>
      <c r="AF911" s="56"/>
      <c r="AG911" s="56"/>
      <c r="AH911" s="56"/>
      <c r="AI911" s="50"/>
      <c r="AJ911" s="50"/>
      <c r="AK911" s="50"/>
      <c r="AL911" s="50"/>
      <c r="AM911" s="50"/>
      <c r="AN911" s="50"/>
      <c r="AO911" s="50"/>
      <c r="AP911" s="50"/>
      <c r="AQ911" s="50"/>
    </row>
    <row r="912" spans="1:43"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57"/>
      <c r="AF912" s="56"/>
      <c r="AG912" s="56"/>
      <c r="AH912" s="56"/>
      <c r="AI912" s="50"/>
      <c r="AJ912" s="50"/>
      <c r="AK912" s="50"/>
      <c r="AL912" s="50"/>
      <c r="AM912" s="50"/>
      <c r="AN912" s="50"/>
      <c r="AO912" s="50"/>
      <c r="AP912" s="50"/>
      <c r="AQ912" s="50"/>
    </row>
    <row r="913" spans="1:43"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57"/>
      <c r="AF913" s="56"/>
      <c r="AG913" s="56"/>
      <c r="AH913" s="56"/>
      <c r="AI913" s="50"/>
      <c r="AJ913" s="50"/>
      <c r="AK913" s="50"/>
      <c r="AL913" s="50"/>
      <c r="AM913" s="50"/>
      <c r="AN913" s="50"/>
      <c r="AO913" s="50"/>
      <c r="AP913" s="50"/>
      <c r="AQ913" s="50"/>
    </row>
    <row r="914" spans="1:43"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57"/>
      <c r="AF914" s="56"/>
      <c r="AG914" s="56"/>
      <c r="AH914" s="56"/>
      <c r="AI914" s="50"/>
      <c r="AJ914" s="50"/>
      <c r="AK914" s="50"/>
      <c r="AL914" s="50"/>
      <c r="AM914" s="50"/>
      <c r="AN914" s="50"/>
      <c r="AO914" s="50"/>
      <c r="AP914" s="50"/>
      <c r="AQ914" s="50"/>
    </row>
    <row r="915" spans="1:43"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57"/>
      <c r="AF915" s="56"/>
      <c r="AG915" s="56"/>
      <c r="AH915" s="56"/>
      <c r="AI915" s="50"/>
      <c r="AJ915" s="50"/>
      <c r="AK915" s="50"/>
      <c r="AL915" s="50"/>
      <c r="AM915" s="50"/>
      <c r="AN915" s="50"/>
      <c r="AO915" s="50"/>
      <c r="AP915" s="50"/>
      <c r="AQ915" s="50"/>
    </row>
    <row r="916" spans="1:43"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57"/>
      <c r="AF916" s="56"/>
      <c r="AG916" s="56"/>
      <c r="AH916" s="56"/>
      <c r="AI916" s="50"/>
      <c r="AJ916" s="50"/>
      <c r="AK916" s="50"/>
      <c r="AL916" s="50"/>
      <c r="AM916" s="50"/>
      <c r="AN916" s="50"/>
      <c r="AO916" s="50"/>
      <c r="AP916" s="50"/>
      <c r="AQ916" s="50"/>
    </row>
    <row r="917" spans="1:43"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57"/>
      <c r="AF917" s="56"/>
      <c r="AG917" s="56"/>
      <c r="AH917" s="56"/>
      <c r="AI917" s="50"/>
      <c r="AJ917" s="50"/>
      <c r="AK917" s="50"/>
      <c r="AL917" s="50"/>
      <c r="AM917" s="50"/>
      <c r="AN917" s="50"/>
      <c r="AO917" s="50"/>
      <c r="AP917" s="50"/>
      <c r="AQ917" s="50"/>
    </row>
    <row r="918" spans="1:43"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57"/>
      <c r="AF918" s="56"/>
      <c r="AG918" s="56"/>
      <c r="AH918" s="56"/>
      <c r="AI918" s="50"/>
      <c r="AJ918" s="50"/>
      <c r="AK918" s="50"/>
      <c r="AL918" s="50"/>
      <c r="AM918" s="50"/>
      <c r="AN918" s="50"/>
      <c r="AO918" s="50"/>
      <c r="AP918" s="50"/>
      <c r="AQ918" s="50"/>
    </row>
    <row r="919" spans="1:43"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57"/>
      <c r="AF919" s="56"/>
      <c r="AG919" s="56"/>
      <c r="AH919" s="56"/>
      <c r="AI919" s="50"/>
      <c r="AJ919" s="50"/>
      <c r="AK919" s="50"/>
      <c r="AL919" s="50"/>
      <c r="AM919" s="50"/>
      <c r="AN919" s="50"/>
      <c r="AO919" s="50"/>
      <c r="AP919" s="50"/>
      <c r="AQ919" s="50"/>
    </row>
    <row r="920" spans="1:43"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57"/>
      <c r="AF920" s="56"/>
      <c r="AG920" s="56"/>
      <c r="AH920" s="56"/>
      <c r="AI920" s="50"/>
      <c r="AJ920" s="50"/>
      <c r="AK920" s="50"/>
      <c r="AL920" s="50"/>
      <c r="AM920" s="50"/>
      <c r="AN920" s="50"/>
      <c r="AO920" s="50"/>
      <c r="AP920" s="50"/>
      <c r="AQ920" s="50"/>
    </row>
    <row r="921" spans="1:43"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57"/>
      <c r="AF921" s="56"/>
      <c r="AG921" s="56"/>
      <c r="AH921" s="56"/>
      <c r="AI921" s="50"/>
      <c r="AJ921" s="50"/>
      <c r="AK921" s="50"/>
      <c r="AL921" s="50"/>
      <c r="AM921" s="50"/>
      <c r="AN921" s="50"/>
      <c r="AO921" s="50"/>
      <c r="AP921" s="50"/>
      <c r="AQ921" s="50"/>
    </row>
    <row r="922" spans="1:43"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57"/>
      <c r="AF922" s="56"/>
      <c r="AG922" s="56"/>
      <c r="AH922" s="56"/>
      <c r="AI922" s="50"/>
      <c r="AJ922" s="50"/>
      <c r="AK922" s="50"/>
      <c r="AL922" s="50"/>
      <c r="AM922" s="50"/>
      <c r="AN922" s="50"/>
      <c r="AO922" s="50"/>
      <c r="AP922" s="50"/>
      <c r="AQ922" s="50"/>
    </row>
    <row r="923" spans="1:43"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57"/>
      <c r="AF923" s="56"/>
      <c r="AG923" s="56"/>
      <c r="AH923" s="56"/>
      <c r="AI923" s="50"/>
      <c r="AJ923" s="50"/>
      <c r="AK923" s="50"/>
      <c r="AL923" s="50"/>
      <c r="AM923" s="50"/>
      <c r="AN923" s="50"/>
      <c r="AO923" s="50"/>
      <c r="AP923" s="50"/>
      <c r="AQ923" s="50"/>
    </row>
    <row r="924" spans="1:43"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57"/>
      <c r="AF924" s="56"/>
      <c r="AG924" s="56"/>
      <c r="AH924" s="56"/>
      <c r="AI924" s="50"/>
      <c r="AJ924" s="50"/>
      <c r="AK924" s="50"/>
      <c r="AL924" s="50"/>
      <c r="AM924" s="50"/>
      <c r="AN924" s="50"/>
      <c r="AO924" s="50"/>
      <c r="AP924" s="50"/>
      <c r="AQ924" s="50"/>
    </row>
    <row r="925" spans="1:43"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57"/>
      <c r="AF925" s="56"/>
      <c r="AG925" s="56"/>
      <c r="AH925" s="56"/>
      <c r="AI925" s="50"/>
      <c r="AJ925" s="50"/>
      <c r="AK925" s="50"/>
      <c r="AL925" s="50"/>
      <c r="AM925" s="50"/>
      <c r="AN925" s="50"/>
      <c r="AO925" s="50"/>
      <c r="AP925" s="50"/>
      <c r="AQ925" s="50"/>
    </row>
    <row r="926" spans="1:43"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57"/>
      <c r="AF926" s="56"/>
      <c r="AG926" s="56"/>
      <c r="AH926" s="56"/>
      <c r="AI926" s="50"/>
      <c r="AJ926" s="50"/>
      <c r="AK926" s="50"/>
      <c r="AL926" s="50"/>
      <c r="AM926" s="50"/>
      <c r="AN926" s="50"/>
      <c r="AO926" s="50"/>
      <c r="AP926" s="50"/>
      <c r="AQ926" s="50"/>
    </row>
    <row r="927" spans="1:43"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57"/>
      <c r="AF927" s="56"/>
      <c r="AG927" s="56"/>
      <c r="AH927" s="56"/>
      <c r="AI927" s="50"/>
      <c r="AJ927" s="50"/>
      <c r="AK927" s="50"/>
      <c r="AL927" s="50"/>
      <c r="AM927" s="50"/>
      <c r="AN927" s="50"/>
      <c r="AO927" s="50"/>
      <c r="AP927" s="50"/>
      <c r="AQ927" s="50"/>
    </row>
    <row r="928" spans="1:43"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57"/>
      <c r="AF928" s="56"/>
      <c r="AG928" s="56"/>
      <c r="AH928" s="56"/>
      <c r="AI928" s="50"/>
      <c r="AJ928" s="50"/>
      <c r="AK928" s="50"/>
      <c r="AL928" s="50"/>
      <c r="AM928" s="50"/>
      <c r="AN928" s="50"/>
      <c r="AO928" s="50"/>
      <c r="AP928" s="50"/>
      <c r="AQ928" s="50"/>
    </row>
    <row r="929" spans="1:43"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57"/>
      <c r="AF929" s="56"/>
      <c r="AG929" s="56"/>
      <c r="AH929" s="56"/>
      <c r="AI929" s="50"/>
      <c r="AJ929" s="50"/>
      <c r="AK929" s="50"/>
      <c r="AL929" s="50"/>
      <c r="AM929" s="50"/>
      <c r="AN929" s="50"/>
      <c r="AO929" s="50"/>
      <c r="AP929" s="50"/>
      <c r="AQ929" s="50"/>
    </row>
    <row r="930" spans="1:43"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57"/>
      <c r="AF930" s="56"/>
      <c r="AG930" s="56"/>
      <c r="AH930" s="56"/>
      <c r="AI930" s="50"/>
      <c r="AJ930" s="50"/>
      <c r="AK930" s="50"/>
      <c r="AL930" s="50"/>
      <c r="AM930" s="50"/>
      <c r="AN930" s="50"/>
      <c r="AO930" s="50"/>
      <c r="AP930" s="50"/>
      <c r="AQ930" s="50"/>
    </row>
    <row r="931" spans="1:43"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57"/>
      <c r="AF931" s="56"/>
      <c r="AG931" s="56"/>
      <c r="AH931" s="56"/>
      <c r="AI931" s="50"/>
      <c r="AJ931" s="50"/>
      <c r="AK931" s="50"/>
      <c r="AL931" s="50"/>
      <c r="AM931" s="50"/>
      <c r="AN931" s="50"/>
      <c r="AO931" s="50"/>
      <c r="AP931" s="50"/>
      <c r="AQ931" s="50"/>
    </row>
    <row r="932" spans="1:43"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57"/>
      <c r="AF932" s="56"/>
      <c r="AG932" s="56"/>
      <c r="AH932" s="56"/>
      <c r="AI932" s="50"/>
      <c r="AJ932" s="50"/>
      <c r="AK932" s="50"/>
      <c r="AL932" s="50"/>
      <c r="AM932" s="50"/>
      <c r="AN932" s="50"/>
      <c r="AO932" s="50"/>
      <c r="AP932" s="50"/>
      <c r="AQ932" s="50"/>
    </row>
    <row r="933" spans="1:43"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57"/>
      <c r="AF933" s="56"/>
      <c r="AG933" s="56"/>
      <c r="AH933" s="56"/>
      <c r="AI933" s="50"/>
      <c r="AJ933" s="50"/>
      <c r="AK933" s="50"/>
      <c r="AL933" s="50"/>
      <c r="AM933" s="50"/>
      <c r="AN933" s="50"/>
      <c r="AO933" s="50"/>
      <c r="AP933" s="50"/>
      <c r="AQ933" s="50"/>
    </row>
    <row r="934" spans="1:43"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57"/>
      <c r="AF934" s="56"/>
      <c r="AG934" s="56"/>
      <c r="AH934" s="56"/>
      <c r="AI934" s="50"/>
      <c r="AJ934" s="50"/>
      <c r="AK934" s="50"/>
      <c r="AL934" s="50"/>
      <c r="AM934" s="50"/>
      <c r="AN934" s="50"/>
      <c r="AO934" s="50"/>
      <c r="AP934" s="50"/>
      <c r="AQ934" s="50"/>
    </row>
    <row r="935" spans="1:43"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57"/>
      <c r="AF935" s="56"/>
      <c r="AG935" s="56"/>
      <c r="AH935" s="56"/>
      <c r="AI935" s="50"/>
      <c r="AJ935" s="50"/>
      <c r="AK935" s="50"/>
      <c r="AL935" s="50"/>
      <c r="AM935" s="50"/>
      <c r="AN935" s="50"/>
      <c r="AO935" s="50"/>
      <c r="AP935" s="50"/>
      <c r="AQ935" s="50"/>
    </row>
    <row r="936" spans="1:43"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57"/>
      <c r="AF936" s="56"/>
      <c r="AG936" s="56"/>
      <c r="AH936" s="56"/>
      <c r="AI936" s="50"/>
      <c r="AJ936" s="50"/>
      <c r="AK936" s="50"/>
      <c r="AL936" s="50"/>
      <c r="AM936" s="50"/>
      <c r="AN936" s="50"/>
      <c r="AO936" s="50"/>
      <c r="AP936" s="50"/>
      <c r="AQ936" s="50"/>
    </row>
    <row r="937" spans="1:43"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57"/>
      <c r="AF937" s="56"/>
      <c r="AG937" s="56"/>
      <c r="AH937" s="56"/>
      <c r="AI937" s="50"/>
      <c r="AJ937" s="50"/>
      <c r="AK937" s="50"/>
      <c r="AL937" s="50"/>
      <c r="AM937" s="50"/>
      <c r="AN937" s="50"/>
      <c r="AO937" s="50"/>
      <c r="AP937" s="50"/>
      <c r="AQ937" s="50"/>
    </row>
    <row r="938" spans="1:43"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57"/>
      <c r="AF938" s="56"/>
      <c r="AG938" s="56"/>
      <c r="AH938" s="56"/>
      <c r="AI938" s="50"/>
      <c r="AJ938" s="50"/>
      <c r="AK938" s="50"/>
      <c r="AL938" s="50"/>
      <c r="AM938" s="50"/>
      <c r="AN938" s="50"/>
      <c r="AO938" s="50"/>
      <c r="AP938" s="50"/>
      <c r="AQ938" s="50"/>
    </row>
    <row r="939" spans="1:43"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57"/>
      <c r="AF939" s="56"/>
      <c r="AG939" s="56"/>
      <c r="AH939" s="56"/>
      <c r="AI939" s="50"/>
      <c r="AJ939" s="50"/>
      <c r="AK939" s="50"/>
      <c r="AL939" s="50"/>
      <c r="AM939" s="50"/>
      <c r="AN939" s="50"/>
      <c r="AO939" s="50"/>
      <c r="AP939" s="50"/>
      <c r="AQ939" s="50"/>
    </row>
    <row r="940" spans="1:43"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57"/>
      <c r="AF940" s="56"/>
      <c r="AG940" s="56"/>
      <c r="AH940" s="56"/>
      <c r="AI940" s="50"/>
      <c r="AJ940" s="50"/>
      <c r="AK940" s="50"/>
      <c r="AL940" s="50"/>
      <c r="AM940" s="50"/>
      <c r="AN940" s="50"/>
      <c r="AO940" s="50"/>
      <c r="AP940" s="50"/>
      <c r="AQ940" s="50"/>
    </row>
    <row r="941" spans="1:43"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57"/>
      <c r="AF941" s="56"/>
      <c r="AG941" s="56"/>
      <c r="AH941" s="56"/>
      <c r="AI941" s="50"/>
      <c r="AJ941" s="50"/>
      <c r="AK941" s="50"/>
      <c r="AL941" s="50"/>
      <c r="AM941" s="50"/>
      <c r="AN941" s="50"/>
      <c r="AO941" s="50"/>
      <c r="AP941" s="50"/>
      <c r="AQ941" s="50"/>
    </row>
    <row r="942" spans="1:43"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57"/>
      <c r="AF942" s="56"/>
      <c r="AG942" s="56"/>
      <c r="AH942" s="56"/>
      <c r="AI942" s="50"/>
      <c r="AJ942" s="50"/>
      <c r="AK942" s="50"/>
      <c r="AL942" s="50"/>
      <c r="AM942" s="50"/>
      <c r="AN942" s="50"/>
      <c r="AO942" s="50"/>
      <c r="AP942" s="50"/>
      <c r="AQ942" s="50"/>
    </row>
    <row r="943" spans="1:43"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57"/>
      <c r="AF943" s="56"/>
      <c r="AG943" s="56"/>
      <c r="AH943" s="56"/>
      <c r="AI943" s="50"/>
      <c r="AJ943" s="50"/>
      <c r="AK943" s="50"/>
      <c r="AL943" s="50"/>
      <c r="AM943" s="50"/>
      <c r="AN943" s="50"/>
      <c r="AO943" s="50"/>
      <c r="AP943" s="50"/>
      <c r="AQ943" s="50"/>
    </row>
    <row r="944" spans="1:43"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57"/>
      <c r="AF944" s="56"/>
      <c r="AG944" s="56"/>
      <c r="AH944" s="56"/>
      <c r="AI944" s="50"/>
      <c r="AJ944" s="50"/>
      <c r="AK944" s="50"/>
      <c r="AL944" s="50"/>
      <c r="AM944" s="50"/>
      <c r="AN944" s="50"/>
      <c r="AO944" s="50"/>
      <c r="AP944" s="50"/>
      <c r="AQ944" s="50"/>
    </row>
    <row r="945" spans="1:43"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57"/>
      <c r="AF945" s="56"/>
      <c r="AG945" s="56"/>
      <c r="AH945" s="56"/>
      <c r="AI945" s="50"/>
      <c r="AJ945" s="50"/>
      <c r="AK945" s="50"/>
      <c r="AL945" s="50"/>
      <c r="AM945" s="50"/>
      <c r="AN945" s="50"/>
      <c r="AO945" s="50"/>
      <c r="AP945" s="50"/>
      <c r="AQ945" s="50"/>
    </row>
    <row r="946" spans="1:43"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57"/>
      <c r="AF946" s="56"/>
      <c r="AG946" s="56"/>
      <c r="AH946" s="56"/>
      <c r="AI946" s="50"/>
      <c r="AJ946" s="50"/>
      <c r="AK946" s="50"/>
      <c r="AL946" s="50"/>
      <c r="AM946" s="50"/>
      <c r="AN946" s="50"/>
      <c r="AO946" s="50"/>
      <c r="AP946" s="50"/>
      <c r="AQ946" s="50"/>
    </row>
    <row r="947" spans="1:43"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57"/>
      <c r="AF947" s="56"/>
      <c r="AG947" s="56"/>
      <c r="AH947" s="56"/>
      <c r="AI947" s="50"/>
      <c r="AJ947" s="50"/>
      <c r="AK947" s="50"/>
      <c r="AL947" s="50"/>
      <c r="AM947" s="50"/>
      <c r="AN947" s="50"/>
      <c r="AO947" s="50"/>
      <c r="AP947" s="50"/>
      <c r="AQ947" s="50"/>
    </row>
    <row r="948" spans="1:43"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57"/>
      <c r="AF948" s="56"/>
      <c r="AG948" s="56"/>
      <c r="AH948" s="56"/>
      <c r="AI948" s="50"/>
      <c r="AJ948" s="50"/>
      <c r="AK948" s="50"/>
      <c r="AL948" s="50"/>
      <c r="AM948" s="50"/>
      <c r="AN948" s="50"/>
      <c r="AO948" s="50"/>
      <c r="AP948" s="50"/>
      <c r="AQ948" s="50"/>
    </row>
    <row r="949" spans="1:43"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57"/>
      <c r="AF949" s="56"/>
      <c r="AG949" s="56"/>
      <c r="AH949" s="56"/>
      <c r="AI949" s="50"/>
      <c r="AJ949" s="50"/>
      <c r="AK949" s="50"/>
      <c r="AL949" s="50"/>
      <c r="AM949" s="50"/>
      <c r="AN949" s="50"/>
      <c r="AO949" s="50"/>
      <c r="AP949" s="50"/>
      <c r="AQ949" s="50"/>
    </row>
    <row r="950" spans="1:43"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57"/>
      <c r="AF950" s="56"/>
      <c r="AG950" s="56"/>
      <c r="AH950" s="56"/>
      <c r="AI950" s="50"/>
      <c r="AJ950" s="50"/>
      <c r="AK950" s="50"/>
      <c r="AL950" s="50"/>
      <c r="AM950" s="50"/>
      <c r="AN950" s="50"/>
      <c r="AO950" s="50"/>
      <c r="AP950" s="50"/>
      <c r="AQ950" s="50"/>
    </row>
    <row r="951" spans="1:43"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57"/>
      <c r="AF951" s="56"/>
      <c r="AG951" s="56"/>
      <c r="AH951" s="56"/>
      <c r="AI951" s="50"/>
      <c r="AJ951" s="50"/>
      <c r="AK951" s="50"/>
      <c r="AL951" s="50"/>
      <c r="AM951" s="50"/>
      <c r="AN951" s="50"/>
      <c r="AO951" s="50"/>
      <c r="AP951" s="50"/>
      <c r="AQ951" s="50"/>
    </row>
    <row r="952" spans="1:43"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57"/>
      <c r="AF952" s="56"/>
      <c r="AG952" s="56"/>
      <c r="AH952" s="56"/>
      <c r="AI952" s="50"/>
      <c r="AJ952" s="50"/>
      <c r="AK952" s="50"/>
      <c r="AL952" s="50"/>
      <c r="AM952" s="50"/>
      <c r="AN952" s="50"/>
      <c r="AO952" s="50"/>
      <c r="AP952" s="50"/>
      <c r="AQ952" s="50"/>
    </row>
    <row r="953" spans="1:43"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57"/>
      <c r="AF953" s="56"/>
      <c r="AG953" s="56"/>
      <c r="AH953" s="56"/>
      <c r="AI953" s="50"/>
      <c r="AJ953" s="50"/>
      <c r="AK953" s="50"/>
      <c r="AL953" s="50"/>
      <c r="AM953" s="50"/>
      <c r="AN953" s="50"/>
      <c r="AO953" s="50"/>
      <c r="AP953" s="50"/>
      <c r="AQ953" s="50"/>
    </row>
    <row r="954" spans="1:43"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57"/>
      <c r="AF954" s="56"/>
      <c r="AG954" s="56"/>
      <c r="AH954" s="56"/>
      <c r="AI954" s="50"/>
      <c r="AJ954" s="50"/>
      <c r="AK954" s="50"/>
      <c r="AL954" s="50"/>
      <c r="AM954" s="50"/>
      <c r="AN954" s="50"/>
      <c r="AO954" s="50"/>
      <c r="AP954" s="50"/>
      <c r="AQ954" s="50"/>
    </row>
    <row r="955" spans="1:43"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57"/>
      <c r="AF955" s="56"/>
      <c r="AG955" s="56"/>
      <c r="AH955" s="56"/>
      <c r="AI955" s="50"/>
      <c r="AJ955" s="50"/>
      <c r="AK955" s="50"/>
      <c r="AL955" s="50"/>
      <c r="AM955" s="50"/>
      <c r="AN955" s="50"/>
      <c r="AO955" s="50"/>
      <c r="AP955" s="50"/>
      <c r="AQ955" s="50"/>
    </row>
    <row r="956" spans="1:43"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57"/>
      <c r="AF956" s="56"/>
      <c r="AG956" s="56"/>
      <c r="AH956" s="56"/>
      <c r="AI956" s="50"/>
      <c r="AJ956" s="50"/>
      <c r="AK956" s="50"/>
      <c r="AL956" s="50"/>
      <c r="AM956" s="50"/>
      <c r="AN956" s="50"/>
      <c r="AO956" s="50"/>
      <c r="AP956" s="50"/>
      <c r="AQ956" s="50"/>
    </row>
    <row r="957" spans="1:43"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57"/>
      <c r="AF957" s="56"/>
      <c r="AG957" s="56"/>
      <c r="AH957" s="56"/>
      <c r="AI957" s="50"/>
      <c r="AJ957" s="50"/>
      <c r="AK957" s="50"/>
      <c r="AL957" s="50"/>
      <c r="AM957" s="50"/>
      <c r="AN957" s="50"/>
      <c r="AO957" s="50"/>
      <c r="AP957" s="50"/>
      <c r="AQ957" s="50"/>
    </row>
    <row r="958" spans="1:43"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57"/>
      <c r="AF958" s="56"/>
      <c r="AG958" s="56"/>
      <c r="AH958" s="56"/>
      <c r="AI958" s="50"/>
      <c r="AJ958" s="50"/>
      <c r="AK958" s="50"/>
      <c r="AL958" s="50"/>
      <c r="AM958" s="50"/>
      <c r="AN958" s="50"/>
      <c r="AO958" s="50"/>
      <c r="AP958" s="50"/>
      <c r="AQ958" s="50"/>
    </row>
    <row r="959" spans="1:43"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57"/>
      <c r="AF959" s="56"/>
      <c r="AG959" s="56"/>
      <c r="AH959" s="56"/>
      <c r="AI959" s="50"/>
      <c r="AJ959" s="50"/>
      <c r="AK959" s="50"/>
      <c r="AL959" s="50"/>
      <c r="AM959" s="50"/>
      <c r="AN959" s="50"/>
      <c r="AO959" s="50"/>
      <c r="AP959" s="50"/>
      <c r="AQ959" s="50"/>
    </row>
    <row r="960" spans="1:43"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57"/>
      <c r="AF960" s="56"/>
      <c r="AG960" s="56"/>
      <c r="AH960" s="56"/>
      <c r="AI960" s="50"/>
      <c r="AJ960" s="50"/>
      <c r="AK960" s="50"/>
      <c r="AL960" s="50"/>
      <c r="AM960" s="50"/>
      <c r="AN960" s="50"/>
      <c r="AO960" s="50"/>
      <c r="AP960" s="50"/>
      <c r="AQ960" s="50"/>
    </row>
    <row r="961" spans="1:43"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57"/>
      <c r="AF961" s="56"/>
      <c r="AG961" s="56"/>
      <c r="AH961" s="56"/>
      <c r="AI961" s="50"/>
      <c r="AJ961" s="50"/>
      <c r="AK961" s="50"/>
      <c r="AL961" s="50"/>
      <c r="AM961" s="50"/>
      <c r="AN961" s="50"/>
      <c r="AO961" s="50"/>
      <c r="AP961" s="50"/>
      <c r="AQ961" s="50"/>
    </row>
    <row r="962" spans="1:43"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57"/>
      <c r="AF962" s="56"/>
      <c r="AG962" s="56"/>
      <c r="AH962" s="56"/>
      <c r="AI962" s="50"/>
      <c r="AJ962" s="50"/>
      <c r="AK962" s="50"/>
      <c r="AL962" s="50"/>
      <c r="AM962" s="50"/>
      <c r="AN962" s="50"/>
      <c r="AO962" s="50"/>
      <c r="AP962" s="50"/>
      <c r="AQ962" s="50"/>
    </row>
    <row r="963" spans="1:43"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57"/>
      <c r="AF963" s="56"/>
      <c r="AG963" s="56"/>
      <c r="AH963" s="56"/>
      <c r="AI963" s="50"/>
      <c r="AJ963" s="50"/>
      <c r="AK963" s="50"/>
      <c r="AL963" s="50"/>
      <c r="AM963" s="50"/>
      <c r="AN963" s="50"/>
      <c r="AO963" s="50"/>
      <c r="AP963" s="50"/>
      <c r="AQ963" s="50"/>
    </row>
    <row r="964" spans="1:43"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57"/>
      <c r="AF964" s="56"/>
      <c r="AG964" s="56"/>
      <c r="AH964" s="56"/>
      <c r="AI964" s="50"/>
      <c r="AJ964" s="50"/>
      <c r="AK964" s="50"/>
      <c r="AL964" s="50"/>
      <c r="AM964" s="50"/>
      <c r="AN964" s="50"/>
      <c r="AO964" s="50"/>
      <c r="AP964" s="50"/>
      <c r="AQ964" s="50"/>
    </row>
    <row r="965" spans="1:43"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57"/>
      <c r="AF965" s="56"/>
      <c r="AG965" s="56"/>
      <c r="AH965" s="56"/>
      <c r="AI965" s="50"/>
      <c r="AJ965" s="50"/>
      <c r="AK965" s="50"/>
      <c r="AL965" s="50"/>
      <c r="AM965" s="50"/>
      <c r="AN965" s="50"/>
      <c r="AO965" s="50"/>
      <c r="AP965" s="50"/>
      <c r="AQ965" s="50"/>
    </row>
    <row r="966" spans="1:43"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57"/>
      <c r="AF966" s="56"/>
      <c r="AG966" s="56"/>
      <c r="AH966" s="56"/>
      <c r="AI966" s="50"/>
      <c r="AJ966" s="50"/>
      <c r="AK966" s="50"/>
      <c r="AL966" s="50"/>
      <c r="AM966" s="50"/>
      <c r="AN966" s="50"/>
      <c r="AO966" s="50"/>
      <c r="AP966" s="50"/>
      <c r="AQ966" s="50"/>
    </row>
    <row r="967" spans="1:43"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57"/>
      <c r="AF967" s="56"/>
      <c r="AG967" s="56"/>
      <c r="AH967" s="56"/>
      <c r="AI967" s="50"/>
      <c r="AJ967" s="50"/>
      <c r="AK967" s="50"/>
      <c r="AL967" s="50"/>
      <c r="AM967" s="50"/>
      <c r="AN967" s="50"/>
      <c r="AO967" s="50"/>
      <c r="AP967" s="50"/>
      <c r="AQ967" s="50"/>
    </row>
    <row r="968" spans="1:43"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57"/>
      <c r="AF968" s="56"/>
      <c r="AG968" s="56"/>
      <c r="AH968" s="56"/>
      <c r="AI968" s="50"/>
      <c r="AJ968" s="50"/>
      <c r="AK968" s="50"/>
      <c r="AL968" s="50"/>
      <c r="AM968" s="50"/>
      <c r="AN968" s="50"/>
      <c r="AO968" s="50"/>
      <c r="AP968" s="50"/>
      <c r="AQ968" s="50"/>
    </row>
    <row r="969" spans="1:43"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57"/>
      <c r="AF969" s="56"/>
      <c r="AG969" s="56"/>
      <c r="AH969" s="56"/>
      <c r="AI969" s="50"/>
      <c r="AJ969" s="50"/>
      <c r="AK969" s="50"/>
      <c r="AL969" s="50"/>
      <c r="AM969" s="50"/>
      <c r="AN969" s="50"/>
      <c r="AO969" s="50"/>
      <c r="AP969" s="50"/>
      <c r="AQ969" s="50"/>
    </row>
    <row r="970" spans="1:43"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57"/>
      <c r="AF970" s="56"/>
      <c r="AG970" s="56"/>
      <c r="AH970" s="56"/>
      <c r="AI970" s="50"/>
      <c r="AJ970" s="50"/>
      <c r="AK970" s="50"/>
      <c r="AL970" s="50"/>
      <c r="AM970" s="50"/>
      <c r="AN970" s="50"/>
      <c r="AO970" s="50"/>
      <c r="AP970" s="50"/>
      <c r="AQ970" s="50"/>
    </row>
    <row r="971" spans="1:43"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57"/>
      <c r="AF971" s="56"/>
      <c r="AG971" s="56"/>
      <c r="AH971" s="56"/>
      <c r="AI971" s="50"/>
      <c r="AJ971" s="50"/>
      <c r="AK971" s="50"/>
      <c r="AL971" s="50"/>
      <c r="AM971" s="50"/>
      <c r="AN971" s="50"/>
      <c r="AO971" s="50"/>
      <c r="AP971" s="50"/>
      <c r="AQ971" s="50"/>
    </row>
    <row r="972" spans="1:43"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57"/>
      <c r="AF972" s="56"/>
      <c r="AG972" s="56"/>
      <c r="AH972" s="56"/>
      <c r="AI972" s="50"/>
      <c r="AJ972" s="50"/>
      <c r="AK972" s="50"/>
      <c r="AL972" s="50"/>
      <c r="AM972" s="50"/>
      <c r="AN972" s="50"/>
      <c r="AO972" s="50"/>
      <c r="AP972" s="50"/>
      <c r="AQ972" s="50"/>
    </row>
    <row r="973" spans="1:43"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57"/>
      <c r="AF973" s="56"/>
      <c r="AG973" s="56"/>
      <c r="AH973" s="56"/>
      <c r="AI973" s="50"/>
      <c r="AJ973" s="50"/>
      <c r="AK973" s="50"/>
      <c r="AL973" s="50"/>
      <c r="AM973" s="50"/>
      <c r="AN973" s="50"/>
      <c r="AO973" s="50"/>
      <c r="AP973" s="50"/>
      <c r="AQ973" s="50"/>
    </row>
    <row r="974" spans="1:43"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57"/>
      <c r="AF974" s="56"/>
      <c r="AG974" s="56"/>
      <c r="AH974" s="56"/>
      <c r="AI974" s="50"/>
      <c r="AJ974" s="50"/>
      <c r="AK974" s="50"/>
      <c r="AL974" s="50"/>
      <c r="AM974" s="50"/>
      <c r="AN974" s="50"/>
      <c r="AO974" s="50"/>
      <c r="AP974" s="50"/>
      <c r="AQ974" s="50"/>
    </row>
    <row r="975" spans="1:43"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57"/>
      <c r="AF975" s="56"/>
      <c r="AG975" s="56"/>
      <c r="AH975" s="56"/>
      <c r="AI975" s="50"/>
      <c r="AJ975" s="50"/>
      <c r="AK975" s="50"/>
      <c r="AL975" s="50"/>
      <c r="AM975" s="50"/>
      <c r="AN975" s="50"/>
      <c r="AO975" s="50"/>
      <c r="AP975" s="50"/>
      <c r="AQ975" s="50"/>
    </row>
    <row r="976" spans="1:43"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57"/>
      <c r="AF976" s="56"/>
      <c r="AG976" s="56"/>
      <c r="AH976" s="56"/>
      <c r="AI976" s="50"/>
      <c r="AJ976" s="50"/>
      <c r="AK976" s="50"/>
      <c r="AL976" s="50"/>
      <c r="AM976" s="50"/>
      <c r="AN976" s="50"/>
      <c r="AO976" s="50"/>
      <c r="AP976" s="50"/>
      <c r="AQ976" s="50"/>
    </row>
    <row r="977" spans="1:43"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57"/>
      <c r="AF977" s="56"/>
      <c r="AG977" s="56"/>
      <c r="AH977" s="56"/>
      <c r="AI977" s="50"/>
      <c r="AJ977" s="50"/>
      <c r="AK977" s="50"/>
      <c r="AL977" s="50"/>
      <c r="AM977" s="50"/>
      <c r="AN977" s="50"/>
      <c r="AO977" s="50"/>
      <c r="AP977" s="50"/>
      <c r="AQ977" s="50"/>
    </row>
    <row r="978" spans="1:43"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57"/>
      <c r="AF978" s="56"/>
      <c r="AG978" s="56"/>
      <c r="AH978" s="56"/>
      <c r="AI978" s="50"/>
      <c r="AJ978" s="50"/>
      <c r="AK978" s="50"/>
      <c r="AL978" s="50"/>
      <c r="AM978" s="50"/>
      <c r="AN978" s="50"/>
      <c r="AO978" s="50"/>
      <c r="AP978" s="50"/>
      <c r="AQ978" s="50"/>
    </row>
    <row r="979" spans="1:43"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57"/>
      <c r="AF979" s="56"/>
      <c r="AG979" s="56"/>
      <c r="AH979" s="56"/>
      <c r="AI979" s="50"/>
      <c r="AJ979" s="50"/>
      <c r="AK979" s="50"/>
      <c r="AL979" s="50"/>
      <c r="AM979" s="50"/>
      <c r="AN979" s="50"/>
      <c r="AO979" s="50"/>
      <c r="AP979" s="50"/>
      <c r="AQ979" s="50"/>
    </row>
    <row r="980" spans="1:43"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57"/>
      <c r="AF980" s="56"/>
      <c r="AG980" s="56"/>
      <c r="AH980" s="56"/>
      <c r="AI980" s="50"/>
      <c r="AJ980" s="50"/>
      <c r="AK980" s="50"/>
      <c r="AL980" s="50"/>
      <c r="AM980" s="50"/>
      <c r="AN980" s="50"/>
      <c r="AO980" s="50"/>
      <c r="AP980" s="50"/>
      <c r="AQ980" s="50"/>
    </row>
    <row r="981" spans="1:43"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57"/>
      <c r="AF981" s="56"/>
      <c r="AG981" s="56"/>
      <c r="AH981" s="56"/>
      <c r="AI981" s="50"/>
      <c r="AJ981" s="50"/>
      <c r="AK981" s="50"/>
      <c r="AL981" s="50"/>
      <c r="AM981" s="50"/>
      <c r="AN981" s="50"/>
      <c r="AO981" s="50"/>
      <c r="AP981" s="50"/>
      <c r="AQ981" s="50"/>
    </row>
    <row r="982" spans="1:43"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57"/>
      <c r="AF982" s="56"/>
      <c r="AG982" s="56"/>
      <c r="AH982" s="56"/>
      <c r="AI982" s="50"/>
      <c r="AJ982" s="50"/>
      <c r="AK982" s="50"/>
      <c r="AL982" s="50"/>
      <c r="AM982" s="50"/>
      <c r="AN982" s="50"/>
      <c r="AO982" s="50"/>
      <c r="AP982" s="50"/>
      <c r="AQ982" s="50"/>
    </row>
    <row r="983" spans="1:43"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57"/>
      <c r="AF983" s="56"/>
      <c r="AG983" s="56"/>
      <c r="AH983" s="56"/>
      <c r="AI983" s="50"/>
      <c r="AJ983" s="50"/>
      <c r="AK983" s="50"/>
      <c r="AL983" s="50"/>
      <c r="AM983" s="50"/>
      <c r="AN983" s="50"/>
      <c r="AO983" s="50"/>
      <c r="AP983" s="50"/>
      <c r="AQ983" s="50"/>
    </row>
    <row r="984" spans="1:43"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57"/>
      <c r="AF984" s="56"/>
      <c r="AG984" s="56"/>
      <c r="AH984" s="56"/>
      <c r="AI984" s="50"/>
      <c r="AJ984" s="50"/>
      <c r="AK984" s="50"/>
      <c r="AL984" s="50"/>
      <c r="AM984" s="50"/>
      <c r="AN984" s="50"/>
      <c r="AO984" s="50"/>
      <c r="AP984" s="50"/>
      <c r="AQ984" s="50"/>
    </row>
    <row r="985" spans="1:43"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57"/>
      <c r="AF985" s="56"/>
      <c r="AG985" s="56"/>
      <c r="AH985" s="56"/>
      <c r="AI985" s="50"/>
      <c r="AJ985" s="50"/>
      <c r="AK985" s="50"/>
      <c r="AL985" s="50"/>
      <c r="AM985" s="50"/>
      <c r="AN985" s="50"/>
      <c r="AO985" s="50"/>
      <c r="AP985" s="50"/>
      <c r="AQ985" s="50"/>
    </row>
    <row r="986" spans="1:43"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57"/>
      <c r="AF986" s="56"/>
      <c r="AG986" s="56"/>
      <c r="AH986" s="56"/>
      <c r="AI986" s="50"/>
      <c r="AJ986" s="50"/>
      <c r="AK986" s="50"/>
      <c r="AL986" s="50"/>
      <c r="AM986" s="50"/>
      <c r="AN986" s="50"/>
      <c r="AO986" s="50"/>
      <c r="AP986" s="50"/>
      <c r="AQ986" s="50"/>
    </row>
    <row r="987" spans="1:43"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57"/>
      <c r="AF987" s="56"/>
      <c r="AG987" s="56"/>
      <c r="AH987" s="56"/>
      <c r="AI987" s="50"/>
      <c r="AJ987" s="50"/>
      <c r="AK987" s="50"/>
      <c r="AL987" s="50"/>
      <c r="AM987" s="50"/>
      <c r="AN987" s="50"/>
      <c r="AO987" s="50"/>
      <c r="AP987" s="50"/>
      <c r="AQ987" s="50"/>
    </row>
    <row r="988" spans="1:43"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57"/>
      <c r="AF988" s="56"/>
      <c r="AG988" s="56"/>
      <c r="AH988" s="56"/>
      <c r="AI988" s="50"/>
      <c r="AJ988" s="50"/>
      <c r="AK988" s="50"/>
      <c r="AL988" s="50"/>
      <c r="AM988" s="50"/>
      <c r="AN988" s="50"/>
      <c r="AO988" s="50"/>
      <c r="AP988" s="50"/>
      <c r="AQ988" s="50"/>
    </row>
    <row r="989" spans="1:43"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57"/>
      <c r="AF989" s="56"/>
      <c r="AG989" s="56"/>
      <c r="AH989" s="56"/>
      <c r="AI989" s="50"/>
      <c r="AJ989" s="50"/>
      <c r="AK989" s="50"/>
      <c r="AL989" s="50"/>
      <c r="AM989" s="50"/>
      <c r="AN989" s="50"/>
      <c r="AO989" s="50"/>
      <c r="AP989" s="50"/>
      <c r="AQ989" s="50"/>
    </row>
    <row r="990" spans="1:43"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57"/>
      <c r="AF990" s="56"/>
      <c r="AG990" s="56"/>
      <c r="AH990" s="56"/>
      <c r="AI990" s="50"/>
      <c r="AJ990" s="50"/>
      <c r="AK990" s="50"/>
      <c r="AL990" s="50"/>
      <c r="AM990" s="50"/>
      <c r="AN990" s="50"/>
      <c r="AO990" s="50"/>
      <c r="AP990" s="50"/>
      <c r="AQ990" s="50"/>
    </row>
    <row r="991" spans="1:43"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57"/>
      <c r="AF991" s="56"/>
      <c r="AG991" s="56"/>
      <c r="AH991" s="56"/>
      <c r="AI991" s="50"/>
      <c r="AJ991" s="50"/>
      <c r="AK991" s="50"/>
      <c r="AL991" s="50"/>
      <c r="AM991" s="50"/>
      <c r="AN991" s="50"/>
      <c r="AO991" s="50"/>
      <c r="AP991" s="50"/>
      <c r="AQ991" s="50"/>
    </row>
    <row r="992" spans="1:43"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57"/>
      <c r="AF992" s="56"/>
      <c r="AG992" s="56"/>
      <c r="AH992" s="56"/>
      <c r="AI992" s="50"/>
      <c r="AJ992" s="50"/>
      <c r="AK992" s="50"/>
      <c r="AL992" s="50"/>
      <c r="AM992" s="50"/>
      <c r="AN992" s="50"/>
      <c r="AO992" s="50"/>
      <c r="AP992" s="50"/>
      <c r="AQ992" s="50"/>
    </row>
    <row r="993" spans="1:43"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57"/>
      <c r="AF993" s="56"/>
      <c r="AG993" s="56"/>
      <c r="AH993" s="56"/>
      <c r="AI993" s="50"/>
      <c r="AJ993" s="50"/>
      <c r="AK993" s="50"/>
      <c r="AL993" s="50"/>
      <c r="AM993" s="50"/>
      <c r="AN993" s="50"/>
      <c r="AO993" s="50"/>
      <c r="AP993" s="50"/>
      <c r="AQ993" s="50"/>
    </row>
    <row r="994" spans="1:43"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57"/>
      <c r="AF994" s="56"/>
      <c r="AG994" s="56"/>
      <c r="AH994" s="56"/>
      <c r="AI994" s="50"/>
      <c r="AJ994" s="50"/>
      <c r="AK994" s="50"/>
      <c r="AL994" s="50"/>
      <c r="AM994" s="50"/>
      <c r="AN994" s="50"/>
      <c r="AO994" s="50"/>
      <c r="AP994" s="50"/>
      <c r="AQ994" s="50"/>
    </row>
    <row r="995" spans="1:43"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57"/>
      <c r="AF995" s="56"/>
      <c r="AG995" s="56"/>
      <c r="AH995" s="56"/>
      <c r="AI995" s="50"/>
      <c r="AJ995" s="50"/>
      <c r="AK995" s="50"/>
      <c r="AL995" s="50"/>
      <c r="AM995" s="50"/>
      <c r="AN995" s="50"/>
      <c r="AO995" s="50"/>
      <c r="AP995" s="50"/>
      <c r="AQ995" s="50"/>
    </row>
    <row r="996" spans="1:43"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57"/>
      <c r="AF996" s="56"/>
      <c r="AG996" s="56"/>
      <c r="AH996" s="56"/>
      <c r="AI996" s="50"/>
      <c r="AJ996" s="50"/>
      <c r="AK996" s="50"/>
      <c r="AL996" s="50"/>
      <c r="AM996" s="50"/>
      <c r="AN996" s="50"/>
      <c r="AO996" s="50"/>
      <c r="AP996" s="50"/>
      <c r="AQ996" s="50"/>
    </row>
    <row r="997" spans="1:43"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57"/>
      <c r="AF997" s="56"/>
      <c r="AG997" s="56"/>
      <c r="AH997" s="56"/>
      <c r="AI997" s="50"/>
      <c r="AJ997" s="50"/>
      <c r="AK997" s="50"/>
      <c r="AL997" s="50"/>
      <c r="AM997" s="50"/>
      <c r="AN997" s="50"/>
      <c r="AO997" s="50"/>
      <c r="AP997" s="50"/>
      <c r="AQ997" s="50"/>
    </row>
    <row r="998" spans="1:43"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57"/>
      <c r="AF998" s="56"/>
      <c r="AG998" s="56"/>
      <c r="AH998" s="56"/>
      <c r="AI998" s="50"/>
      <c r="AJ998" s="50"/>
      <c r="AK998" s="50"/>
      <c r="AL998" s="50"/>
      <c r="AM998" s="50"/>
      <c r="AN998" s="50"/>
      <c r="AO998" s="50"/>
      <c r="AP998" s="50"/>
      <c r="AQ998" s="50"/>
    </row>
    <row r="999" spans="1:43"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57"/>
      <c r="AF999" s="56"/>
      <c r="AG999" s="56"/>
      <c r="AH999" s="56"/>
      <c r="AI999" s="50"/>
      <c r="AJ999" s="50"/>
      <c r="AK999" s="50"/>
      <c r="AL999" s="50"/>
      <c r="AM999" s="50"/>
      <c r="AN999" s="50"/>
      <c r="AO999" s="50"/>
      <c r="AP999" s="50"/>
      <c r="AQ999" s="50"/>
    </row>
    <row r="1000" spans="1:43"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57"/>
      <c r="AF1000" s="56"/>
      <c r="AG1000" s="56"/>
      <c r="AH1000" s="56"/>
      <c r="AI1000" s="50"/>
      <c r="AJ1000" s="50"/>
      <c r="AK1000" s="50"/>
      <c r="AL1000" s="50"/>
      <c r="AM1000" s="50"/>
      <c r="AN1000" s="50"/>
      <c r="AO1000" s="50"/>
      <c r="AP1000" s="50"/>
      <c r="AQ1000" s="50"/>
    </row>
  </sheetData>
  <sheetProtection password="B7B8" sheet="1" objects="1" scenarios="1" formatCells="0" formatColumns="0" selectLockedCells="1"/>
  <mergeCells count="178">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I9:K9"/>
    <mergeCell ref="Z22:AA22"/>
    <mergeCell ref="AB22:AD22"/>
    <mergeCell ref="H20:Y20"/>
    <mergeCell ref="Z20:AA20"/>
    <mergeCell ref="AB20:AD20"/>
    <mergeCell ref="H21:Y21"/>
    <mergeCell ref="Z21:AA21"/>
    <mergeCell ref="AB21:AD21"/>
    <mergeCell ref="H22:Y22"/>
  </mergeCells>
  <conditionalFormatting sqref="A18:A23">
    <cfRule type="containsBlanks" dxfId="71" priority="1">
      <formula>LEN(TRIM(A18))=0</formula>
    </cfRule>
  </conditionalFormatting>
  <conditionalFormatting sqref="AD5">
    <cfRule type="containsBlanks" dxfId="70" priority="2">
      <formula>LEN(TRIM(AD5))=0</formula>
    </cfRule>
  </conditionalFormatting>
  <conditionalFormatting sqref="P72:AD79 AC80:AD80">
    <cfRule type="containsBlanks" dxfId="69" priority="3">
      <formula>LEN(TRIM(P72))=0</formula>
    </cfRule>
  </conditionalFormatting>
  <conditionalFormatting sqref="A13:O14">
    <cfRule type="containsBlanks" dxfId="68" priority="4">
      <formula>LEN(TRIM(A13))=0</formula>
    </cfRule>
  </conditionalFormatting>
  <conditionalFormatting sqref="Q13:AD14">
    <cfRule type="containsBlanks" dxfId="67" priority="5">
      <formula>LEN(TRIM(Q13))=0</formula>
    </cfRule>
  </conditionalFormatting>
  <conditionalFormatting sqref="H17:AA23">
    <cfRule type="containsBlanks" dxfId="66" priority="6">
      <formula>LEN(TRIM(H17))=0</formula>
    </cfRule>
  </conditionalFormatting>
  <conditionalFormatting sqref="A26 A29 A32 A36 A39 A42 A45 A48 A51 A54 A58 A61 A64">
    <cfRule type="containsBlanks" dxfId="65" priority="7">
      <formula>LEN(TRIM(A26))=0</formula>
    </cfRule>
  </conditionalFormatting>
  <conditionalFormatting sqref="S26:S34">
    <cfRule type="containsBlanks" dxfId="64" priority="8">
      <formula>LEN(TRIM(S26))=0</formula>
    </cfRule>
  </conditionalFormatting>
  <conditionalFormatting sqref="B26">
    <cfRule type="containsBlanks" dxfId="63" priority="9">
      <formula>LEN(TRIM(B26))=0</formula>
    </cfRule>
  </conditionalFormatting>
  <conditionalFormatting sqref="B29">
    <cfRule type="containsBlanks" dxfId="62" priority="10">
      <formula>LEN(TRIM(B29))=0</formula>
    </cfRule>
  </conditionalFormatting>
  <conditionalFormatting sqref="B32">
    <cfRule type="containsBlanks" dxfId="61" priority="11">
      <formula>LEN(TRIM(B32))=0</formula>
    </cfRule>
  </conditionalFormatting>
  <conditionalFormatting sqref="B36 B39 B42 B45 B48 B51 B54 S36:S56">
    <cfRule type="containsBlanks" dxfId="60" priority="12">
      <formula>LEN(TRIM(B36))=0</formula>
    </cfRule>
  </conditionalFormatting>
  <conditionalFormatting sqref="B58 B61 B64 S58:S66">
    <cfRule type="containsBlanks" dxfId="59" priority="13">
      <formula>LEN(TRIM(B58))=0</formula>
    </cfRule>
  </conditionalFormatting>
  <conditionalFormatting sqref="T58">
    <cfRule type="containsBlanks" dxfId="58" priority="14">
      <formula>LEN(TRIM(T58))=0</formula>
    </cfRule>
  </conditionalFormatting>
  <conditionalFormatting sqref="T36:T56">
    <cfRule type="containsBlanks" dxfId="57" priority="15">
      <formula>LEN(TRIM(T36))=0</formula>
    </cfRule>
  </conditionalFormatting>
  <conditionalFormatting sqref="T59:T66">
    <cfRule type="containsBlanks" dxfId="56" priority="16">
      <formula>LEN(TRIM(T59))=0</formula>
    </cfRule>
  </conditionalFormatting>
  <conditionalFormatting sqref="T26">
    <cfRule type="containsBlanks" dxfId="55" priority="17">
      <formula>LEN(TRIM(T26))=0</formula>
    </cfRule>
  </conditionalFormatting>
  <conditionalFormatting sqref="T27:T34">
    <cfRule type="containsBlanks" dxfId="54" priority="18">
      <formula>LEN(TRIM(T27))=0</formula>
    </cfRule>
  </conditionalFormatting>
  <dataValidations count="4">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T26:T34 T36:T56">
      <formula1>"Práctica,Tarea,Reporte,Checklist,Actividad,Ensayo,Proyecto,Investigación,Exposición,Lista de Cotejo,Mapa Mental,Examen Escrito"</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000"/>
  <sheetViews>
    <sheetView view="pageBreakPreview" zoomScale="120" zoomScaleNormal="100" zoomScaleSheetLayoutView="120" workbookViewId="0">
      <selection activeCell="A13" sqref="A13:O13"/>
    </sheetView>
  </sheetViews>
  <sheetFormatPr baseColWidth="10" defaultColWidth="0" defaultRowHeight="15" customHeight="1" zeroHeight="1"/>
  <cols>
    <col min="1" max="30" width="4.28515625" customWidth="1"/>
    <col min="31" max="31" width="5" style="51" customWidth="1"/>
    <col min="32" max="37" width="4.28515625" style="51" hidden="1" customWidth="1"/>
    <col min="38" max="41" width="11.42578125" style="51" hidden="1" customWidth="1"/>
    <col min="42" max="42" width="4.28515625" style="51" hidden="1" customWidth="1"/>
    <col min="43" max="43" width="11.42578125" style="51" hidden="1" customWidth="1"/>
    <col min="44" max="48" width="0" style="51" hidden="1" customWidth="1"/>
    <col min="49" max="16384" width="14.42578125" style="52" hidden="1"/>
  </cols>
  <sheetData>
    <row r="1" spans="1:43"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50"/>
      <c r="AF1" s="50"/>
      <c r="AG1" s="50"/>
      <c r="AH1" s="50"/>
      <c r="AI1" s="50"/>
      <c r="AJ1" s="50"/>
      <c r="AK1" s="50"/>
      <c r="AL1" s="50"/>
      <c r="AM1" s="50" t="s">
        <v>1</v>
      </c>
      <c r="AN1" s="50"/>
      <c r="AO1" s="50"/>
      <c r="AP1" s="50"/>
      <c r="AQ1" s="50"/>
    </row>
    <row r="2" spans="1:43" ht="21" customHeight="1">
      <c r="A2" s="72" t="str">
        <f>+'UT 1'!A2:AD2</f>
        <v>PLANEACIÓN ACADÉMICA REV. 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50"/>
      <c r="AF2" s="50"/>
      <c r="AG2" s="50"/>
      <c r="AH2" s="50"/>
      <c r="AI2" s="50"/>
      <c r="AJ2" s="50"/>
      <c r="AK2" s="50"/>
      <c r="AL2" s="50"/>
      <c r="AM2" s="53" t="s">
        <v>3</v>
      </c>
      <c r="AN2" s="50"/>
      <c r="AO2" s="50"/>
      <c r="AP2" s="50"/>
      <c r="AQ2" s="50"/>
    </row>
    <row r="3" spans="1:43"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50"/>
      <c r="AF3" s="50"/>
      <c r="AG3" s="50"/>
      <c r="AH3" s="50"/>
      <c r="AI3" s="50"/>
      <c r="AJ3" s="50"/>
      <c r="AK3" s="50"/>
      <c r="AL3" s="50"/>
      <c r="AM3" s="53" t="s">
        <v>4</v>
      </c>
      <c r="AN3" s="50"/>
      <c r="AO3" s="50"/>
      <c r="AP3" s="50"/>
      <c r="AQ3" s="50"/>
    </row>
    <row r="4" spans="1:43" ht="15" customHeight="1">
      <c r="A4" s="3"/>
      <c r="B4" s="3"/>
      <c r="C4" s="3"/>
      <c r="D4" s="3"/>
      <c r="E4" s="3"/>
      <c r="F4" s="3"/>
      <c r="G4" s="3"/>
      <c r="H4" s="3"/>
      <c r="I4" s="3"/>
      <c r="J4" s="3"/>
      <c r="K4" s="3"/>
      <c r="L4" s="3"/>
      <c r="M4" s="3"/>
      <c r="N4" s="3"/>
      <c r="O4" s="3"/>
      <c r="P4" s="3"/>
      <c r="Q4" s="3"/>
      <c r="R4" s="3"/>
      <c r="S4" s="3"/>
      <c r="T4" s="3"/>
      <c r="U4" s="3"/>
      <c r="V4" s="3"/>
      <c r="W4" s="3"/>
      <c r="X4" s="3"/>
      <c r="Y4" s="3"/>
      <c r="Z4" s="3"/>
      <c r="AA4" s="4"/>
      <c r="AB4" s="3"/>
      <c r="AC4" s="3"/>
      <c r="AD4" s="3"/>
      <c r="AE4" s="50"/>
      <c r="AF4" s="50"/>
      <c r="AG4" s="50"/>
      <c r="AH4" s="50"/>
      <c r="AI4" s="50"/>
      <c r="AJ4" s="50"/>
      <c r="AK4" s="50"/>
      <c r="AL4" s="50"/>
      <c r="AM4" s="53" t="s">
        <v>5</v>
      </c>
      <c r="AN4" s="50"/>
      <c r="AO4" s="50"/>
      <c r="AP4" s="50"/>
      <c r="AQ4" s="50"/>
    </row>
    <row r="5" spans="1:43">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129</v>
      </c>
      <c r="AE5" s="50"/>
      <c r="AF5" s="50"/>
      <c r="AG5" s="50"/>
      <c r="AH5" s="50"/>
      <c r="AI5" s="50"/>
      <c r="AJ5" s="50"/>
      <c r="AK5" s="50"/>
      <c r="AL5" s="50"/>
      <c r="AM5" s="53" t="s">
        <v>9</v>
      </c>
      <c r="AN5" s="50"/>
      <c r="AO5" s="50"/>
      <c r="AP5" s="50"/>
      <c r="AQ5" s="50"/>
    </row>
    <row r="6" spans="1:43" ht="15.75" customHeight="1">
      <c r="A6" s="77" t="s">
        <v>10</v>
      </c>
      <c r="B6" s="78"/>
      <c r="C6" s="78"/>
      <c r="D6" s="78"/>
      <c r="E6" s="79"/>
      <c r="F6" s="138" t="str">
        <f>+'UT 1'!F6:AD6</f>
        <v>ADMINISTRACIÓN DE NEGOCIOS</v>
      </c>
      <c r="G6" s="90"/>
      <c r="H6" s="90"/>
      <c r="I6" s="90"/>
      <c r="J6" s="90"/>
      <c r="K6" s="90"/>
      <c r="L6" s="90"/>
      <c r="M6" s="90"/>
      <c r="N6" s="90"/>
      <c r="O6" s="90"/>
      <c r="P6" s="90"/>
      <c r="Q6" s="90"/>
      <c r="R6" s="90"/>
      <c r="S6" s="90"/>
      <c r="T6" s="90"/>
      <c r="U6" s="90"/>
      <c r="V6" s="90"/>
      <c r="W6" s="90"/>
      <c r="X6" s="90"/>
      <c r="Y6" s="90"/>
      <c r="Z6" s="90"/>
      <c r="AA6" s="90"/>
      <c r="AB6" s="90"/>
      <c r="AC6" s="90"/>
      <c r="AD6" s="91"/>
      <c r="AE6" s="50"/>
      <c r="AF6" s="50"/>
      <c r="AG6" s="50"/>
      <c r="AH6" s="50"/>
      <c r="AI6" s="50"/>
      <c r="AJ6" s="50"/>
      <c r="AK6" s="50"/>
      <c r="AL6" s="50"/>
      <c r="AM6" s="53" t="s">
        <v>11</v>
      </c>
      <c r="AN6" s="50"/>
      <c r="AO6" s="50"/>
      <c r="AP6" s="50"/>
      <c r="AQ6" s="50"/>
    </row>
    <row r="7" spans="1:43" ht="15.75">
      <c r="A7" s="83" t="s">
        <v>12</v>
      </c>
      <c r="B7" s="75"/>
      <c r="C7" s="75"/>
      <c r="D7" s="75"/>
      <c r="E7" s="76"/>
      <c r="F7" s="84" t="str">
        <f>+VLOOKUP(F6,BD!B:VI,2,0)</f>
        <v>Ingeniería en Energías Renovables</v>
      </c>
      <c r="G7" s="85"/>
      <c r="H7" s="85"/>
      <c r="I7" s="85"/>
      <c r="J7" s="85"/>
      <c r="K7" s="85"/>
      <c r="L7" s="85"/>
      <c r="M7" s="85"/>
      <c r="N7" s="85"/>
      <c r="O7" s="85"/>
      <c r="P7" s="85"/>
      <c r="Q7" s="85"/>
      <c r="R7" s="85"/>
      <c r="S7" s="85"/>
      <c r="T7" s="85"/>
      <c r="U7" s="85"/>
      <c r="V7" s="85"/>
      <c r="W7" s="85"/>
      <c r="X7" s="85"/>
      <c r="Y7" s="85"/>
      <c r="Z7" s="85"/>
      <c r="AA7" s="85"/>
      <c r="AB7" s="85"/>
      <c r="AC7" s="85"/>
      <c r="AD7" s="86"/>
      <c r="AE7" s="50"/>
      <c r="AF7" s="50"/>
      <c r="AG7" s="50"/>
      <c r="AH7" s="50"/>
      <c r="AI7" s="50"/>
      <c r="AJ7" s="50"/>
      <c r="AK7" s="50"/>
      <c r="AL7" s="50"/>
      <c r="AM7" s="53" t="s">
        <v>13</v>
      </c>
      <c r="AN7" s="50"/>
      <c r="AO7" s="50"/>
      <c r="AP7" s="50"/>
      <c r="AQ7" s="50"/>
    </row>
    <row r="8" spans="1:43">
      <c r="A8" s="83" t="s">
        <v>14</v>
      </c>
      <c r="B8" s="75"/>
      <c r="C8" s="75"/>
      <c r="D8" s="75"/>
      <c r="E8" s="88"/>
      <c r="F8" s="87">
        <f>+VLOOKUP(F6,BD!B:VI,207,0)</f>
        <v>0</v>
      </c>
      <c r="G8" s="75"/>
      <c r="H8" s="75"/>
      <c r="I8" s="75"/>
      <c r="J8" s="75"/>
      <c r="K8" s="75"/>
      <c r="L8" s="75"/>
      <c r="M8" s="75"/>
      <c r="N8" s="75"/>
      <c r="O8" s="75"/>
      <c r="P8" s="75"/>
      <c r="Q8" s="75"/>
      <c r="R8" s="75"/>
      <c r="S8" s="75"/>
      <c r="T8" s="75"/>
      <c r="U8" s="75"/>
      <c r="V8" s="75"/>
      <c r="W8" s="75"/>
      <c r="X8" s="75"/>
      <c r="Y8" s="75"/>
      <c r="Z8" s="75"/>
      <c r="AA8" s="75"/>
      <c r="AB8" s="75"/>
      <c r="AC8" s="75"/>
      <c r="AD8" s="76"/>
      <c r="AE8" s="50"/>
      <c r="AF8" s="50"/>
      <c r="AG8" s="50"/>
      <c r="AH8" s="50"/>
      <c r="AI8" s="50"/>
      <c r="AJ8" s="50"/>
      <c r="AK8" s="50"/>
      <c r="AL8" s="50"/>
      <c r="AM8" s="53" t="s">
        <v>15</v>
      </c>
      <c r="AN8" s="50"/>
      <c r="AO8" s="50"/>
      <c r="AP8" s="50"/>
      <c r="AQ8" s="50"/>
    </row>
    <row r="9" spans="1:43" ht="15.75" customHeight="1">
      <c r="A9" s="77" t="s">
        <v>16</v>
      </c>
      <c r="B9" s="78"/>
      <c r="C9" s="78"/>
      <c r="D9" s="78"/>
      <c r="E9" s="79"/>
      <c r="F9" s="89" t="str">
        <f>+VLOOKUP(F6,BD!B:VI,4,0)</f>
        <v>Séptimo</v>
      </c>
      <c r="G9" s="90"/>
      <c r="H9" s="91"/>
      <c r="I9" s="142" t="s">
        <v>17</v>
      </c>
      <c r="J9" s="143"/>
      <c r="K9" s="144"/>
      <c r="L9" s="9">
        <f>+VLOOKUP(F6,BD!B:VI,208,0)</f>
        <v>0</v>
      </c>
      <c r="M9" s="92" t="s">
        <v>18</v>
      </c>
      <c r="N9" s="78"/>
      <c r="O9" s="79"/>
      <c r="P9" s="10">
        <f>+VLOOKUP(F6,BD!B:VI,209,0)</f>
        <v>0</v>
      </c>
      <c r="Q9" s="92" t="s">
        <v>19</v>
      </c>
      <c r="R9" s="78"/>
      <c r="S9" s="78"/>
      <c r="T9" s="79"/>
      <c r="U9" s="11">
        <f>+VLOOKUP(F6,BD!B:VI,8,0)</f>
        <v>4</v>
      </c>
      <c r="V9" s="92" t="s">
        <v>20</v>
      </c>
      <c r="W9" s="78"/>
      <c r="X9" s="78"/>
      <c r="Y9" s="79"/>
      <c r="Z9" s="87">
        <f>+VLOOKUP(F6,BD!B:VI,253,0)</f>
        <v>0</v>
      </c>
      <c r="AA9" s="75"/>
      <c r="AB9" s="75"/>
      <c r="AC9" s="75"/>
      <c r="AD9" s="76"/>
      <c r="AE9" s="50"/>
      <c r="AF9" s="50"/>
      <c r="AG9" s="50"/>
      <c r="AH9" s="50"/>
      <c r="AI9" s="50"/>
      <c r="AJ9" s="50"/>
      <c r="AK9" s="50"/>
      <c r="AL9" s="50"/>
      <c r="AM9" s="53" t="s">
        <v>21</v>
      </c>
      <c r="AN9" s="50"/>
      <c r="AO9" s="50"/>
      <c r="AP9" s="50"/>
      <c r="AQ9" s="50"/>
    </row>
    <row r="10" spans="1:43">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50"/>
      <c r="AF10" s="50"/>
      <c r="AG10" s="50"/>
      <c r="AH10" s="50"/>
      <c r="AI10" s="50"/>
      <c r="AJ10" s="50"/>
      <c r="AK10" s="50"/>
      <c r="AL10" s="50"/>
      <c r="AM10" s="53" t="s">
        <v>23</v>
      </c>
      <c r="AN10" s="50"/>
      <c r="AO10" s="50"/>
      <c r="AP10" s="50"/>
      <c r="AQ10" s="50"/>
    </row>
    <row r="11" spans="1:43" ht="34.5" customHeight="1">
      <c r="A11" s="93">
        <f>+VLOOKUP(F6,BD!B:VI,211,0)</f>
        <v>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50"/>
      <c r="AF11" s="50"/>
      <c r="AG11" s="50"/>
      <c r="AH11" s="50"/>
      <c r="AI11" s="50"/>
      <c r="AJ11" s="50"/>
      <c r="AK11" s="50"/>
      <c r="AL11" s="50"/>
      <c r="AM11" s="53" t="s">
        <v>24</v>
      </c>
      <c r="AN11" s="50"/>
      <c r="AO11" s="50"/>
      <c r="AP11" s="50"/>
      <c r="AQ11" s="50"/>
    </row>
    <row r="12" spans="1:43">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50"/>
      <c r="AF12" s="50"/>
      <c r="AG12" s="50"/>
      <c r="AH12" s="50"/>
      <c r="AI12" s="50"/>
      <c r="AJ12" s="50"/>
      <c r="AK12" s="50"/>
      <c r="AL12" s="50" t="s">
        <v>75</v>
      </c>
      <c r="AM12" s="53" t="s">
        <v>26</v>
      </c>
      <c r="AN12" s="50"/>
      <c r="AO12" s="50"/>
      <c r="AP12" s="50"/>
      <c r="AQ12" s="50"/>
    </row>
    <row r="13" spans="1:43"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50" t="s">
        <v>27</v>
      </c>
      <c r="AF13" s="50"/>
      <c r="AG13" s="50"/>
      <c r="AH13" s="50"/>
      <c r="AI13" s="50"/>
      <c r="AJ13" s="50"/>
      <c r="AK13" s="50"/>
      <c r="AL13" s="50" t="s">
        <v>76</v>
      </c>
      <c r="AM13" s="53" t="s">
        <v>28</v>
      </c>
      <c r="AN13" s="50"/>
      <c r="AO13" s="50"/>
      <c r="AP13" s="50"/>
      <c r="AQ13" s="50"/>
    </row>
    <row r="14" spans="1:43"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50" t="s">
        <v>27</v>
      </c>
      <c r="AF14" s="50"/>
      <c r="AG14" s="50"/>
      <c r="AH14" s="50"/>
      <c r="AI14" s="50"/>
      <c r="AJ14" s="50"/>
      <c r="AK14" s="50"/>
      <c r="AL14" s="50" t="s">
        <v>77</v>
      </c>
      <c r="AM14" s="53" t="s">
        <v>29</v>
      </c>
      <c r="AN14" s="50"/>
      <c r="AO14" s="50"/>
      <c r="AP14" s="50"/>
      <c r="AQ14" s="50"/>
    </row>
    <row r="15" spans="1:43">
      <c r="A15" s="95" t="s">
        <v>130</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50"/>
      <c r="AF15" s="50"/>
      <c r="AG15" s="50"/>
      <c r="AH15" s="50"/>
      <c r="AI15" s="50"/>
      <c r="AJ15" s="50"/>
      <c r="AK15" s="50"/>
      <c r="AL15" s="50"/>
      <c r="AM15" s="53" t="s">
        <v>31</v>
      </c>
      <c r="AN15" s="50"/>
      <c r="AO15" s="50"/>
      <c r="AP15" s="50"/>
      <c r="AQ15" s="50"/>
    </row>
    <row r="16" spans="1:43">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50"/>
      <c r="AF16" s="50"/>
      <c r="AG16" s="50"/>
      <c r="AH16" s="50"/>
      <c r="AI16" s="50"/>
      <c r="AJ16" s="50"/>
      <c r="AK16" s="50"/>
      <c r="AL16" s="50"/>
      <c r="AM16" s="53" t="s">
        <v>36</v>
      </c>
      <c r="AN16" s="50"/>
      <c r="AO16" s="50"/>
      <c r="AP16" s="50"/>
      <c r="AQ16" s="50"/>
    </row>
    <row r="17" spans="1:43" ht="39" customHeight="1">
      <c r="A17" s="100" t="str">
        <f>IF(VLOOKUP(F6,BD!B:VI,212,0)=0,"----------------------------------------------------",(VLOOKUP(F6,BD!B:VI,212,0)))</f>
        <v>----------------------------------------------------</v>
      </c>
      <c r="B17" s="75"/>
      <c r="C17" s="75"/>
      <c r="D17" s="75"/>
      <c r="E17" s="75"/>
      <c r="F17" s="75"/>
      <c r="G17" s="76"/>
      <c r="H17" s="137"/>
      <c r="I17" s="68"/>
      <c r="J17" s="68"/>
      <c r="K17" s="68"/>
      <c r="L17" s="68"/>
      <c r="M17" s="68"/>
      <c r="N17" s="68"/>
      <c r="O17" s="68"/>
      <c r="P17" s="68"/>
      <c r="Q17" s="68"/>
      <c r="R17" s="68"/>
      <c r="S17" s="68"/>
      <c r="T17" s="68"/>
      <c r="U17" s="68"/>
      <c r="V17" s="68"/>
      <c r="W17" s="68"/>
      <c r="X17" s="68"/>
      <c r="Y17" s="66"/>
      <c r="Z17" s="65"/>
      <c r="AA17" s="66"/>
      <c r="AB17" s="67" t="str">
        <f t="shared" ref="AB17:AB23" si="0">+IF(Z17="","","Firma de conclusión del tema")</f>
        <v/>
      </c>
      <c r="AC17" s="68"/>
      <c r="AD17" s="66"/>
      <c r="AE17" s="54"/>
      <c r="AF17" s="54"/>
      <c r="AG17" s="54"/>
      <c r="AH17" s="54"/>
      <c r="AI17" s="54"/>
      <c r="AJ17" s="54"/>
      <c r="AK17" s="54"/>
      <c r="AL17" s="54"/>
      <c r="AM17" s="53" t="s">
        <v>37</v>
      </c>
      <c r="AN17" s="54"/>
      <c r="AO17" s="54"/>
      <c r="AP17" s="54"/>
      <c r="AQ17" s="54"/>
    </row>
    <row r="18" spans="1:43" ht="39" customHeight="1">
      <c r="A18" s="100" t="str">
        <f>IF(VLOOKUP(F6,BD!B:VI,216,0)=0,"----------------------------------------------------",(VLOOKUP(F6,BD!B:VI,216,0)))</f>
        <v>----------------------------------------------------</v>
      </c>
      <c r="B18" s="75"/>
      <c r="C18" s="75"/>
      <c r="D18" s="75"/>
      <c r="E18" s="75"/>
      <c r="F18" s="75"/>
      <c r="G18" s="76"/>
      <c r="H18" s="137"/>
      <c r="I18" s="68"/>
      <c r="J18" s="68"/>
      <c r="K18" s="68"/>
      <c r="L18" s="68"/>
      <c r="M18" s="68"/>
      <c r="N18" s="68"/>
      <c r="O18" s="68"/>
      <c r="P18" s="68"/>
      <c r="Q18" s="68"/>
      <c r="R18" s="68"/>
      <c r="S18" s="68"/>
      <c r="T18" s="68"/>
      <c r="U18" s="68"/>
      <c r="V18" s="68"/>
      <c r="W18" s="68"/>
      <c r="X18" s="68"/>
      <c r="Y18" s="66"/>
      <c r="Z18" s="65"/>
      <c r="AA18" s="66"/>
      <c r="AB18" s="67" t="str">
        <f t="shared" si="0"/>
        <v/>
      </c>
      <c r="AC18" s="68"/>
      <c r="AD18" s="66"/>
      <c r="AE18" s="54"/>
      <c r="AF18" s="54"/>
      <c r="AG18" s="54"/>
      <c r="AH18" s="54"/>
      <c r="AI18" s="54"/>
      <c r="AJ18" s="54"/>
      <c r="AK18" s="54"/>
      <c r="AL18" s="54"/>
      <c r="AM18" s="53" t="s">
        <v>38</v>
      </c>
      <c r="AN18" s="54"/>
      <c r="AO18" s="54"/>
      <c r="AP18" s="54"/>
      <c r="AQ18" s="54"/>
    </row>
    <row r="19" spans="1:43" ht="39" customHeight="1">
      <c r="A19" s="100" t="str">
        <f>IF(VLOOKUP(F6,BD!B:VI,220,0)=0,"----------------------------------------------------",(VLOOKUP(F6,BD!B:VI,220,0)))</f>
        <v>----------------------------------------------------</v>
      </c>
      <c r="B19" s="75"/>
      <c r="C19" s="75"/>
      <c r="D19" s="75"/>
      <c r="E19" s="75"/>
      <c r="F19" s="75"/>
      <c r="G19" s="76"/>
      <c r="H19" s="137"/>
      <c r="I19" s="68"/>
      <c r="J19" s="68"/>
      <c r="K19" s="68"/>
      <c r="L19" s="68"/>
      <c r="M19" s="68"/>
      <c r="N19" s="68"/>
      <c r="O19" s="68"/>
      <c r="P19" s="68"/>
      <c r="Q19" s="68"/>
      <c r="R19" s="68"/>
      <c r="S19" s="68"/>
      <c r="T19" s="68"/>
      <c r="U19" s="68"/>
      <c r="V19" s="68"/>
      <c r="W19" s="68"/>
      <c r="X19" s="68"/>
      <c r="Y19" s="66"/>
      <c r="Z19" s="65"/>
      <c r="AA19" s="66"/>
      <c r="AB19" s="67" t="str">
        <f t="shared" si="0"/>
        <v/>
      </c>
      <c r="AC19" s="68"/>
      <c r="AD19" s="66"/>
      <c r="AE19" s="54"/>
      <c r="AF19" s="54"/>
      <c r="AG19" s="54"/>
      <c r="AH19" s="54"/>
      <c r="AI19" s="54"/>
      <c r="AJ19" s="54"/>
      <c r="AK19" s="54"/>
      <c r="AL19" s="54"/>
      <c r="AM19" s="53" t="s">
        <v>39</v>
      </c>
      <c r="AN19" s="54"/>
      <c r="AO19" s="54"/>
      <c r="AP19" s="54"/>
      <c r="AQ19" s="54"/>
    </row>
    <row r="20" spans="1:43" ht="39" customHeight="1">
      <c r="A20" s="100" t="str">
        <f>IF(VLOOKUP(F6,BD!B:VI,224,0)=0,"----------------------------------------------------",(VLOOKUP(F6,BD!B:VI,224,0)))</f>
        <v>----------------------------------------------------</v>
      </c>
      <c r="B20" s="75"/>
      <c r="C20" s="75"/>
      <c r="D20" s="75"/>
      <c r="E20" s="75"/>
      <c r="F20" s="75"/>
      <c r="G20" s="76"/>
      <c r="H20" s="137"/>
      <c r="I20" s="68"/>
      <c r="J20" s="68"/>
      <c r="K20" s="68"/>
      <c r="L20" s="68"/>
      <c r="M20" s="68"/>
      <c r="N20" s="68"/>
      <c r="O20" s="68"/>
      <c r="P20" s="68"/>
      <c r="Q20" s="68"/>
      <c r="R20" s="68"/>
      <c r="S20" s="68"/>
      <c r="T20" s="68"/>
      <c r="U20" s="68"/>
      <c r="V20" s="68"/>
      <c r="W20" s="68"/>
      <c r="X20" s="68"/>
      <c r="Y20" s="66"/>
      <c r="Z20" s="65"/>
      <c r="AA20" s="66"/>
      <c r="AB20" s="67" t="str">
        <f t="shared" si="0"/>
        <v/>
      </c>
      <c r="AC20" s="68"/>
      <c r="AD20" s="66"/>
      <c r="AE20" s="54"/>
      <c r="AF20" s="54"/>
      <c r="AG20" s="54"/>
      <c r="AH20" s="54"/>
      <c r="AI20" s="54"/>
      <c r="AJ20" s="54"/>
      <c r="AK20" s="54"/>
      <c r="AL20" s="54"/>
      <c r="AM20" s="53" t="s">
        <v>40</v>
      </c>
      <c r="AN20" s="54"/>
      <c r="AO20" s="54"/>
      <c r="AP20" s="54"/>
      <c r="AQ20" s="54"/>
    </row>
    <row r="21" spans="1:43" ht="39" customHeight="1">
      <c r="A21" s="100" t="str">
        <f>IF(VLOOKUP(F6,BD!B:VI,228,0)=0,"----------------------------------------------------",(VLOOKUP(F6,BD!B:VI,228,0)))</f>
        <v>----------------------------------------------------</v>
      </c>
      <c r="B21" s="75"/>
      <c r="C21" s="75"/>
      <c r="D21" s="75"/>
      <c r="E21" s="75"/>
      <c r="F21" s="75"/>
      <c r="G21" s="76"/>
      <c r="H21" s="137"/>
      <c r="I21" s="68"/>
      <c r="J21" s="68"/>
      <c r="K21" s="68"/>
      <c r="L21" s="68"/>
      <c r="M21" s="68"/>
      <c r="N21" s="68"/>
      <c r="O21" s="68"/>
      <c r="P21" s="68"/>
      <c r="Q21" s="68"/>
      <c r="R21" s="68"/>
      <c r="S21" s="68"/>
      <c r="T21" s="68"/>
      <c r="U21" s="68"/>
      <c r="V21" s="68"/>
      <c r="W21" s="68"/>
      <c r="X21" s="68"/>
      <c r="Y21" s="66"/>
      <c r="Z21" s="65"/>
      <c r="AA21" s="66"/>
      <c r="AB21" s="67" t="str">
        <f t="shared" si="0"/>
        <v/>
      </c>
      <c r="AC21" s="68"/>
      <c r="AD21" s="66"/>
      <c r="AE21" s="54"/>
      <c r="AF21" s="54"/>
      <c r="AG21" s="54"/>
      <c r="AH21" s="54"/>
      <c r="AI21" s="54"/>
      <c r="AJ21" s="54"/>
      <c r="AK21" s="54"/>
      <c r="AL21" s="54"/>
      <c r="AM21" s="53" t="s">
        <v>41</v>
      </c>
      <c r="AN21" s="54"/>
      <c r="AO21" s="54"/>
      <c r="AP21" s="54"/>
      <c r="AQ21" s="54"/>
    </row>
    <row r="22" spans="1:43" ht="39" customHeight="1">
      <c r="A22" s="100" t="str">
        <f>IF(VLOOKUP(F6,BD!B:VI,232,0)=0,"----------------------------------------------------",(VLOOKUP(F6,BD!B:VI,232,0)))</f>
        <v>----------------------------------------------------</v>
      </c>
      <c r="B22" s="75"/>
      <c r="C22" s="75"/>
      <c r="D22" s="75"/>
      <c r="E22" s="75"/>
      <c r="F22" s="75"/>
      <c r="G22" s="76"/>
      <c r="H22" s="137"/>
      <c r="I22" s="68"/>
      <c r="J22" s="68"/>
      <c r="K22" s="68"/>
      <c r="L22" s="68"/>
      <c r="M22" s="68"/>
      <c r="N22" s="68"/>
      <c r="O22" s="68"/>
      <c r="P22" s="68"/>
      <c r="Q22" s="68"/>
      <c r="R22" s="68"/>
      <c r="S22" s="68"/>
      <c r="T22" s="68"/>
      <c r="U22" s="68"/>
      <c r="V22" s="68"/>
      <c r="W22" s="68"/>
      <c r="X22" s="68"/>
      <c r="Y22" s="66"/>
      <c r="Z22" s="65"/>
      <c r="AA22" s="66"/>
      <c r="AB22" s="67" t="str">
        <f t="shared" si="0"/>
        <v/>
      </c>
      <c r="AC22" s="68"/>
      <c r="AD22" s="66"/>
      <c r="AE22" s="54"/>
      <c r="AF22" s="54"/>
      <c r="AG22" s="54"/>
      <c r="AH22" s="54"/>
      <c r="AI22" s="54"/>
      <c r="AJ22" s="54"/>
      <c r="AK22" s="54"/>
      <c r="AL22" s="54"/>
      <c r="AM22" s="53" t="s">
        <v>42</v>
      </c>
      <c r="AN22" s="54"/>
      <c r="AO22" s="54"/>
      <c r="AP22" s="54"/>
      <c r="AQ22" s="54"/>
    </row>
    <row r="23" spans="1:43" ht="39" customHeight="1">
      <c r="A23" s="100" t="str">
        <f>IF(VLOOKUP(F6,BD!B:VI,236,0)=0,"----------------------------------------------------",(VLOOKUP(F6,BD!B:VI,236,0)))</f>
        <v>----------------------------------------------------</v>
      </c>
      <c r="B23" s="75"/>
      <c r="C23" s="75"/>
      <c r="D23" s="75"/>
      <c r="E23" s="75"/>
      <c r="F23" s="75"/>
      <c r="G23" s="76"/>
      <c r="H23" s="137"/>
      <c r="I23" s="68"/>
      <c r="J23" s="68"/>
      <c r="K23" s="68"/>
      <c r="L23" s="68"/>
      <c r="M23" s="68"/>
      <c r="N23" s="68"/>
      <c r="O23" s="68"/>
      <c r="P23" s="68"/>
      <c r="Q23" s="68"/>
      <c r="R23" s="68"/>
      <c r="S23" s="68"/>
      <c r="T23" s="68"/>
      <c r="U23" s="68"/>
      <c r="V23" s="68"/>
      <c r="W23" s="68"/>
      <c r="X23" s="68"/>
      <c r="Y23" s="66"/>
      <c r="Z23" s="65"/>
      <c r="AA23" s="66"/>
      <c r="AB23" s="67" t="str">
        <f t="shared" si="0"/>
        <v/>
      </c>
      <c r="AC23" s="68"/>
      <c r="AD23" s="66"/>
      <c r="AE23" s="54"/>
      <c r="AF23" s="54"/>
      <c r="AG23" s="54"/>
      <c r="AH23" s="54"/>
      <c r="AI23" s="54"/>
      <c r="AJ23" s="54"/>
      <c r="AK23" s="54"/>
      <c r="AL23" s="54"/>
      <c r="AM23" s="53" t="s">
        <v>43</v>
      </c>
      <c r="AN23" s="54"/>
      <c r="AO23" s="54"/>
      <c r="AP23" s="54"/>
      <c r="AQ23" s="54"/>
    </row>
    <row r="24" spans="1:43" ht="18" customHeight="1">
      <c r="A24" s="115" t="s">
        <v>131</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50"/>
      <c r="AF24" s="50"/>
      <c r="AG24" s="50"/>
      <c r="AH24" s="50"/>
      <c r="AI24" s="50"/>
      <c r="AJ24" s="50"/>
      <c r="AK24" s="50"/>
      <c r="AL24" s="50" t="s">
        <v>89</v>
      </c>
      <c r="AM24" s="53" t="s">
        <v>45</v>
      </c>
      <c r="AN24" s="50"/>
      <c r="AO24" s="50"/>
      <c r="AP24" s="50"/>
      <c r="AQ24" s="50"/>
    </row>
    <row r="25" spans="1:43" ht="15.75" customHeight="1">
      <c r="A25" s="13" t="s">
        <v>46</v>
      </c>
      <c r="B25" s="97" t="s">
        <v>47</v>
      </c>
      <c r="C25" s="75"/>
      <c r="D25" s="75"/>
      <c r="E25" s="75"/>
      <c r="F25" s="75"/>
      <c r="G25" s="75"/>
      <c r="H25" s="75"/>
      <c r="I25" s="75"/>
      <c r="J25" s="75"/>
      <c r="K25" s="75"/>
      <c r="L25" s="75"/>
      <c r="M25" s="75"/>
      <c r="N25" s="75"/>
      <c r="O25" s="75"/>
      <c r="P25" s="75"/>
      <c r="Q25" s="75"/>
      <c r="R25" s="76"/>
      <c r="S25" s="14" t="s">
        <v>48</v>
      </c>
      <c r="T25" s="96" t="s">
        <v>1</v>
      </c>
      <c r="U25" s="75"/>
      <c r="V25" s="75"/>
      <c r="W25" s="88"/>
      <c r="X25" s="15"/>
      <c r="Y25" s="16" t="s">
        <v>49</v>
      </c>
      <c r="Z25" s="128" t="s">
        <v>50</v>
      </c>
      <c r="AA25" s="75"/>
      <c r="AB25" s="75"/>
      <c r="AC25" s="75"/>
      <c r="AD25" s="76"/>
      <c r="AE25" s="50"/>
      <c r="AF25" s="50"/>
      <c r="AG25" s="50"/>
      <c r="AH25" s="50"/>
      <c r="AI25" s="50"/>
      <c r="AJ25" s="50"/>
      <c r="AK25" s="50"/>
      <c r="AL25" s="50"/>
      <c r="AM25" s="53" t="s">
        <v>51</v>
      </c>
      <c r="AN25" s="50"/>
      <c r="AO25" s="50"/>
      <c r="AP25" s="50"/>
      <c r="AQ25" s="50"/>
    </row>
    <row r="26" spans="1:43"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50"/>
      <c r="AF26" s="50"/>
      <c r="AG26" s="50"/>
      <c r="AH26" s="50"/>
      <c r="AI26" s="50"/>
      <c r="AJ26" s="50"/>
      <c r="AK26" s="50"/>
      <c r="AL26" s="50"/>
      <c r="AM26" s="50"/>
      <c r="AN26" s="50"/>
      <c r="AO26" s="50"/>
      <c r="AP26" s="50"/>
      <c r="AQ26" s="50"/>
    </row>
    <row r="27" spans="1:43"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50"/>
      <c r="AF27" s="50"/>
      <c r="AG27" s="50"/>
      <c r="AH27" s="50"/>
      <c r="AI27" s="50"/>
      <c r="AJ27" s="50"/>
      <c r="AK27" s="50"/>
      <c r="AL27" s="50"/>
      <c r="AM27" s="50"/>
      <c r="AN27" s="50"/>
      <c r="AO27" s="50"/>
      <c r="AP27" s="50"/>
      <c r="AQ27" s="50"/>
    </row>
    <row r="28" spans="1:43"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50"/>
      <c r="AF28" s="50"/>
      <c r="AG28" s="50"/>
      <c r="AH28" s="50"/>
      <c r="AI28" s="50"/>
      <c r="AJ28" s="50"/>
      <c r="AK28" s="50"/>
      <c r="AL28" s="50"/>
      <c r="AM28" s="50"/>
      <c r="AN28" s="50"/>
      <c r="AO28" s="50"/>
      <c r="AP28" s="50"/>
      <c r="AQ28" s="50"/>
    </row>
    <row r="29" spans="1:43"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50"/>
      <c r="AF29" s="50"/>
      <c r="AG29" s="50"/>
      <c r="AH29" s="50"/>
      <c r="AI29" s="50"/>
      <c r="AJ29" s="50"/>
      <c r="AK29" s="50"/>
      <c r="AL29" s="50"/>
      <c r="AM29" s="50"/>
      <c r="AN29" s="50"/>
      <c r="AO29" s="50"/>
      <c r="AP29" s="50"/>
      <c r="AQ29" s="50"/>
    </row>
    <row r="30" spans="1:43"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50"/>
      <c r="AF30" s="50"/>
      <c r="AG30" s="50"/>
      <c r="AH30" s="50"/>
      <c r="AI30" s="50"/>
      <c r="AJ30" s="50"/>
      <c r="AK30" s="50"/>
      <c r="AL30" s="50"/>
      <c r="AM30" s="50"/>
      <c r="AN30" s="50"/>
      <c r="AO30" s="50"/>
      <c r="AP30" s="50"/>
      <c r="AQ30" s="50"/>
    </row>
    <row r="31" spans="1:43"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50"/>
      <c r="AF31" s="50"/>
      <c r="AG31" s="50"/>
      <c r="AH31" s="50"/>
      <c r="AI31" s="50"/>
      <c r="AJ31" s="50"/>
      <c r="AK31" s="50"/>
      <c r="AL31" s="50"/>
      <c r="AM31" s="50"/>
      <c r="AN31" s="50"/>
      <c r="AO31" s="50"/>
      <c r="AP31" s="50"/>
      <c r="AQ31" s="50"/>
    </row>
    <row r="32" spans="1:43"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50"/>
      <c r="AF32" s="50"/>
      <c r="AG32" s="50"/>
      <c r="AH32" s="50"/>
      <c r="AI32" s="50"/>
      <c r="AJ32" s="50"/>
      <c r="AK32" s="50"/>
      <c r="AL32" s="50"/>
      <c r="AM32" s="50"/>
      <c r="AN32" s="50"/>
      <c r="AO32" s="50"/>
      <c r="AP32" s="50"/>
      <c r="AQ32" s="50"/>
    </row>
    <row r="33" spans="1:43"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50"/>
      <c r="AF33" s="50"/>
      <c r="AG33" s="50"/>
      <c r="AH33" s="50"/>
      <c r="AI33" s="50"/>
      <c r="AJ33" s="50"/>
      <c r="AK33" s="50"/>
      <c r="AL33" s="50"/>
      <c r="AM33" s="50"/>
      <c r="AN33" s="50"/>
      <c r="AO33" s="50"/>
      <c r="AP33" s="50"/>
      <c r="AQ33" s="50"/>
    </row>
    <row r="34" spans="1:43"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50"/>
      <c r="AF34" s="50"/>
      <c r="AG34" s="50"/>
      <c r="AH34" s="50"/>
      <c r="AI34" s="50"/>
      <c r="AJ34" s="50"/>
      <c r="AK34" s="50"/>
      <c r="AL34" s="50"/>
      <c r="AM34" s="50"/>
      <c r="AN34" s="50"/>
      <c r="AO34" s="50"/>
      <c r="AP34" s="50"/>
      <c r="AQ34" s="50"/>
    </row>
    <row r="35" spans="1:43"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50"/>
      <c r="AF35" s="50"/>
      <c r="AG35" s="50"/>
      <c r="AH35" s="50"/>
      <c r="AI35" s="50"/>
      <c r="AJ35" s="50"/>
      <c r="AK35" s="50"/>
      <c r="AL35" s="50"/>
      <c r="AM35" s="50"/>
      <c r="AN35" s="50"/>
      <c r="AO35" s="50"/>
      <c r="AP35" s="50"/>
      <c r="AQ35" s="50"/>
    </row>
    <row r="36" spans="1:43"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50"/>
      <c r="AF36" s="50"/>
      <c r="AG36" s="50"/>
      <c r="AH36" s="50"/>
      <c r="AI36" s="50"/>
      <c r="AJ36" s="50"/>
      <c r="AK36" s="50"/>
      <c r="AL36" s="50"/>
      <c r="AM36" s="50"/>
      <c r="AN36" s="50"/>
      <c r="AO36" s="50"/>
      <c r="AP36" s="50"/>
      <c r="AQ36" s="50"/>
    </row>
    <row r="37" spans="1:43"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50"/>
      <c r="AF37" s="50"/>
      <c r="AG37" s="50"/>
      <c r="AH37" s="50"/>
      <c r="AI37" s="50"/>
      <c r="AJ37" s="50"/>
      <c r="AK37" s="50"/>
      <c r="AL37" s="50"/>
      <c r="AM37" s="50"/>
      <c r="AN37" s="50"/>
      <c r="AO37" s="50"/>
      <c r="AP37" s="50"/>
      <c r="AQ37" s="50"/>
    </row>
    <row r="38" spans="1:43"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50"/>
      <c r="AF38" s="50"/>
      <c r="AG38" s="50"/>
      <c r="AH38" s="50"/>
      <c r="AI38" s="50"/>
      <c r="AJ38" s="50"/>
      <c r="AK38" s="50"/>
      <c r="AL38" s="50"/>
      <c r="AM38" s="50"/>
      <c r="AN38" s="50"/>
      <c r="AO38" s="50"/>
      <c r="AP38" s="50"/>
      <c r="AQ38" s="50"/>
    </row>
    <row r="39" spans="1:43"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50"/>
      <c r="AF39" s="50"/>
      <c r="AG39" s="50"/>
      <c r="AH39" s="50"/>
      <c r="AI39" s="50"/>
      <c r="AJ39" s="50"/>
      <c r="AK39" s="50"/>
      <c r="AL39" s="50"/>
      <c r="AM39" s="50"/>
      <c r="AN39" s="50"/>
      <c r="AO39" s="50"/>
      <c r="AP39" s="50"/>
      <c r="AQ39" s="50"/>
    </row>
    <row r="40" spans="1:43"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50"/>
      <c r="AF40" s="50"/>
      <c r="AG40" s="50"/>
      <c r="AH40" s="50"/>
      <c r="AI40" s="50"/>
      <c r="AJ40" s="50"/>
      <c r="AK40" s="50"/>
      <c r="AL40" s="50"/>
      <c r="AM40" s="50"/>
      <c r="AN40" s="50"/>
      <c r="AO40" s="50"/>
      <c r="AP40" s="50"/>
      <c r="AQ40" s="50"/>
    </row>
    <row r="41" spans="1:43"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50"/>
      <c r="AF41" s="50"/>
      <c r="AG41" s="50"/>
      <c r="AH41" s="50"/>
      <c r="AI41" s="50"/>
      <c r="AJ41" s="50"/>
      <c r="AK41" s="50"/>
      <c r="AL41" s="50"/>
      <c r="AM41" s="50"/>
      <c r="AN41" s="50"/>
      <c r="AO41" s="50"/>
      <c r="AP41" s="50"/>
      <c r="AQ41" s="50"/>
    </row>
    <row r="42" spans="1:43"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50"/>
      <c r="AF42" s="50"/>
      <c r="AG42" s="50"/>
      <c r="AH42" s="50"/>
      <c r="AI42" s="50"/>
      <c r="AJ42" s="50"/>
      <c r="AK42" s="50"/>
      <c r="AL42" s="50"/>
      <c r="AM42" s="50"/>
      <c r="AN42" s="50"/>
      <c r="AO42" s="50"/>
      <c r="AP42" s="50"/>
      <c r="AQ42" s="50"/>
    </row>
    <row r="43" spans="1:43"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50"/>
      <c r="AF43" s="50"/>
      <c r="AG43" s="50"/>
      <c r="AH43" s="50"/>
      <c r="AI43" s="50"/>
      <c r="AJ43" s="50"/>
      <c r="AK43" s="50"/>
      <c r="AL43" s="50"/>
      <c r="AM43" s="50"/>
      <c r="AN43" s="50"/>
      <c r="AO43" s="50"/>
      <c r="AP43" s="50"/>
      <c r="AQ43" s="50"/>
    </row>
    <row r="44" spans="1:43"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50"/>
      <c r="AF44" s="50"/>
      <c r="AG44" s="50"/>
      <c r="AH44" s="50"/>
      <c r="AI44" s="50"/>
      <c r="AJ44" s="50"/>
      <c r="AK44" s="50"/>
      <c r="AL44" s="50"/>
      <c r="AM44" s="50"/>
      <c r="AN44" s="50"/>
      <c r="AO44" s="50"/>
      <c r="AP44" s="50"/>
      <c r="AQ44" s="50"/>
    </row>
    <row r="45" spans="1:43"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50"/>
      <c r="AF45" s="50"/>
      <c r="AG45" s="50"/>
      <c r="AH45" s="50"/>
      <c r="AI45" s="50"/>
      <c r="AJ45" s="50"/>
      <c r="AK45" s="50"/>
      <c r="AL45" s="50"/>
      <c r="AM45" s="50"/>
      <c r="AN45" s="50"/>
      <c r="AO45" s="50"/>
      <c r="AP45" s="50"/>
      <c r="AQ45" s="50"/>
    </row>
    <row r="46" spans="1:43"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50"/>
      <c r="AF46" s="50"/>
      <c r="AG46" s="50"/>
      <c r="AH46" s="50"/>
      <c r="AI46" s="50"/>
      <c r="AJ46" s="50"/>
      <c r="AK46" s="50"/>
      <c r="AL46" s="50"/>
      <c r="AM46" s="50"/>
      <c r="AN46" s="50"/>
      <c r="AO46" s="50"/>
      <c r="AP46" s="50"/>
      <c r="AQ46" s="50"/>
    </row>
    <row r="47" spans="1:43"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50"/>
      <c r="AF47" s="50"/>
      <c r="AG47" s="50"/>
      <c r="AH47" s="50"/>
      <c r="AI47" s="50"/>
      <c r="AJ47" s="50"/>
      <c r="AK47" s="50"/>
      <c r="AL47" s="50"/>
      <c r="AM47" s="50"/>
      <c r="AN47" s="50"/>
      <c r="AO47" s="50"/>
      <c r="AP47" s="50"/>
      <c r="AQ47" s="50"/>
    </row>
    <row r="48" spans="1:43"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50"/>
      <c r="AF48" s="50"/>
      <c r="AG48" s="50"/>
      <c r="AH48" s="50"/>
      <c r="AI48" s="50"/>
      <c r="AJ48" s="50"/>
      <c r="AK48" s="50"/>
      <c r="AL48" s="50"/>
      <c r="AM48" s="50"/>
      <c r="AN48" s="50"/>
      <c r="AO48" s="50"/>
      <c r="AP48" s="50"/>
      <c r="AQ48" s="50"/>
    </row>
    <row r="49" spans="1:43"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50"/>
      <c r="AF49" s="50"/>
      <c r="AG49" s="50"/>
      <c r="AH49" s="50"/>
      <c r="AI49" s="50"/>
      <c r="AJ49" s="50"/>
      <c r="AK49" s="50"/>
      <c r="AL49" s="50"/>
      <c r="AM49" s="50"/>
      <c r="AN49" s="50"/>
      <c r="AO49" s="50"/>
      <c r="AP49" s="50"/>
      <c r="AQ49" s="50"/>
    </row>
    <row r="50" spans="1:43"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50"/>
      <c r="AF50" s="50"/>
      <c r="AG50" s="50"/>
      <c r="AH50" s="50"/>
      <c r="AI50" s="50"/>
      <c r="AJ50" s="50"/>
      <c r="AK50" s="50"/>
      <c r="AL50" s="50"/>
      <c r="AM50" s="50"/>
      <c r="AN50" s="50"/>
      <c r="AO50" s="50"/>
      <c r="AP50" s="50"/>
      <c r="AQ50" s="50"/>
    </row>
    <row r="51" spans="1:43"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50"/>
      <c r="AF51" s="50"/>
      <c r="AG51" s="50"/>
      <c r="AH51" s="50"/>
      <c r="AI51" s="50"/>
      <c r="AJ51" s="50"/>
      <c r="AK51" s="50"/>
      <c r="AL51" s="50"/>
      <c r="AM51" s="50"/>
      <c r="AN51" s="50"/>
      <c r="AO51" s="50"/>
      <c r="AP51" s="50"/>
      <c r="AQ51" s="50"/>
    </row>
    <row r="52" spans="1:43"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50"/>
      <c r="AF52" s="50"/>
      <c r="AG52" s="50"/>
      <c r="AH52" s="50"/>
      <c r="AI52" s="50"/>
      <c r="AJ52" s="50"/>
      <c r="AK52" s="50"/>
      <c r="AL52" s="50"/>
      <c r="AM52" s="50"/>
      <c r="AN52" s="50"/>
      <c r="AO52" s="50"/>
      <c r="AP52" s="50"/>
      <c r="AQ52" s="50"/>
    </row>
    <row r="53" spans="1:43"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50"/>
      <c r="AF53" s="50"/>
      <c r="AG53" s="50"/>
      <c r="AH53" s="50"/>
      <c r="AI53" s="50"/>
      <c r="AJ53" s="50"/>
      <c r="AK53" s="50"/>
      <c r="AL53" s="50"/>
      <c r="AM53" s="50"/>
      <c r="AN53" s="50"/>
      <c r="AO53" s="50"/>
      <c r="AP53" s="50"/>
      <c r="AQ53" s="50"/>
    </row>
    <row r="54" spans="1:43"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50"/>
      <c r="AF54" s="50"/>
      <c r="AG54" s="50"/>
      <c r="AH54" s="50"/>
      <c r="AI54" s="50"/>
      <c r="AJ54" s="50"/>
      <c r="AK54" s="50"/>
      <c r="AL54" s="50"/>
      <c r="AM54" s="50"/>
      <c r="AN54" s="50"/>
      <c r="AO54" s="50"/>
      <c r="AP54" s="50"/>
      <c r="AQ54" s="50"/>
    </row>
    <row r="55" spans="1:43"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50"/>
      <c r="AF55" s="50"/>
      <c r="AG55" s="50"/>
      <c r="AH55" s="50"/>
      <c r="AI55" s="50"/>
      <c r="AJ55" s="50"/>
      <c r="AK55" s="50"/>
      <c r="AL55" s="50"/>
      <c r="AM55" s="50"/>
      <c r="AN55" s="50"/>
      <c r="AO55" s="50"/>
      <c r="AP55" s="50"/>
      <c r="AQ55" s="50"/>
    </row>
    <row r="56" spans="1:43"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50"/>
      <c r="AF56" s="50"/>
      <c r="AG56" s="50"/>
      <c r="AH56" s="50"/>
      <c r="AI56" s="50"/>
      <c r="AJ56" s="50"/>
      <c r="AK56" s="50"/>
      <c r="AL56" s="50"/>
      <c r="AM56" s="50"/>
      <c r="AN56" s="50"/>
      <c r="AO56" s="50"/>
      <c r="AP56" s="50"/>
      <c r="AQ56" s="50"/>
    </row>
    <row r="57" spans="1:43"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50"/>
      <c r="AF57" s="50"/>
      <c r="AG57" s="50"/>
      <c r="AH57" s="50"/>
      <c r="AI57" s="50"/>
      <c r="AJ57" s="50"/>
      <c r="AK57" s="50"/>
      <c r="AL57" s="50"/>
      <c r="AM57" s="50"/>
      <c r="AN57" s="50"/>
      <c r="AO57" s="50"/>
      <c r="AP57" s="50"/>
      <c r="AQ57" s="50"/>
    </row>
    <row r="58" spans="1:43"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50"/>
      <c r="AF58" s="50"/>
      <c r="AG58" s="50"/>
      <c r="AH58" s="50"/>
      <c r="AI58" s="50"/>
      <c r="AJ58" s="50"/>
      <c r="AK58" s="50"/>
      <c r="AL58" s="50"/>
      <c r="AM58" s="50"/>
      <c r="AN58" s="50"/>
      <c r="AO58" s="50"/>
      <c r="AP58" s="50"/>
      <c r="AQ58" s="50"/>
    </row>
    <row r="59" spans="1:43"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50"/>
      <c r="AF59" s="50"/>
      <c r="AG59" s="50"/>
      <c r="AH59" s="50"/>
      <c r="AI59" s="50"/>
      <c r="AJ59" s="50"/>
      <c r="AK59" s="50"/>
      <c r="AL59" s="50"/>
      <c r="AM59" s="50"/>
      <c r="AN59" s="50"/>
      <c r="AO59" s="50"/>
      <c r="AP59" s="50"/>
      <c r="AQ59" s="50"/>
    </row>
    <row r="60" spans="1:43"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50"/>
      <c r="AF60" s="50"/>
      <c r="AG60" s="50"/>
      <c r="AH60" s="50"/>
      <c r="AI60" s="50"/>
      <c r="AJ60" s="50"/>
      <c r="AK60" s="50"/>
      <c r="AL60" s="50"/>
      <c r="AM60" s="50"/>
      <c r="AN60" s="50"/>
      <c r="AO60" s="50"/>
      <c r="AP60" s="50"/>
      <c r="AQ60" s="50"/>
    </row>
    <row r="61" spans="1:43"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50"/>
      <c r="AF61" s="50"/>
      <c r="AG61" s="50"/>
      <c r="AH61" s="50"/>
      <c r="AI61" s="50"/>
      <c r="AJ61" s="50"/>
      <c r="AK61" s="50"/>
      <c r="AL61" s="50"/>
      <c r="AM61" s="50"/>
      <c r="AN61" s="50"/>
      <c r="AO61" s="50"/>
      <c r="AP61" s="50"/>
      <c r="AQ61" s="50"/>
    </row>
    <row r="62" spans="1:43"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50"/>
      <c r="AF62" s="50"/>
      <c r="AG62" s="50"/>
      <c r="AH62" s="50"/>
      <c r="AI62" s="50"/>
      <c r="AJ62" s="50"/>
      <c r="AK62" s="50"/>
      <c r="AL62" s="50"/>
      <c r="AM62" s="50"/>
      <c r="AN62" s="50"/>
      <c r="AO62" s="50"/>
      <c r="AP62" s="50"/>
      <c r="AQ62" s="50"/>
    </row>
    <row r="63" spans="1:43"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50"/>
      <c r="AF63" s="50"/>
      <c r="AG63" s="50"/>
      <c r="AH63" s="50"/>
      <c r="AI63" s="50"/>
      <c r="AJ63" s="50"/>
      <c r="AK63" s="50"/>
      <c r="AL63" s="50"/>
      <c r="AM63" s="50"/>
      <c r="AN63" s="50"/>
      <c r="AO63" s="50"/>
      <c r="AP63" s="50"/>
      <c r="AQ63" s="50"/>
    </row>
    <row r="64" spans="1:43"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50"/>
      <c r="AF64" s="50"/>
      <c r="AG64" s="50"/>
      <c r="AH64" s="50"/>
      <c r="AI64" s="50"/>
      <c r="AJ64" s="50"/>
      <c r="AK64" s="50"/>
      <c r="AL64" s="50"/>
      <c r="AM64" s="50"/>
      <c r="AN64" s="50"/>
      <c r="AO64" s="50"/>
      <c r="AP64" s="50"/>
      <c r="AQ64" s="50"/>
    </row>
    <row r="65" spans="1:43"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50"/>
      <c r="AF65" s="50"/>
      <c r="AG65" s="50"/>
      <c r="AH65" s="50"/>
      <c r="AI65" s="50"/>
      <c r="AJ65" s="50"/>
      <c r="AK65" s="50"/>
      <c r="AL65" s="50"/>
      <c r="AM65" s="50"/>
      <c r="AN65" s="50"/>
      <c r="AO65" s="50"/>
      <c r="AP65" s="50"/>
      <c r="AQ65" s="50"/>
    </row>
    <row r="66" spans="1:43"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50"/>
      <c r="AF66" s="50"/>
      <c r="AG66" s="50"/>
      <c r="AH66" s="50"/>
      <c r="AI66" s="50"/>
      <c r="AJ66" s="50"/>
      <c r="AK66" s="50"/>
      <c r="AL66" s="50"/>
      <c r="AM66" s="50"/>
      <c r="AN66" s="50"/>
      <c r="AO66" s="50"/>
      <c r="AP66" s="50"/>
      <c r="AQ66" s="50"/>
    </row>
    <row r="67" spans="1:43"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55"/>
      <c r="AF67" s="55"/>
      <c r="AG67" s="55"/>
      <c r="AH67" s="55"/>
      <c r="AI67" s="55"/>
      <c r="AJ67" s="55"/>
      <c r="AK67" s="55"/>
      <c r="AL67" s="55"/>
      <c r="AM67" s="55"/>
      <c r="AN67" s="55"/>
      <c r="AO67" s="55"/>
      <c r="AP67" s="55"/>
      <c r="AQ67" s="55"/>
    </row>
    <row r="68" spans="1:43" ht="15.75" customHeight="1">
      <c r="A68" s="134">
        <f>+VLOOKUP(F6,BD!B:VI,248,0)</f>
        <v>0</v>
      </c>
      <c r="B68" s="85"/>
      <c r="C68" s="85"/>
      <c r="D68" s="85"/>
      <c r="E68" s="85"/>
      <c r="F68" s="85"/>
      <c r="G68" s="85"/>
      <c r="H68" s="85"/>
      <c r="I68" s="85"/>
      <c r="J68" s="85"/>
      <c r="K68" s="85"/>
      <c r="L68" s="85"/>
      <c r="M68" s="85"/>
      <c r="N68" s="85"/>
      <c r="O68" s="85"/>
      <c r="P68" s="85"/>
      <c r="Q68" s="85"/>
      <c r="R68" s="85"/>
      <c r="S68" s="85"/>
      <c r="T68" s="86"/>
      <c r="U68" s="131">
        <f>+VLOOKUP(F6,BD!B:VI,249,0)</f>
        <v>0</v>
      </c>
      <c r="V68" s="85"/>
      <c r="W68" s="85"/>
      <c r="X68" s="85"/>
      <c r="Y68" s="85"/>
      <c r="Z68" s="85"/>
      <c r="AA68" s="85"/>
      <c r="AB68" s="85"/>
      <c r="AC68" s="85"/>
      <c r="AD68" s="86"/>
      <c r="AE68" s="50"/>
      <c r="AF68" s="50"/>
      <c r="AG68" s="50"/>
      <c r="AH68" s="50"/>
      <c r="AI68" s="50"/>
      <c r="AJ68" s="50"/>
      <c r="AK68" s="50"/>
      <c r="AL68" s="50"/>
      <c r="AM68" s="50"/>
      <c r="AN68" s="50"/>
      <c r="AO68" s="50"/>
      <c r="AP68" s="50"/>
      <c r="AQ68" s="50"/>
    </row>
    <row r="69" spans="1:43"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55"/>
      <c r="AF69" s="55"/>
      <c r="AG69" s="55"/>
      <c r="AH69" s="55"/>
      <c r="AI69" s="55"/>
      <c r="AJ69" s="55"/>
      <c r="AK69" s="55"/>
      <c r="AL69" s="55"/>
      <c r="AM69" s="55"/>
      <c r="AN69" s="55"/>
      <c r="AO69" s="55"/>
      <c r="AP69" s="55"/>
      <c r="AQ69" s="55"/>
    </row>
    <row r="70" spans="1:43"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55"/>
      <c r="AF70" s="55"/>
      <c r="AG70" s="55"/>
      <c r="AH70" s="55"/>
      <c r="AI70" s="55"/>
      <c r="AJ70" s="55"/>
      <c r="AK70" s="55"/>
      <c r="AL70" s="55"/>
      <c r="AM70" s="55"/>
      <c r="AN70" s="55"/>
      <c r="AO70" s="55"/>
      <c r="AP70" s="55"/>
      <c r="AQ70" s="55"/>
    </row>
    <row r="71" spans="1:43"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50"/>
      <c r="AF71" s="50"/>
      <c r="AG71" s="50"/>
      <c r="AH71" s="50"/>
      <c r="AI71" s="50"/>
      <c r="AJ71" s="50"/>
      <c r="AK71" s="50"/>
      <c r="AL71" s="50"/>
      <c r="AM71" s="50"/>
      <c r="AN71" s="50"/>
      <c r="AO71" s="50"/>
      <c r="AP71" s="50"/>
      <c r="AQ71" s="50"/>
    </row>
    <row r="72" spans="1:43"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50"/>
      <c r="AF72" s="50"/>
      <c r="AG72" s="50"/>
      <c r="AH72" s="50"/>
      <c r="AI72" s="50"/>
      <c r="AJ72" s="50"/>
      <c r="AK72" s="50"/>
      <c r="AL72" s="50"/>
      <c r="AM72" s="50"/>
      <c r="AN72" s="50"/>
      <c r="AO72" s="50"/>
      <c r="AP72" s="50"/>
      <c r="AQ72" s="50"/>
    </row>
    <row r="73" spans="1:43"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50"/>
      <c r="AF73" s="50"/>
      <c r="AG73" s="50"/>
      <c r="AH73" s="50"/>
      <c r="AI73" s="50"/>
      <c r="AJ73" s="50"/>
      <c r="AK73" s="50"/>
      <c r="AL73" s="50"/>
      <c r="AM73" s="50"/>
      <c r="AN73" s="50"/>
      <c r="AO73" s="50"/>
      <c r="AP73" s="50"/>
      <c r="AQ73" s="50"/>
    </row>
    <row r="74" spans="1:43" ht="15.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50"/>
      <c r="AF74" s="50"/>
      <c r="AG74" s="50"/>
      <c r="AH74" s="50"/>
      <c r="AI74" s="50"/>
      <c r="AJ74" s="50"/>
      <c r="AK74" s="50"/>
      <c r="AL74" s="50"/>
      <c r="AM74" s="50"/>
      <c r="AN74" s="50"/>
      <c r="AO74" s="50"/>
      <c r="AP74" s="50"/>
      <c r="AQ74" s="50"/>
    </row>
    <row r="75" spans="1:43"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50"/>
      <c r="AF75" s="50"/>
      <c r="AG75" s="50"/>
      <c r="AH75" s="50"/>
      <c r="AI75" s="50"/>
      <c r="AJ75" s="50"/>
      <c r="AK75" s="50"/>
      <c r="AL75" s="50"/>
      <c r="AM75" s="50"/>
      <c r="AN75" s="50"/>
      <c r="AO75" s="50"/>
      <c r="AP75" s="50"/>
      <c r="AQ75" s="50"/>
    </row>
    <row r="76" spans="1:43" ht="15.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50"/>
      <c r="AF76" s="50"/>
      <c r="AG76" s="50"/>
      <c r="AH76" s="50"/>
      <c r="AI76" s="50"/>
      <c r="AJ76" s="50"/>
      <c r="AK76" s="50"/>
      <c r="AL76" s="50"/>
      <c r="AM76" s="50"/>
      <c r="AN76" s="50"/>
      <c r="AO76" s="50"/>
      <c r="AP76" s="50"/>
      <c r="AQ76" s="50"/>
    </row>
    <row r="77" spans="1:43"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50"/>
      <c r="AF77" s="50"/>
      <c r="AG77" s="50"/>
      <c r="AH77" s="50"/>
      <c r="AI77" s="50"/>
      <c r="AJ77" s="50"/>
      <c r="AK77" s="50"/>
      <c r="AL77" s="50"/>
      <c r="AM77" s="50"/>
      <c r="AN77" s="50"/>
      <c r="AO77" s="50"/>
      <c r="AP77" s="50"/>
      <c r="AQ77" s="50"/>
    </row>
    <row r="78" spans="1:43" ht="15.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50"/>
      <c r="AF78" s="50"/>
      <c r="AG78" s="50"/>
      <c r="AH78" s="50"/>
      <c r="AI78" s="50"/>
      <c r="AJ78" s="50"/>
      <c r="AK78" s="50"/>
      <c r="AL78" s="50"/>
      <c r="AM78" s="50"/>
      <c r="AN78" s="50"/>
      <c r="AO78" s="50"/>
      <c r="AP78" s="50"/>
      <c r="AQ78" s="50"/>
    </row>
    <row r="79" spans="1:43"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50"/>
      <c r="AF79" s="50"/>
      <c r="AG79" s="50"/>
      <c r="AH79" s="50"/>
      <c r="AI79" s="50"/>
      <c r="AJ79" s="50"/>
      <c r="AK79" s="50"/>
      <c r="AL79" s="50"/>
      <c r="AM79" s="50"/>
      <c r="AN79" s="50"/>
      <c r="AO79" s="50"/>
      <c r="AP79" s="50"/>
      <c r="AQ79" s="50"/>
    </row>
    <row r="80" spans="1:43" ht="15.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50"/>
      <c r="AF80" s="50"/>
      <c r="AG80" s="50"/>
      <c r="AH80" s="50"/>
      <c r="AI80" s="50"/>
      <c r="AJ80" s="50"/>
      <c r="AK80" s="50"/>
      <c r="AL80" s="50"/>
      <c r="AM80" s="50"/>
      <c r="AN80" s="50"/>
      <c r="AO80" s="50"/>
      <c r="AP80" s="50"/>
      <c r="AQ80" s="50"/>
    </row>
    <row r="81" spans="1:43"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50"/>
      <c r="AF81" s="50"/>
      <c r="AG81" s="50"/>
      <c r="AH81" s="50"/>
      <c r="AI81" s="50"/>
      <c r="AJ81" s="50"/>
      <c r="AK81" s="50"/>
      <c r="AL81" s="50"/>
      <c r="AM81" s="50"/>
      <c r="AN81" s="50"/>
      <c r="AO81" s="50"/>
      <c r="AP81" s="50"/>
      <c r="AQ81" s="50"/>
    </row>
    <row r="82" spans="1:43"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50"/>
      <c r="AF82" s="50"/>
      <c r="AG82" s="50"/>
      <c r="AH82" s="50"/>
      <c r="AI82" s="50"/>
      <c r="AJ82" s="50"/>
      <c r="AK82" s="50"/>
      <c r="AL82" s="50"/>
      <c r="AM82" s="50"/>
      <c r="AN82" s="50"/>
      <c r="AO82" s="50"/>
      <c r="AP82" s="50"/>
      <c r="AQ82" s="50"/>
    </row>
    <row r="83" spans="1:4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50"/>
      <c r="AF83" s="50"/>
      <c r="AG83" s="50"/>
      <c r="AH83" s="50"/>
      <c r="AI83" s="50"/>
      <c r="AJ83" s="50"/>
      <c r="AK83" s="50"/>
      <c r="AL83" s="50"/>
      <c r="AM83" s="50"/>
      <c r="AN83" s="50"/>
      <c r="AO83" s="50"/>
      <c r="AP83" s="50"/>
      <c r="AQ83" s="50"/>
    </row>
    <row r="84" spans="1:43" ht="15.75" customHeight="1">
      <c r="A84" s="17"/>
      <c r="B84" s="17"/>
      <c r="C84" s="17"/>
      <c r="D84" s="17"/>
      <c r="E84" s="17"/>
      <c r="F84" s="17"/>
      <c r="G84" s="17"/>
      <c r="H84" s="17"/>
      <c r="I84" s="17"/>
      <c r="J84" s="17"/>
      <c r="K84" s="17"/>
      <c r="L84" s="17"/>
      <c r="M84" s="17"/>
      <c r="N84" s="17"/>
      <c r="O84" s="17"/>
      <c r="P84" s="17"/>
      <c r="Q84" s="17"/>
      <c r="R84" s="17"/>
      <c r="S84" s="17"/>
      <c r="T84" s="17"/>
      <c r="U84" s="17"/>
      <c r="V84" s="17"/>
      <c r="W84" s="20"/>
      <c r="X84" s="17"/>
      <c r="Y84" s="17"/>
      <c r="Z84" s="17"/>
      <c r="AA84" s="17"/>
      <c r="AB84" s="17"/>
      <c r="AC84" s="17"/>
      <c r="AD84" s="17"/>
      <c r="AE84" s="50"/>
      <c r="AF84" s="50"/>
      <c r="AG84" s="50"/>
      <c r="AH84" s="50"/>
      <c r="AI84" s="50"/>
      <c r="AJ84" s="50"/>
      <c r="AK84" s="50"/>
      <c r="AL84" s="50"/>
      <c r="AM84" s="50"/>
      <c r="AN84" s="50"/>
      <c r="AO84" s="50"/>
      <c r="AP84" s="50"/>
      <c r="AQ84" s="50"/>
    </row>
    <row r="85" spans="1:43" ht="15.75" customHeight="1">
      <c r="A85" s="17"/>
      <c r="B85" s="121" t="str">
        <f>IF('UT 1'!B85:J85=0,"",'UT 1'!B85:J85)</f>
        <v/>
      </c>
      <c r="C85" s="81"/>
      <c r="D85" s="81"/>
      <c r="E85" s="81"/>
      <c r="F85" s="81"/>
      <c r="G85" s="81"/>
      <c r="H85" s="81"/>
      <c r="I85" s="81"/>
      <c r="J85" s="81"/>
      <c r="K85" s="17"/>
      <c r="L85" s="121" t="str">
        <f>IF('UT 1'!L85:T85=0,"",'UT 1'!L85:T85)</f>
        <v/>
      </c>
      <c r="M85" s="81"/>
      <c r="N85" s="81"/>
      <c r="O85" s="81"/>
      <c r="P85" s="81"/>
      <c r="Q85" s="81"/>
      <c r="R85" s="81"/>
      <c r="S85" s="81"/>
      <c r="T85" s="81"/>
      <c r="U85" s="17"/>
      <c r="V85" s="121" t="str">
        <f>IF('UT 1'!V85:AD85=0,"",'UT 1'!V85:AD85)</f>
        <v/>
      </c>
      <c r="W85" s="81"/>
      <c r="X85" s="81"/>
      <c r="Y85" s="81"/>
      <c r="Z85" s="81"/>
      <c r="AA85" s="81"/>
      <c r="AB85" s="81"/>
      <c r="AC85" s="81"/>
      <c r="AD85" s="81"/>
      <c r="AE85" s="50"/>
      <c r="AF85" s="50"/>
      <c r="AG85" s="50"/>
      <c r="AH85" s="50"/>
      <c r="AI85" s="50"/>
      <c r="AJ85" s="50"/>
      <c r="AK85" s="50"/>
      <c r="AL85" s="50"/>
      <c r="AM85" s="50"/>
      <c r="AN85" s="50"/>
      <c r="AO85" s="50"/>
      <c r="AP85" s="50"/>
      <c r="AQ85" s="50"/>
    </row>
    <row r="86" spans="1:43" ht="15.75" customHeight="1">
      <c r="A86" s="17"/>
      <c r="B86" s="17" t="str">
        <f>+'UT 1'!B86</f>
        <v>Elaboró (Nombre completo y Firma)</v>
      </c>
      <c r="C86" s="17"/>
      <c r="D86" s="17"/>
      <c r="E86" s="17"/>
      <c r="F86" s="17"/>
      <c r="G86" s="17"/>
      <c r="H86" s="17"/>
      <c r="I86" s="17"/>
      <c r="J86" s="17"/>
      <c r="K86" s="17"/>
      <c r="L86" s="17"/>
      <c r="M86" s="17" t="str">
        <f>+'UT 1'!M86</f>
        <v>Revisó (Nombre completo y Firma)</v>
      </c>
      <c r="N86" s="17"/>
      <c r="O86" s="17"/>
      <c r="P86" s="17"/>
      <c r="Q86" s="17"/>
      <c r="R86" s="17"/>
      <c r="S86" s="17"/>
      <c r="T86" s="17"/>
      <c r="U86" s="17"/>
      <c r="V86" s="17" t="str">
        <f>+'UT 1'!V86</f>
        <v>Validó (Nombre completo y Firma)</v>
      </c>
      <c r="W86" s="17"/>
      <c r="X86" s="17"/>
      <c r="Y86" s="17"/>
      <c r="Z86" s="17"/>
      <c r="AA86" s="17"/>
      <c r="AB86" s="17"/>
      <c r="AC86" s="17"/>
      <c r="AD86" s="17"/>
      <c r="AE86" s="50"/>
      <c r="AF86" s="50"/>
      <c r="AG86" s="50"/>
      <c r="AH86" s="50"/>
      <c r="AI86" s="50"/>
      <c r="AJ86" s="50"/>
      <c r="AK86" s="50"/>
      <c r="AL86" s="50"/>
      <c r="AM86" s="50"/>
      <c r="AN86" s="50"/>
      <c r="AO86" s="50"/>
      <c r="AP86" s="50"/>
      <c r="AQ86" s="50"/>
    </row>
    <row r="87" spans="1:43"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50"/>
      <c r="AF87" s="50"/>
      <c r="AG87" s="50"/>
      <c r="AH87" s="50"/>
      <c r="AI87" s="50"/>
      <c r="AJ87" s="50"/>
      <c r="AK87" s="50"/>
      <c r="AL87" s="50"/>
      <c r="AM87" s="50"/>
      <c r="AN87" s="50"/>
      <c r="AO87" s="50"/>
      <c r="AP87" s="50"/>
      <c r="AQ87" s="50"/>
    </row>
    <row r="88" spans="1:43"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50"/>
      <c r="AF88" s="50"/>
      <c r="AG88" s="50"/>
      <c r="AH88" s="50"/>
      <c r="AI88" s="50"/>
      <c r="AJ88" s="50"/>
      <c r="AK88" s="50"/>
      <c r="AL88" s="50"/>
      <c r="AM88" s="50"/>
      <c r="AN88" s="50"/>
      <c r="AO88" s="50"/>
      <c r="AP88" s="50"/>
      <c r="AQ88" s="50"/>
    </row>
    <row r="89" spans="1:43"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50"/>
      <c r="AF89" s="50"/>
      <c r="AG89" s="50"/>
      <c r="AH89" s="50"/>
      <c r="AI89" s="50"/>
      <c r="AJ89" s="50"/>
      <c r="AK89" s="50"/>
      <c r="AL89" s="50"/>
      <c r="AM89" s="50"/>
      <c r="AN89" s="50"/>
      <c r="AO89" s="50"/>
      <c r="AP89" s="50"/>
      <c r="AQ89" s="50"/>
    </row>
    <row r="90" spans="1:43"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50"/>
      <c r="AF90" s="50"/>
      <c r="AG90" s="50"/>
      <c r="AH90" s="50"/>
      <c r="AI90" s="50"/>
      <c r="AJ90" s="50"/>
      <c r="AK90" s="50"/>
      <c r="AL90" s="50"/>
      <c r="AM90" s="50"/>
      <c r="AN90" s="50"/>
      <c r="AO90" s="50"/>
      <c r="AP90" s="50"/>
      <c r="AQ90" s="50"/>
    </row>
    <row r="91" spans="1:43"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50"/>
      <c r="AF91" s="50"/>
      <c r="AG91" s="50"/>
      <c r="AH91" s="50"/>
      <c r="AI91" s="50"/>
      <c r="AJ91" s="50"/>
      <c r="AK91" s="50"/>
      <c r="AL91" s="50"/>
      <c r="AM91" s="50"/>
      <c r="AN91" s="50"/>
      <c r="AO91" s="50"/>
      <c r="AP91" s="50"/>
      <c r="AQ91" s="50"/>
    </row>
    <row r="92" spans="1:43"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50"/>
      <c r="AF92" s="50"/>
      <c r="AG92" s="50"/>
      <c r="AH92" s="50"/>
      <c r="AI92" s="50"/>
      <c r="AJ92" s="50"/>
      <c r="AK92" s="50"/>
      <c r="AL92" s="50"/>
      <c r="AM92" s="50"/>
      <c r="AN92" s="50"/>
      <c r="AO92" s="50"/>
      <c r="AP92" s="50"/>
      <c r="AQ92" s="50"/>
    </row>
    <row r="93" spans="1:43"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50"/>
      <c r="AF93" s="50"/>
      <c r="AG93" s="50"/>
      <c r="AH93" s="50"/>
      <c r="AI93" s="50"/>
      <c r="AJ93" s="50"/>
      <c r="AK93" s="50"/>
      <c r="AL93" s="50"/>
      <c r="AM93" s="50"/>
      <c r="AN93" s="50"/>
      <c r="AO93" s="50"/>
      <c r="AP93" s="50"/>
      <c r="AQ93" s="50"/>
    </row>
    <row r="94" spans="1:43"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50"/>
      <c r="AF94" s="50"/>
      <c r="AG94" s="50"/>
      <c r="AH94" s="50"/>
      <c r="AI94" s="50"/>
      <c r="AJ94" s="50"/>
      <c r="AK94" s="50"/>
      <c r="AL94" s="50"/>
      <c r="AM94" s="50"/>
      <c r="AN94" s="50"/>
      <c r="AO94" s="50"/>
      <c r="AP94" s="50"/>
      <c r="AQ94" s="50"/>
    </row>
    <row r="95" spans="1:43"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50"/>
      <c r="AF95" s="50"/>
      <c r="AG95" s="50"/>
      <c r="AH95" s="50"/>
      <c r="AI95" s="50"/>
      <c r="AJ95" s="50"/>
      <c r="AK95" s="50"/>
      <c r="AL95" s="50"/>
      <c r="AM95" s="50"/>
      <c r="AN95" s="50"/>
      <c r="AO95" s="50"/>
      <c r="AP95" s="50"/>
      <c r="AQ95" s="50"/>
    </row>
    <row r="96" spans="1:43"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50"/>
      <c r="AF96" s="50"/>
      <c r="AG96" s="50"/>
      <c r="AH96" s="50"/>
      <c r="AI96" s="50"/>
      <c r="AJ96" s="50"/>
      <c r="AK96" s="50"/>
      <c r="AL96" s="50"/>
      <c r="AM96" s="50"/>
      <c r="AN96" s="50"/>
      <c r="AO96" s="50"/>
      <c r="AP96" s="50"/>
      <c r="AQ96" s="50"/>
    </row>
    <row r="97" spans="1:43"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50"/>
      <c r="AF97" s="50"/>
      <c r="AG97" s="50"/>
      <c r="AH97" s="50"/>
      <c r="AI97" s="50"/>
      <c r="AJ97" s="50"/>
      <c r="AK97" s="50"/>
      <c r="AL97" s="50"/>
      <c r="AM97" s="50"/>
      <c r="AN97" s="50"/>
      <c r="AO97" s="50"/>
      <c r="AP97" s="50"/>
      <c r="AQ97" s="50"/>
    </row>
    <row r="98" spans="1:43"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50"/>
      <c r="AF98" s="50"/>
      <c r="AG98" s="50"/>
      <c r="AH98" s="50"/>
      <c r="AI98" s="50"/>
      <c r="AJ98" s="50"/>
      <c r="AK98" s="50"/>
      <c r="AL98" s="50"/>
      <c r="AM98" s="50"/>
      <c r="AN98" s="50"/>
      <c r="AO98" s="50"/>
      <c r="AP98" s="50"/>
      <c r="AQ98" s="50"/>
    </row>
    <row r="99" spans="1:43"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50"/>
      <c r="AF99" s="50"/>
      <c r="AG99" s="50"/>
      <c r="AH99" s="50"/>
      <c r="AI99" s="50"/>
      <c r="AJ99" s="50"/>
      <c r="AK99" s="50"/>
      <c r="AL99" s="50"/>
      <c r="AM99" s="50"/>
      <c r="AN99" s="50"/>
      <c r="AO99" s="50"/>
      <c r="AP99" s="50"/>
      <c r="AQ99" s="50"/>
    </row>
    <row r="100" spans="1:43"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50"/>
      <c r="AF100" s="50"/>
      <c r="AG100" s="50"/>
      <c r="AH100" s="50"/>
      <c r="AI100" s="50"/>
      <c r="AJ100" s="50"/>
      <c r="AK100" s="50"/>
      <c r="AL100" s="50"/>
      <c r="AM100" s="50"/>
      <c r="AN100" s="50"/>
      <c r="AO100" s="50"/>
      <c r="AP100" s="50"/>
      <c r="AQ100" s="50"/>
    </row>
    <row r="101" spans="1:43"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50"/>
      <c r="AF101" s="50"/>
      <c r="AG101" s="50"/>
      <c r="AH101" s="50"/>
      <c r="AI101" s="50"/>
      <c r="AJ101" s="50"/>
      <c r="AK101" s="50"/>
      <c r="AL101" s="50"/>
      <c r="AM101" s="50"/>
      <c r="AN101" s="50"/>
      <c r="AO101" s="50"/>
      <c r="AP101" s="50"/>
      <c r="AQ101" s="50"/>
    </row>
    <row r="102" spans="1:43"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50"/>
      <c r="AF102" s="50"/>
      <c r="AG102" s="50"/>
      <c r="AH102" s="50"/>
      <c r="AI102" s="50"/>
      <c r="AJ102" s="50"/>
      <c r="AK102" s="50"/>
      <c r="AL102" s="50"/>
      <c r="AM102" s="50"/>
      <c r="AN102" s="50"/>
      <c r="AO102" s="50"/>
      <c r="AP102" s="50"/>
      <c r="AQ102" s="50"/>
    </row>
    <row r="103" spans="1:43"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50"/>
      <c r="AF103" s="50"/>
      <c r="AG103" s="50"/>
      <c r="AH103" s="50"/>
      <c r="AI103" s="50"/>
      <c r="AJ103" s="50"/>
      <c r="AK103" s="50"/>
      <c r="AL103" s="50"/>
      <c r="AM103" s="50"/>
      <c r="AN103" s="50"/>
      <c r="AO103" s="50"/>
      <c r="AP103" s="50"/>
      <c r="AQ103" s="50"/>
    </row>
    <row r="104" spans="1:43"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50"/>
      <c r="AF104" s="50"/>
      <c r="AG104" s="50"/>
      <c r="AH104" s="50"/>
      <c r="AI104" s="50"/>
      <c r="AJ104" s="50"/>
      <c r="AK104" s="50"/>
      <c r="AL104" s="50"/>
      <c r="AM104" s="50"/>
      <c r="AN104" s="50"/>
      <c r="AO104" s="50"/>
      <c r="AP104" s="50"/>
      <c r="AQ104" s="50"/>
    </row>
    <row r="105" spans="1:43"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50"/>
      <c r="AF105" s="50"/>
      <c r="AG105" s="50"/>
      <c r="AH105" s="50"/>
      <c r="AI105" s="50"/>
      <c r="AJ105" s="50"/>
      <c r="AK105" s="50"/>
      <c r="AL105" s="50"/>
      <c r="AM105" s="50"/>
      <c r="AN105" s="50"/>
      <c r="AO105" s="50"/>
      <c r="AP105" s="50"/>
      <c r="AQ105" s="50"/>
    </row>
    <row r="106" spans="1:43"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50"/>
      <c r="AF106" s="50"/>
      <c r="AG106" s="50"/>
      <c r="AH106" s="50"/>
      <c r="AI106" s="50"/>
      <c r="AJ106" s="50"/>
      <c r="AK106" s="50"/>
      <c r="AL106" s="50"/>
      <c r="AM106" s="50"/>
      <c r="AN106" s="50"/>
      <c r="AO106" s="50"/>
      <c r="AP106" s="50"/>
      <c r="AQ106" s="50"/>
    </row>
    <row r="107" spans="1:43"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50"/>
      <c r="AF107" s="50"/>
      <c r="AG107" s="50"/>
      <c r="AH107" s="50"/>
      <c r="AI107" s="50"/>
      <c r="AJ107" s="50"/>
      <c r="AK107" s="50"/>
      <c r="AL107" s="50"/>
      <c r="AM107" s="50"/>
      <c r="AN107" s="50"/>
      <c r="AO107" s="50"/>
      <c r="AP107" s="50"/>
      <c r="AQ107" s="50"/>
    </row>
    <row r="108" spans="1:43"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50"/>
      <c r="AF108" s="50"/>
      <c r="AG108" s="50"/>
      <c r="AH108" s="50"/>
      <c r="AI108" s="50"/>
      <c r="AJ108" s="50"/>
      <c r="AK108" s="50"/>
      <c r="AL108" s="50"/>
      <c r="AM108" s="50"/>
      <c r="AN108" s="50"/>
      <c r="AO108" s="50"/>
      <c r="AP108" s="50"/>
      <c r="AQ108" s="50"/>
    </row>
    <row r="109" spans="1:43"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50"/>
      <c r="AF109" s="50"/>
      <c r="AG109" s="50"/>
      <c r="AH109" s="50"/>
      <c r="AI109" s="50"/>
      <c r="AJ109" s="50"/>
      <c r="AK109" s="50"/>
      <c r="AL109" s="50"/>
      <c r="AM109" s="50"/>
      <c r="AN109" s="50"/>
      <c r="AO109" s="50"/>
      <c r="AP109" s="50"/>
      <c r="AQ109" s="50"/>
    </row>
    <row r="110" spans="1:43"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50"/>
      <c r="AF110" s="50"/>
      <c r="AG110" s="50"/>
      <c r="AH110" s="50"/>
      <c r="AI110" s="50"/>
      <c r="AJ110" s="50"/>
      <c r="AK110" s="50"/>
      <c r="AL110" s="50"/>
      <c r="AM110" s="50"/>
      <c r="AN110" s="50"/>
      <c r="AO110" s="50"/>
      <c r="AP110" s="50"/>
      <c r="AQ110" s="50"/>
    </row>
    <row r="111" spans="1:43"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50"/>
      <c r="AF111" s="50"/>
      <c r="AG111" s="50"/>
      <c r="AH111" s="50"/>
      <c r="AI111" s="50"/>
      <c r="AJ111" s="50"/>
      <c r="AK111" s="50"/>
      <c r="AL111" s="50"/>
      <c r="AM111" s="50"/>
      <c r="AN111" s="50"/>
      <c r="AO111" s="50"/>
      <c r="AP111" s="50"/>
      <c r="AQ111" s="50"/>
    </row>
    <row r="112" spans="1:43"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50"/>
      <c r="AF112" s="50"/>
      <c r="AG112" s="50"/>
      <c r="AH112" s="50"/>
      <c r="AI112" s="50"/>
      <c r="AJ112" s="50"/>
      <c r="AK112" s="50"/>
      <c r="AL112" s="50"/>
      <c r="AM112" s="50"/>
      <c r="AN112" s="50"/>
      <c r="AO112" s="50"/>
      <c r="AP112" s="50"/>
      <c r="AQ112" s="50"/>
    </row>
    <row r="113" spans="1:43"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50"/>
      <c r="AF113" s="50"/>
      <c r="AG113" s="50"/>
      <c r="AH113" s="50"/>
      <c r="AI113" s="50"/>
      <c r="AJ113" s="50"/>
      <c r="AK113" s="50"/>
      <c r="AL113" s="50"/>
      <c r="AM113" s="50"/>
      <c r="AN113" s="50"/>
      <c r="AO113" s="50"/>
      <c r="AP113" s="50"/>
      <c r="AQ113" s="50"/>
    </row>
    <row r="114" spans="1:43"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50"/>
      <c r="AF114" s="50"/>
      <c r="AG114" s="50"/>
      <c r="AH114" s="50"/>
      <c r="AI114" s="50"/>
      <c r="AJ114" s="50"/>
      <c r="AK114" s="50"/>
      <c r="AL114" s="50"/>
      <c r="AM114" s="50"/>
      <c r="AN114" s="50"/>
      <c r="AO114" s="50"/>
      <c r="AP114" s="50"/>
      <c r="AQ114" s="50"/>
    </row>
    <row r="115" spans="1:43"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50"/>
      <c r="AF115" s="50"/>
      <c r="AG115" s="50"/>
      <c r="AH115" s="50"/>
      <c r="AI115" s="50"/>
      <c r="AJ115" s="50"/>
      <c r="AK115" s="50"/>
      <c r="AL115" s="50"/>
      <c r="AM115" s="50"/>
      <c r="AN115" s="50"/>
      <c r="AO115" s="50"/>
      <c r="AP115" s="50"/>
      <c r="AQ115" s="50"/>
    </row>
    <row r="116" spans="1:43"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50"/>
      <c r="AF116" s="50"/>
      <c r="AG116" s="50"/>
      <c r="AH116" s="50"/>
      <c r="AI116" s="50"/>
      <c r="AJ116" s="50"/>
      <c r="AK116" s="50"/>
      <c r="AL116" s="50"/>
      <c r="AM116" s="50"/>
      <c r="AN116" s="50"/>
      <c r="AO116" s="50"/>
      <c r="AP116" s="50"/>
      <c r="AQ116" s="50"/>
    </row>
    <row r="117" spans="1:43"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50"/>
      <c r="AF117" s="50"/>
      <c r="AG117" s="50"/>
      <c r="AH117" s="50"/>
      <c r="AI117" s="50"/>
      <c r="AJ117" s="50"/>
      <c r="AK117" s="50"/>
      <c r="AL117" s="50"/>
      <c r="AM117" s="50"/>
      <c r="AN117" s="50"/>
      <c r="AO117" s="50"/>
      <c r="AP117" s="50"/>
      <c r="AQ117" s="50"/>
    </row>
    <row r="118" spans="1:43"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50"/>
      <c r="AF118" s="50"/>
      <c r="AG118" s="50"/>
      <c r="AH118" s="50"/>
      <c r="AI118" s="50"/>
      <c r="AJ118" s="50"/>
      <c r="AK118" s="50"/>
      <c r="AL118" s="50"/>
      <c r="AM118" s="50"/>
      <c r="AN118" s="50"/>
      <c r="AO118" s="50"/>
      <c r="AP118" s="50"/>
      <c r="AQ118" s="50"/>
    </row>
    <row r="119" spans="1:43"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50"/>
      <c r="AF119" s="50"/>
      <c r="AG119" s="50"/>
      <c r="AH119" s="50"/>
      <c r="AI119" s="50"/>
      <c r="AJ119" s="50"/>
      <c r="AK119" s="50"/>
      <c r="AL119" s="50"/>
      <c r="AM119" s="50"/>
      <c r="AN119" s="50"/>
      <c r="AO119" s="50"/>
      <c r="AP119" s="50"/>
      <c r="AQ119" s="50"/>
    </row>
    <row r="120" spans="1:43"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50"/>
      <c r="AF120" s="50"/>
      <c r="AG120" s="50"/>
      <c r="AH120" s="50"/>
      <c r="AI120" s="50"/>
      <c r="AJ120" s="50"/>
      <c r="AK120" s="50"/>
      <c r="AL120" s="50"/>
      <c r="AM120" s="50"/>
      <c r="AN120" s="50"/>
      <c r="AO120" s="50"/>
      <c r="AP120" s="50"/>
      <c r="AQ120" s="50"/>
    </row>
    <row r="121" spans="1:43"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50"/>
      <c r="AF121" s="50"/>
      <c r="AG121" s="50"/>
      <c r="AH121" s="50"/>
      <c r="AI121" s="50"/>
      <c r="AJ121" s="50"/>
      <c r="AK121" s="50"/>
      <c r="AL121" s="50"/>
      <c r="AM121" s="50"/>
      <c r="AN121" s="50"/>
      <c r="AO121" s="50"/>
      <c r="AP121" s="50"/>
      <c r="AQ121" s="50"/>
    </row>
    <row r="122" spans="1:43"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50"/>
      <c r="AF122" s="50"/>
      <c r="AG122" s="50"/>
      <c r="AH122" s="50"/>
      <c r="AI122" s="50"/>
      <c r="AJ122" s="50"/>
      <c r="AK122" s="50"/>
      <c r="AL122" s="50"/>
      <c r="AM122" s="50"/>
      <c r="AN122" s="50"/>
      <c r="AO122" s="50"/>
      <c r="AP122" s="50"/>
      <c r="AQ122" s="50"/>
    </row>
    <row r="123" spans="1:43"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50"/>
      <c r="AF123" s="50"/>
      <c r="AG123" s="50"/>
      <c r="AH123" s="50"/>
      <c r="AI123" s="50"/>
      <c r="AJ123" s="50"/>
      <c r="AK123" s="50"/>
      <c r="AL123" s="50"/>
      <c r="AM123" s="50"/>
      <c r="AN123" s="50"/>
      <c r="AO123" s="50"/>
      <c r="AP123" s="50"/>
      <c r="AQ123" s="50"/>
    </row>
    <row r="124" spans="1:43"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50"/>
      <c r="AF124" s="50"/>
      <c r="AG124" s="50"/>
      <c r="AH124" s="50"/>
      <c r="AI124" s="50"/>
      <c r="AJ124" s="50"/>
      <c r="AK124" s="50"/>
      <c r="AL124" s="50"/>
      <c r="AM124" s="50"/>
      <c r="AN124" s="50"/>
      <c r="AO124" s="50"/>
      <c r="AP124" s="50"/>
      <c r="AQ124" s="50"/>
    </row>
    <row r="125" spans="1:43"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50"/>
      <c r="AF125" s="50"/>
      <c r="AG125" s="50"/>
      <c r="AH125" s="50"/>
      <c r="AI125" s="50"/>
      <c r="AJ125" s="50"/>
      <c r="AK125" s="50"/>
      <c r="AL125" s="50"/>
      <c r="AM125" s="50"/>
      <c r="AN125" s="50"/>
      <c r="AO125" s="50"/>
      <c r="AP125" s="50"/>
      <c r="AQ125" s="50"/>
    </row>
    <row r="126" spans="1:43"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50"/>
      <c r="AF126" s="50"/>
      <c r="AG126" s="50"/>
      <c r="AH126" s="50"/>
      <c r="AI126" s="50"/>
      <c r="AJ126" s="50"/>
      <c r="AK126" s="50"/>
      <c r="AL126" s="50"/>
      <c r="AM126" s="50"/>
      <c r="AN126" s="50"/>
      <c r="AO126" s="50"/>
      <c r="AP126" s="50"/>
      <c r="AQ126" s="50"/>
    </row>
    <row r="127" spans="1:43"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50"/>
      <c r="AF127" s="50"/>
      <c r="AG127" s="50"/>
      <c r="AH127" s="50"/>
      <c r="AI127" s="50"/>
      <c r="AJ127" s="50"/>
      <c r="AK127" s="50"/>
      <c r="AL127" s="50"/>
      <c r="AM127" s="50"/>
      <c r="AN127" s="50"/>
      <c r="AO127" s="50"/>
      <c r="AP127" s="50"/>
      <c r="AQ127" s="50"/>
    </row>
    <row r="128" spans="1:43"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50"/>
      <c r="AF128" s="50"/>
      <c r="AG128" s="50"/>
      <c r="AH128" s="50"/>
      <c r="AI128" s="50"/>
      <c r="AJ128" s="50"/>
      <c r="AK128" s="50"/>
      <c r="AL128" s="50"/>
      <c r="AM128" s="50"/>
      <c r="AN128" s="50"/>
      <c r="AO128" s="50"/>
      <c r="AP128" s="50"/>
      <c r="AQ128" s="50"/>
    </row>
    <row r="129" spans="1:43"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50"/>
      <c r="AF129" s="50"/>
      <c r="AG129" s="50"/>
      <c r="AH129" s="50"/>
      <c r="AI129" s="50"/>
      <c r="AJ129" s="50"/>
      <c r="AK129" s="50"/>
      <c r="AL129" s="50"/>
      <c r="AM129" s="50"/>
      <c r="AN129" s="50"/>
      <c r="AO129" s="50"/>
      <c r="AP129" s="50"/>
      <c r="AQ129" s="50"/>
    </row>
    <row r="130" spans="1:43"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50"/>
      <c r="AF130" s="50"/>
      <c r="AG130" s="50"/>
      <c r="AH130" s="50"/>
      <c r="AI130" s="50"/>
      <c r="AJ130" s="50"/>
      <c r="AK130" s="50"/>
      <c r="AL130" s="50"/>
      <c r="AM130" s="50"/>
      <c r="AN130" s="50"/>
      <c r="AO130" s="50"/>
      <c r="AP130" s="50"/>
      <c r="AQ130" s="50"/>
    </row>
    <row r="131" spans="1:43"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50"/>
      <c r="AF131" s="50"/>
      <c r="AG131" s="50"/>
      <c r="AH131" s="50"/>
      <c r="AI131" s="50"/>
      <c r="AJ131" s="50"/>
      <c r="AK131" s="50"/>
      <c r="AL131" s="50"/>
      <c r="AM131" s="50"/>
      <c r="AN131" s="50"/>
      <c r="AO131" s="50"/>
      <c r="AP131" s="50"/>
      <c r="AQ131" s="50"/>
    </row>
    <row r="132" spans="1:43"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50"/>
      <c r="AF132" s="50"/>
      <c r="AG132" s="50"/>
      <c r="AH132" s="50"/>
      <c r="AI132" s="50"/>
      <c r="AJ132" s="50"/>
      <c r="AK132" s="50"/>
      <c r="AL132" s="50"/>
      <c r="AM132" s="50"/>
      <c r="AN132" s="50"/>
      <c r="AO132" s="50"/>
      <c r="AP132" s="50"/>
      <c r="AQ132" s="50"/>
    </row>
    <row r="133" spans="1:43"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50"/>
      <c r="AF133" s="50"/>
      <c r="AG133" s="50"/>
      <c r="AH133" s="50"/>
      <c r="AI133" s="50"/>
      <c r="AJ133" s="50"/>
      <c r="AK133" s="50"/>
      <c r="AL133" s="50"/>
      <c r="AM133" s="50"/>
      <c r="AN133" s="50"/>
      <c r="AO133" s="50"/>
      <c r="AP133" s="50"/>
      <c r="AQ133" s="50"/>
    </row>
    <row r="134" spans="1:43"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50"/>
      <c r="AF134" s="50"/>
      <c r="AG134" s="50"/>
      <c r="AH134" s="50"/>
      <c r="AI134" s="50"/>
      <c r="AJ134" s="50"/>
      <c r="AK134" s="50"/>
      <c r="AL134" s="50"/>
      <c r="AM134" s="50"/>
      <c r="AN134" s="50"/>
      <c r="AO134" s="50"/>
      <c r="AP134" s="50"/>
      <c r="AQ134" s="50"/>
    </row>
    <row r="135" spans="1:43"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50"/>
      <c r="AF135" s="50"/>
      <c r="AG135" s="50"/>
      <c r="AH135" s="50"/>
      <c r="AI135" s="50"/>
      <c r="AJ135" s="50"/>
      <c r="AK135" s="50"/>
      <c r="AL135" s="50"/>
      <c r="AM135" s="50"/>
      <c r="AN135" s="50"/>
      <c r="AO135" s="50"/>
      <c r="AP135" s="50"/>
      <c r="AQ135" s="50"/>
    </row>
    <row r="136" spans="1:43"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50"/>
      <c r="AF136" s="50"/>
      <c r="AG136" s="50"/>
      <c r="AH136" s="50"/>
      <c r="AI136" s="50"/>
      <c r="AJ136" s="50"/>
      <c r="AK136" s="50"/>
      <c r="AL136" s="50"/>
      <c r="AM136" s="50"/>
      <c r="AN136" s="50"/>
      <c r="AO136" s="50"/>
      <c r="AP136" s="50"/>
      <c r="AQ136" s="50"/>
    </row>
    <row r="137" spans="1:43"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50"/>
      <c r="AF137" s="50"/>
      <c r="AG137" s="50"/>
      <c r="AH137" s="50"/>
      <c r="AI137" s="50"/>
      <c r="AJ137" s="50"/>
      <c r="AK137" s="50"/>
      <c r="AL137" s="50"/>
      <c r="AM137" s="50"/>
      <c r="AN137" s="50"/>
      <c r="AO137" s="50"/>
      <c r="AP137" s="50"/>
      <c r="AQ137" s="50"/>
    </row>
    <row r="138" spans="1:43"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50"/>
      <c r="AF138" s="50"/>
      <c r="AG138" s="50"/>
      <c r="AH138" s="50"/>
      <c r="AI138" s="50"/>
      <c r="AJ138" s="50"/>
      <c r="AK138" s="50"/>
      <c r="AL138" s="50"/>
      <c r="AM138" s="50"/>
      <c r="AN138" s="50"/>
      <c r="AO138" s="50"/>
      <c r="AP138" s="50"/>
      <c r="AQ138" s="50"/>
    </row>
    <row r="139" spans="1:43"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50"/>
      <c r="AF139" s="50"/>
      <c r="AG139" s="50"/>
      <c r="AH139" s="50"/>
      <c r="AI139" s="50"/>
      <c r="AJ139" s="50"/>
      <c r="AK139" s="50"/>
      <c r="AL139" s="50"/>
      <c r="AM139" s="50"/>
      <c r="AN139" s="50"/>
      <c r="AO139" s="50"/>
      <c r="AP139" s="50"/>
      <c r="AQ139" s="50"/>
    </row>
    <row r="140" spans="1:43"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50"/>
      <c r="AF140" s="50"/>
      <c r="AG140" s="50"/>
      <c r="AH140" s="50"/>
      <c r="AI140" s="50"/>
      <c r="AJ140" s="50"/>
      <c r="AK140" s="50"/>
      <c r="AL140" s="50"/>
      <c r="AM140" s="50"/>
      <c r="AN140" s="50"/>
      <c r="AO140" s="50"/>
      <c r="AP140" s="50"/>
      <c r="AQ140" s="50"/>
    </row>
    <row r="141" spans="1:43"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50"/>
      <c r="AF141" s="50"/>
      <c r="AG141" s="50"/>
      <c r="AH141" s="50"/>
      <c r="AI141" s="50"/>
      <c r="AJ141" s="50"/>
      <c r="AK141" s="50"/>
      <c r="AL141" s="50"/>
      <c r="AM141" s="50"/>
      <c r="AN141" s="50"/>
      <c r="AO141" s="50"/>
      <c r="AP141" s="50"/>
      <c r="AQ141" s="50"/>
    </row>
    <row r="142" spans="1:43"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50"/>
      <c r="AF142" s="50"/>
      <c r="AG142" s="50"/>
      <c r="AH142" s="50"/>
      <c r="AI142" s="50"/>
      <c r="AJ142" s="50"/>
      <c r="AK142" s="50"/>
      <c r="AL142" s="50"/>
      <c r="AM142" s="50"/>
      <c r="AN142" s="50"/>
      <c r="AO142" s="50"/>
      <c r="AP142" s="50"/>
      <c r="AQ142" s="50"/>
    </row>
    <row r="143" spans="1:43"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50"/>
      <c r="AF143" s="50"/>
      <c r="AG143" s="50"/>
      <c r="AH143" s="50"/>
      <c r="AI143" s="50"/>
      <c r="AJ143" s="50"/>
      <c r="AK143" s="50"/>
      <c r="AL143" s="50"/>
      <c r="AM143" s="50"/>
      <c r="AN143" s="50"/>
      <c r="AO143" s="50"/>
      <c r="AP143" s="50"/>
      <c r="AQ143" s="50"/>
    </row>
    <row r="144" spans="1:43"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50"/>
      <c r="AF144" s="50"/>
      <c r="AG144" s="50"/>
      <c r="AH144" s="50"/>
      <c r="AI144" s="50"/>
      <c r="AJ144" s="50"/>
      <c r="AK144" s="50"/>
      <c r="AL144" s="50"/>
      <c r="AM144" s="50"/>
      <c r="AN144" s="50"/>
      <c r="AO144" s="50"/>
      <c r="AP144" s="50"/>
      <c r="AQ144" s="50"/>
    </row>
    <row r="145" spans="1:43"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50"/>
      <c r="AF145" s="50"/>
      <c r="AG145" s="50"/>
      <c r="AH145" s="50"/>
      <c r="AI145" s="50"/>
      <c r="AJ145" s="50"/>
      <c r="AK145" s="50"/>
      <c r="AL145" s="50"/>
      <c r="AM145" s="50"/>
      <c r="AN145" s="50"/>
      <c r="AO145" s="50"/>
      <c r="AP145" s="50"/>
      <c r="AQ145" s="50"/>
    </row>
    <row r="146" spans="1:43"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50"/>
      <c r="AF146" s="50"/>
      <c r="AG146" s="50"/>
      <c r="AH146" s="50"/>
      <c r="AI146" s="50"/>
      <c r="AJ146" s="50"/>
      <c r="AK146" s="50"/>
      <c r="AL146" s="50"/>
      <c r="AM146" s="50"/>
      <c r="AN146" s="50"/>
      <c r="AO146" s="50"/>
      <c r="AP146" s="50"/>
      <c r="AQ146" s="50"/>
    </row>
    <row r="147" spans="1:43"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50"/>
      <c r="AF147" s="50"/>
      <c r="AG147" s="50"/>
      <c r="AH147" s="50"/>
      <c r="AI147" s="50"/>
      <c r="AJ147" s="50"/>
      <c r="AK147" s="50"/>
      <c r="AL147" s="50"/>
      <c r="AM147" s="50"/>
      <c r="AN147" s="50"/>
      <c r="AO147" s="50"/>
      <c r="AP147" s="50"/>
      <c r="AQ147" s="50"/>
    </row>
    <row r="148" spans="1:43"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50"/>
      <c r="AF148" s="50"/>
      <c r="AG148" s="50"/>
      <c r="AH148" s="50"/>
      <c r="AI148" s="50"/>
      <c r="AJ148" s="50"/>
      <c r="AK148" s="50"/>
      <c r="AL148" s="50"/>
      <c r="AM148" s="50"/>
      <c r="AN148" s="50"/>
      <c r="AO148" s="50"/>
      <c r="AP148" s="50"/>
      <c r="AQ148" s="50"/>
    </row>
    <row r="149" spans="1:43"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50"/>
      <c r="AF149" s="50"/>
      <c r="AG149" s="50"/>
      <c r="AH149" s="50"/>
      <c r="AI149" s="50"/>
      <c r="AJ149" s="50"/>
      <c r="AK149" s="50"/>
      <c r="AL149" s="50"/>
      <c r="AM149" s="50"/>
      <c r="AN149" s="50"/>
      <c r="AO149" s="50"/>
      <c r="AP149" s="50"/>
      <c r="AQ149" s="50"/>
    </row>
    <row r="150" spans="1:43"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50"/>
      <c r="AF150" s="50"/>
      <c r="AG150" s="50"/>
      <c r="AH150" s="50"/>
      <c r="AI150" s="50"/>
      <c r="AJ150" s="50"/>
      <c r="AK150" s="50"/>
      <c r="AL150" s="50"/>
      <c r="AM150" s="50"/>
      <c r="AN150" s="50"/>
      <c r="AO150" s="50"/>
      <c r="AP150" s="50"/>
      <c r="AQ150" s="50"/>
    </row>
    <row r="151" spans="1:43"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50"/>
      <c r="AF151" s="50"/>
      <c r="AG151" s="50"/>
      <c r="AH151" s="50"/>
      <c r="AI151" s="50"/>
      <c r="AJ151" s="50"/>
      <c r="AK151" s="50"/>
      <c r="AL151" s="50"/>
      <c r="AM151" s="50"/>
      <c r="AN151" s="50"/>
      <c r="AO151" s="50"/>
      <c r="AP151" s="50"/>
      <c r="AQ151" s="50"/>
    </row>
    <row r="152" spans="1:43"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50"/>
      <c r="AF152" s="50"/>
      <c r="AG152" s="50"/>
      <c r="AH152" s="50"/>
      <c r="AI152" s="50"/>
      <c r="AJ152" s="50"/>
      <c r="AK152" s="50"/>
      <c r="AL152" s="50"/>
      <c r="AM152" s="50"/>
      <c r="AN152" s="50"/>
      <c r="AO152" s="50"/>
      <c r="AP152" s="50"/>
      <c r="AQ152" s="50"/>
    </row>
    <row r="153" spans="1:43"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50"/>
      <c r="AF153" s="50"/>
      <c r="AG153" s="50"/>
      <c r="AH153" s="50"/>
      <c r="AI153" s="50"/>
      <c r="AJ153" s="50"/>
      <c r="AK153" s="50"/>
      <c r="AL153" s="50"/>
      <c r="AM153" s="50"/>
      <c r="AN153" s="50"/>
      <c r="AO153" s="50"/>
      <c r="AP153" s="50"/>
      <c r="AQ153" s="50"/>
    </row>
    <row r="154" spans="1:43"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50"/>
      <c r="AF154" s="50"/>
      <c r="AG154" s="50"/>
      <c r="AH154" s="50"/>
      <c r="AI154" s="50"/>
      <c r="AJ154" s="50"/>
      <c r="AK154" s="50"/>
      <c r="AL154" s="50"/>
      <c r="AM154" s="50"/>
      <c r="AN154" s="50"/>
      <c r="AO154" s="50"/>
      <c r="AP154" s="50"/>
      <c r="AQ154" s="50"/>
    </row>
    <row r="155" spans="1:43"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50"/>
      <c r="AF155" s="50"/>
      <c r="AG155" s="50"/>
      <c r="AH155" s="50"/>
      <c r="AI155" s="50"/>
      <c r="AJ155" s="50"/>
      <c r="AK155" s="50"/>
      <c r="AL155" s="50"/>
      <c r="AM155" s="50"/>
      <c r="AN155" s="50"/>
      <c r="AO155" s="50"/>
      <c r="AP155" s="50"/>
      <c r="AQ155" s="50"/>
    </row>
    <row r="156" spans="1:43"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50"/>
      <c r="AF156" s="50"/>
      <c r="AG156" s="50"/>
      <c r="AH156" s="50"/>
      <c r="AI156" s="50"/>
      <c r="AJ156" s="50"/>
      <c r="AK156" s="50"/>
      <c r="AL156" s="50"/>
      <c r="AM156" s="50"/>
      <c r="AN156" s="50"/>
      <c r="AO156" s="50"/>
      <c r="AP156" s="50"/>
      <c r="AQ156" s="50"/>
    </row>
    <row r="157" spans="1:43"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50"/>
      <c r="AF157" s="50"/>
      <c r="AG157" s="50"/>
      <c r="AH157" s="50"/>
      <c r="AI157" s="50"/>
      <c r="AJ157" s="50"/>
      <c r="AK157" s="50"/>
      <c r="AL157" s="50"/>
      <c r="AM157" s="50"/>
      <c r="AN157" s="50"/>
      <c r="AO157" s="50"/>
      <c r="AP157" s="50"/>
      <c r="AQ157" s="50"/>
    </row>
    <row r="158" spans="1:43"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50"/>
      <c r="AF158" s="50"/>
      <c r="AG158" s="50"/>
      <c r="AH158" s="50"/>
      <c r="AI158" s="50"/>
      <c r="AJ158" s="50"/>
      <c r="AK158" s="50"/>
      <c r="AL158" s="50"/>
      <c r="AM158" s="50"/>
      <c r="AN158" s="50"/>
      <c r="AO158" s="50"/>
      <c r="AP158" s="50"/>
      <c r="AQ158" s="50"/>
    </row>
    <row r="159" spans="1:43"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50"/>
      <c r="AF159" s="50"/>
      <c r="AG159" s="50"/>
      <c r="AH159" s="50"/>
      <c r="AI159" s="50"/>
      <c r="AJ159" s="50"/>
      <c r="AK159" s="50"/>
      <c r="AL159" s="50"/>
      <c r="AM159" s="50"/>
      <c r="AN159" s="50"/>
      <c r="AO159" s="50"/>
      <c r="AP159" s="50"/>
      <c r="AQ159" s="50"/>
    </row>
    <row r="160" spans="1:43"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50"/>
      <c r="AF160" s="50"/>
      <c r="AG160" s="50"/>
      <c r="AH160" s="50"/>
      <c r="AI160" s="50"/>
      <c r="AJ160" s="50"/>
      <c r="AK160" s="50"/>
      <c r="AL160" s="50"/>
      <c r="AM160" s="50"/>
      <c r="AN160" s="50"/>
      <c r="AO160" s="50"/>
      <c r="AP160" s="50"/>
      <c r="AQ160" s="50"/>
    </row>
    <row r="161" spans="1:43"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50"/>
      <c r="AF161" s="50"/>
      <c r="AG161" s="50"/>
      <c r="AH161" s="50"/>
      <c r="AI161" s="50"/>
      <c r="AJ161" s="50"/>
      <c r="AK161" s="50"/>
      <c r="AL161" s="50"/>
      <c r="AM161" s="50"/>
      <c r="AN161" s="50"/>
      <c r="AO161" s="50"/>
      <c r="AP161" s="50"/>
      <c r="AQ161" s="50"/>
    </row>
    <row r="162" spans="1:43"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50"/>
      <c r="AF162" s="50"/>
      <c r="AG162" s="50"/>
      <c r="AH162" s="50"/>
      <c r="AI162" s="50"/>
      <c r="AJ162" s="50"/>
      <c r="AK162" s="50"/>
      <c r="AL162" s="50"/>
      <c r="AM162" s="50"/>
      <c r="AN162" s="50"/>
      <c r="AO162" s="50"/>
      <c r="AP162" s="50"/>
      <c r="AQ162" s="50"/>
    </row>
    <row r="163" spans="1:43"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50"/>
      <c r="AF163" s="50"/>
      <c r="AG163" s="50"/>
      <c r="AH163" s="50"/>
      <c r="AI163" s="50"/>
      <c r="AJ163" s="50"/>
      <c r="AK163" s="50"/>
      <c r="AL163" s="50"/>
      <c r="AM163" s="50"/>
      <c r="AN163" s="50"/>
      <c r="AO163" s="50"/>
      <c r="AP163" s="50"/>
      <c r="AQ163" s="50"/>
    </row>
    <row r="164" spans="1:43"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50"/>
      <c r="AF164" s="50"/>
      <c r="AG164" s="50"/>
      <c r="AH164" s="50"/>
      <c r="AI164" s="50"/>
      <c r="AJ164" s="50"/>
      <c r="AK164" s="50"/>
      <c r="AL164" s="50"/>
      <c r="AM164" s="50"/>
      <c r="AN164" s="50"/>
      <c r="AO164" s="50"/>
      <c r="AP164" s="50"/>
      <c r="AQ164" s="50"/>
    </row>
    <row r="165" spans="1:43"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50"/>
      <c r="AF165" s="50"/>
      <c r="AG165" s="50"/>
      <c r="AH165" s="50"/>
      <c r="AI165" s="50"/>
      <c r="AJ165" s="50"/>
      <c r="AK165" s="50"/>
      <c r="AL165" s="50"/>
      <c r="AM165" s="50"/>
      <c r="AN165" s="50"/>
      <c r="AO165" s="50"/>
      <c r="AP165" s="50"/>
      <c r="AQ165" s="50"/>
    </row>
    <row r="166" spans="1:43"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50"/>
      <c r="AF166" s="50"/>
      <c r="AG166" s="50"/>
      <c r="AH166" s="50"/>
      <c r="AI166" s="50"/>
      <c r="AJ166" s="50"/>
      <c r="AK166" s="50"/>
      <c r="AL166" s="50"/>
      <c r="AM166" s="50"/>
      <c r="AN166" s="50"/>
      <c r="AO166" s="50"/>
      <c r="AP166" s="50"/>
      <c r="AQ166" s="50"/>
    </row>
    <row r="167" spans="1:43"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50"/>
      <c r="AF167" s="50"/>
      <c r="AG167" s="50"/>
      <c r="AH167" s="50"/>
      <c r="AI167" s="50"/>
      <c r="AJ167" s="50"/>
      <c r="AK167" s="50"/>
      <c r="AL167" s="50"/>
      <c r="AM167" s="50"/>
      <c r="AN167" s="50"/>
      <c r="AO167" s="50"/>
      <c r="AP167" s="50"/>
      <c r="AQ167" s="50"/>
    </row>
    <row r="168" spans="1:43"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50"/>
      <c r="AF168" s="50"/>
      <c r="AG168" s="50"/>
      <c r="AH168" s="50"/>
      <c r="AI168" s="50"/>
      <c r="AJ168" s="50"/>
      <c r="AK168" s="50"/>
      <c r="AL168" s="50"/>
      <c r="AM168" s="50"/>
      <c r="AN168" s="50"/>
      <c r="AO168" s="50"/>
      <c r="AP168" s="50"/>
      <c r="AQ168" s="50"/>
    </row>
    <row r="169" spans="1:43"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50"/>
      <c r="AF169" s="50"/>
      <c r="AG169" s="50"/>
      <c r="AH169" s="50"/>
      <c r="AI169" s="50"/>
      <c r="AJ169" s="50"/>
      <c r="AK169" s="50"/>
      <c r="AL169" s="50"/>
      <c r="AM169" s="50"/>
      <c r="AN169" s="50"/>
      <c r="AO169" s="50"/>
      <c r="AP169" s="50"/>
      <c r="AQ169" s="50"/>
    </row>
    <row r="170" spans="1:43"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50"/>
      <c r="AF170" s="50"/>
      <c r="AG170" s="50"/>
      <c r="AH170" s="50"/>
      <c r="AI170" s="50"/>
      <c r="AJ170" s="50"/>
      <c r="AK170" s="50"/>
      <c r="AL170" s="50"/>
      <c r="AM170" s="50"/>
      <c r="AN170" s="50"/>
      <c r="AO170" s="50"/>
      <c r="AP170" s="50"/>
      <c r="AQ170" s="50"/>
    </row>
    <row r="171" spans="1:43"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50"/>
      <c r="AF171" s="50"/>
      <c r="AG171" s="50"/>
      <c r="AH171" s="50"/>
      <c r="AI171" s="50"/>
      <c r="AJ171" s="50"/>
      <c r="AK171" s="50"/>
      <c r="AL171" s="50"/>
      <c r="AM171" s="50"/>
      <c r="AN171" s="50"/>
      <c r="AO171" s="50"/>
      <c r="AP171" s="50"/>
      <c r="AQ171" s="50"/>
    </row>
    <row r="172" spans="1:43"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50"/>
      <c r="AF172" s="50"/>
      <c r="AG172" s="50"/>
      <c r="AH172" s="50"/>
      <c r="AI172" s="50"/>
      <c r="AJ172" s="50"/>
      <c r="AK172" s="50"/>
      <c r="AL172" s="50"/>
      <c r="AM172" s="50"/>
      <c r="AN172" s="50"/>
      <c r="AO172" s="50"/>
      <c r="AP172" s="50"/>
      <c r="AQ172" s="50"/>
    </row>
    <row r="173" spans="1:43"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50"/>
      <c r="AF173" s="50"/>
      <c r="AG173" s="50"/>
      <c r="AH173" s="50"/>
      <c r="AI173" s="50"/>
      <c r="AJ173" s="50"/>
      <c r="AK173" s="50"/>
      <c r="AL173" s="50"/>
      <c r="AM173" s="50"/>
      <c r="AN173" s="50"/>
      <c r="AO173" s="50"/>
      <c r="AP173" s="50"/>
      <c r="AQ173" s="50"/>
    </row>
    <row r="174" spans="1:43"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50"/>
      <c r="AF174" s="50"/>
      <c r="AG174" s="50"/>
      <c r="AH174" s="50"/>
      <c r="AI174" s="50"/>
      <c r="AJ174" s="50"/>
      <c r="AK174" s="50"/>
      <c r="AL174" s="50"/>
      <c r="AM174" s="50"/>
      <c r="AN174" s="50"/>
      <c r="AO174" s="50"/>
      <c r="AP174" s="50"/>
      <c r="AQ174" s="50"/>
    </row>
    <row r="175" spans="1:43"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50"/>
      <c r="AF175" s="50"/>
      <c r="AG175" s="50"/>
      <c r="AH175" s="50"/>
      <c r="AI175" s="50"/>
      <c r="AJ175" s="50"/>
      <c r="AK175" s="50"/>
      <c r="AL175" s="50"/>
      <c r="AM175" s="50"/>
      <c r="AN175" s="50"/>
      <c r="AO175" s="50"/>
      <c r="AP175" s="50"/>
      <c r="AQ175" s="50"/>
    </row>
    <row r="176" spans="1:43"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50"/>
      <c r="AF176" s="50"/>
      <c r="AG176" s="50"/>
      <c r="AH176" s="50"/>
      <c r="AI176" s="50"/>
      <c r="AJ176" s="50"/>
      <c r="AK176" s="50"/>
      <c r="AL176" s="50"/>
      <c r="AM176" s="50"/>
      <c r="AN176" s="50"/>
      <c r="AO176" s="50"/>
      <c r="AP176" s="50"/>
      <c r="AQ176" s="50"/>
    </row>
    <row r="177" spans="1:43"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50"/>
      <c r="AF177" s="50"/>
      <c r="AG177" s="50"/>
      <c r="AH177" s="50"/>
      <c r="AI177" s="50"/>
      <c r="AJ177" s="50"/>
      <c r="AK177" s="50"/>
      <c r="AL177" s="50"/>
      <c r="AM177" s="50"/>
      <c r="AN177" s="50"/>
      <c r="AO177" s="50"/>
      <c r="AP177" s="50"/>
      <c r="AQ177" s="50"/>
    </row>
    <row r="178" spans="1:43"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50"/>
      <c r="AF178" s="50"/>
      <c r="AG178" s="50"/>
      <c r="AH178" s="50"/>
      <c r="AI178" s="50"/>
      <c r="AJ178" s="50"/>
      <c r="AK178" s="50"/>
      <c r="AL178" s="50"/>
      <c r="AM178" s="50"/>
      <c r="AN178" s="50"/>
      <c r="AO178" s="50"/>
      <c r="AP178" s="50"/>
      <c r="AQ178" s="50"/>
    </row>
    <row r="179" spans="1:43"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50"/>
      <c r="AF179" s="50"/>
      <c r="AG179" s="50"/>
      <c r="AH179" s="50"/>
      <c r="AI179" s="50"/>
      <c r="AJ179" s="50"/>
      <c r="AK179" s="50"/>
      <c r="AL179" s="50"/>
      <c r="AM179" s="50"/>
      <c r="AN179" s="50"/>
      <c r="AO179" s="50"/>
      <c r="AP179" s="50"/>
      <c r="AQ179" s="50"/>
    </row>
    <row r="180" spans="1:43"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50"/>
      <c r="AF180" s="50"/>
      <c r="AG180" s="50"/>
      <c r="AH180" s="50"/>
      <c r="AI180" s="50"/>
      <c r="AJ180" s="50"/>
      <c r="AK180" s="50"/>
      <c r="AL180" s="50"/>
      <c r="AM180" s="50"/>
      <c r="AN180" s="50"/>
      <c r="AO180" s="50"/>
      <c r="AP180" s="50"/>
      <c r="AQ180" s="50"/>
    </row>
    <row r="181" spans="1:43"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50"/>
      <c r="AF181" s="50"/>
      <c r="AG181" s="50"/>
      <c r="AH181" s="50"/>
      <c r="AI181" s="50"/>
      <c r="AJ181" s="50"/>
      <c r="AK181" s="50"/>
      <c r="AL181" s="50"/>
      <c r="AM181" s="50"/>
      <c r="AN181" s="50"/>
      <c r="AO181" s="50"/>
      <c r="AP181" s="50"/>
      <c r="AQ181" s="50"/>
    </row>
    <row r="182" spans="1:43"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50"/>
      <c r="AF182" s="50"/>
      <c r="AG182" s="50"/>
      <c r="AH182" s="50"/>
      <c r="AI182" s="50"/>
      <c r="AJ182" s="50"/>
      <c r="AK182" s="50"/>
      <c r="AL182" s="50"/>
      <c r="AM182" s="50"/>
      <c r="AN182" s="50"/>
      <c r="AO182" s="50"/>
      <c r="AP182" s="50"/>
      <c r="AQ182" s="50"/>
    </row>
    <row r="183" spans="1:43"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50"/>
      <c r="AF183" s="50"/>
      <c r="AG183" s="50"/>
      <c r="AH183" s="50"/>
      <c r="AI183" s="50"/>
      <c r="AJ183" s="50"/>
      <c r="AK183" s="50"/>
      <c r="AL183" s="50"/>
      <c r="AM183" s="50"/>
      <c r="AN183" s="50"/>
      <c r="AO183" s="50"/>
      <c r="AP183" s="50"/>
      <c r="AQ183" s="50"/>
    </row>
    <row r="184" spans="1:43"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50"/>
      <c r="AF184" s="50"/>
      <c r="AG184" s="50"/>
      <c r="AH184" s="50"/>
      <c r="AI184" s="50"/>
      <c r="AJ184" s="50"/>
      <c r="AK184" s="50"/>
      <c r="AL184" s="50"/>
      <c r="AM184" s="50"/>
      <c r="AN184" s="50"/>
      <c r="AO184" s="50"/>
      <c r="AP184" s="50"/>
      <c r="AQ184" s="50"/>
    </row>
    <row r="185" spans="1:43"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50"/>
      <c r="AF185" s="50"/>
      <c r="AG185" s="50"/>
      <c r="AH185" s="50"/>
      <c r="AI185" s="50"/>
      <c r="AJ185" s="50"/>
      <c r="AK185" s="50"/>
      <c r="AL185" s="50"/>
      <c r="AM185" s="50"/>
      <c r="AN185" s="50"/>
      <c r="AO185" s="50"/>
      <c r="AP185" s="50"/>
      <c r="AQ185" s="50"/>
    </row>
    <row r="186" spans="1:43"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50"/>
      <c r="AF186" s="50"/>
      <c r="AG186" s="50"/>
      <c r="AH186" s="50"/>
      <c r="AI186" s="50"/>
      <c r="AJ186" s="50"/>
      <c r="AK186" s="50"/>
      <c r="AL186" s="50"/>
      <c r="AM186" s="50"/>
      <c r="AN186" s="50"/>
      <c r="AO186" s="50"/>
      <c r="AP186" s="50"/>
      <c r="AQ186" s="50"/>
    </row>
    <row r="187" spans="1:43"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50"/>
      <c r="AF187" s="50"/>
      <c r="AG187" s="50"/>
      <c r="AH187" s="50"/>
      <c r="AI187" s="50"/>
      <c r="AJ187" s="50"/>
      <c r="AK187" s="50"/>
      <c r="AL187" s="50"/>
      <c r="AM187" s="50"/>
      <c r="AN187" s="50"/>
      <c r="AO187" s="50"/>
      <c r="AP187" s="50"/>
      <c r="AQ187" s="50"/>
    </row>
    <row r="188" spans="1:43"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50"/>
      <c r="AF188" s="50"/>
      <c r="AG188" s="50"/>
      <c r="AH188" s="50"/>
      <c r="AI188" s="50"/>
      <c r="AJ188" s="50"/>
      <c r="AK188" s="50"/>
      <c r="AL188" s="50"/>
      <c r="AM188" s="50"/>
      <c r="AN188" s="50"/>
      <c r="AO188" s="50"/>
      <c r="AP188" s="50"/>
      <c r="AQ188" s="50"/>
    </row>
    <row r="189" spans="1:43"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50"/>
      <c r="AF189" s="50"/>
      <c r="AG189" s="50"/>
      <c r="AH189" s="50"/>
      <c r="AI189" s="50"/>
      <c r="AJ189" s="50"/>
      <c r="AK189" s="50"/>
      <c r="AL189" s="50"/>
      <c r="AM189" s="50"/>
      <c r="AN189" s="50"/>
      <c r="AO189" s="50"/>
      <c r="AP189" s="50"/>
      <c r="AQ189" s="50"/>
    </row>
    <row r="190" spans="1:43"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50"/>
      <c r="AF190" s="50"/>
      <c r="AG190" s="50"/>
      <c r="AH190" s="50"/>
      <c r="AI190" s="50"/>
      <c r="AJ190" s="50"/>
      <c r="AK190" s="50"/>
      <c r="AL190" s="50"/>
      <c r="AM190" s="50"/>
      <c r="AN190" s="50"/>
      <c r="AO190" s="50"/>
      <c r="AP190" s="50"/>
      <c r="AQ190" s="50"/>
    </row>
    <row r="191" spans="1:43"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50"/>
      <c r="AF191" s="50"/>
      <c r="AG191" s="50"/>
      <c r="AH191" s="50"/>
      <c r="AI191" s="50"/>
      <c r="AJ191" s="50"/>
      <c r="AK191" s="50"/>
      <c r="AL191" s="50"/>
      <c r="AM191" s="50"/>
      <c r="AN191" s="50"/>
      <c r="AO191" s="50"/>
      <c r="AP191" s="50"/>
      <c r="AQ191" s="50"/>
    </row>
    <row r="192" spans="1:43"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50"/>
      <c r="AF192" s="50"/>
      <c r="AG192" s="50"/>
      <c r="AH192" s="50"/>
      <c r="AI192" s="50"/>
      <c r="AJ192" s="50"/>
      <c r="AK192" s="50"/>
      <c r="AL192" s="50"/>
      <c r="AM192" s="50"/>
      <c r="AN192" s="50"/>
      <c r="AO192" s="50"/>
      <c r="AP192" s="50"/>
      <c r="AQ192" s="50"/>
    </row>
    <row r="193" spans="1:43"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50"/>
      <c r="AF193" s="50"/>
      <c r="AG193" s="50"/>
      <c r="AH193" s="50"/>
      <c r="AI193" s="50"/>
      <c r="AJ193" s="50"/>
      <c r="AK193" s="50"/>
      <c r="AL193" s="50"/>
      <c r="AM193" s="50"/>
      <c r="AN193" s="50"/>
      <c r="AO193" s="50"/>
      <c r="AP193" s="50"/>
      <c r="AQ193" s="50"/>
    </row>
    <row r="194" spans="1:43"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50"/>
      <c r="AF194" s="50"/>
      <c r="AG194" s="50"/>
      <c r="AH194" s="50"/>
      <c r="AI194" s="50"/>
      <c r="AJ194" s="50"/>
      <c r="AK194" s="50"/>
      <c r="AL194" s="50"/>
      <c r="AM194" s="50"/>
      <c r="AN194" s="50"/>
      <c r="AO194" s="50"/>
      <c r="AP194" s="50"/>
      <c r="AQ194" s="50"/>
    </row>
    <row r="195" spans="1:43"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50"/>
      <c r="AF195" s="50"/>
      <c r="AG195" s="50"/>
      <c r="AH195" s="50"/>
      <c r="AI195" s="50"/>
      <c r="AJ195" s="50"/>
      <c r="AK195" s="50"/>
      <c r="AL195" s="50"/>
      <c r="AM195" s="50"/>
      <c r="AN195" s="50"/>
      <c r="AO195" s="50"/>
      <c r="AP195" s="50"/>
      <c r="AQ195" s="50"/>
    </row>
    <row r="196" spans="1:43"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50"/>
      <c r="AF196" s="50"/>
      <c r="AG196" s="50"/>
      <c r="AH196" s="50"/>
      <c r="AI196" s="50"/>
      <c r="AJ196" s="50"/>
      <c r="AK196" s="50"/>
      <c r="AL196" s="50"/>
      <c r="AM196" s="50"/>
      <c r="AN196" s="50"/>
      <c r="AO196" s="50"/>
      <c r="AP196" s="50"/>
      <c r="AQ196" s="50"/>
    </row>
    <row r="197" spans="1:43"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50"/>
      <c r="AF197" s="50"/>
      <c r="AG197" s="50"/>
      <c r="AH197" s="50"/>
      <c r="AI197" s="50"/>
      <c r="AJ197" s="50"/>
      <c r="AK197" s="50"/>
      <c r="AL197" s="50"/>
      <c r="AM197" s="50"/>
      <c r="AN197" s="50"/>
      <c r="AO197" s="50"/>
      <c r="AP197" s="50"/>
      <c r="AQ197" s="50"/>
    </row>
    <row r="198" spans="1:43"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50"/>
      <c r="AF198" s="50"/>
      <c r="AG198" s="50"/>
      <c r="AH198" s="50"/>
      <c r="AI198" s="50"/>
      <c r="AJ198" s="50"/>
      <c r="AK198" s="50"/>
      <c r="AL198" s="50"/>
      <c r="AM198" s="50"/>
      <c r="AN198" s="50"/>
      <c r="AO198" s="50"/>
      <c r="AP198" s="50"/>
      <c r="AQ198" s="50"/>
    </row>
    <row r="199" spans="1:43"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50"/>
      <c r="AF199" s="50"/>
      <c r="AG199" s="50"/>
      <c r="AH199" s="50"/>
      <c r="AI199" s="50"/>
      <c r="AJ199" s="50"/>
      <c r="AK199" s="50"/>
      <c r="AL199" s="50"/>
      <c r="AM199" s="50"/>
      <c r="AN199" s="50"/>
      <c r="AO199" s="50"/>
      <c r="AP199" s="50"/>
      <c r="AQ199" s="50"/>
    </row>
    <row r="200" spans="1:43"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50"/>
      <c r="AF200" s="50"/>
      <c r="AG200" s="50"/>
      <c r="AH200" s="50"/>
      <c r="AI200" s="50"/>
      <c r="AJ200" s="50"/>
      <c r="AK200" s="50"/>
      <c r="AL200" s="50"/>
      <c r="AM200" s="50"/>
      <c r="AN200" s="50"/>
      <c r="AO200" s="50"/>
      <c r="AP200" s="50"/>
      <c r="AQ200" s="50"/>
    </row>
    <row r="201" spans="1:43"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50"/>
      <c r="AF201" s="50"/>
      <c r="AG201" s="50"/>
      <c r="AH201" s="50"/>
      <c r="AI201" s="50"/>
      <c r="AJ201" s="50"/>
      <c r="AK201" s="50"/>
      <c r="AL201" s="50"/>
      <c r="AM201" s="50"/>
      <c r="AN201" s="50"/>
      <c r="AO201" s="50"/>
      <c r="AP201" s="50"/>
      <c r="AQ201" s="50"/>
    </row>
    <row r="202" spans="1:43"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50"/>
      <c r="AF202" s="50"/>
      <c r="AG202" s="50"/>
      <c r="AH202" s="50"/>
      <c r="AI202" s="50"/>
      <c r="AJ202" s="50"/>
      <c r="AK202" s="50"/>
      <c r="AL202" s="50"/>
      <c r="AM202" s="50"/>
      <c r="AN202" s="50"/>
      <c r="AO202" s="50"/>
      <c r="AP202" s="50"/>
      <c r="AQ202" s="50"/>
    </row>
    <row r="203" spans="1:43"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50"/>
      <c r="AF203" s="50"/>
      <c r="AG203" s="50"/>
      <c r="AH203" s="50"/>
      <c r="AI203" s="50"/>
      <c r="AJ203" s="50"/>
      <c r="AK203" s="50"/>
      <c r="AL203" s="50"/>
      <c r="AM203" s="50"/>
      <c r="AN203" s="50"/>
      <c r="AO203" s="50"/>
      <c r="AP203" s="50"/>
      <c r="AQ203" s="50"/>
    </row>
    <row r="204" spans="1:43"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50"/>
      <c r="AF204" s="50"/>
      <c r="AG204" s="50"/>
      <c r="AH204" s="50"/>
      <c r="AI204" s="50"/>
      <c r="AJ204" s="50"/>
      <c r="AK204" s="50"/>
      <c r="AL204" s="50"/>
      <c r="AM204" s="50"/>
      <c r="AN204" s="50"/>
      <c r="AO204" s="50"/>
      <c r="AP204" s="50"/>
      <c r="AQ204" s="50"/>
    </row>
    <row r="205" spans="1:43"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50"/>
      <c r="AF205" s="50"/>
      <c r="AG205" s="50"/>
      <c r="AH205" s="50"/>
      <c r="AI205" s="50"/>
      <c r="AJ205" s="50"/>
      <c r="AK205" s="50"/>
      <c r="AL205" s="50"/>
      <c r="AM205" s="50"/>
      <c r="AN205" s="50"/>
      <c r="AO205" s="50"/>
      <c r="AP205" s="50"/>
      <c r="AQ205" s="50"/>
    </row>
    <row r="206" spans="1:43"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50"/>
      <c r="AF206" s="50"/>
      <c r="AG206" s="50"/>
      <c r="AH206" s="50"/>
      <c r="AI206" s="50"/>
      <c r="AJ206" s="50"/>
      <c r="AK206" s="50"/>
      <c r="AL206" s="50"/>
      <c r="AM206" s="50"/>
      <c r="AN206" s="50"/>
      <c r="AO206" s="50"/>
      <c r="AP206" s="50"/>
      <c r="AQ206" s="50"/>
    </row>
    <row r="207" spans="1:43"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50"/>
      <c r="AF207" s="50"/>
      <c r="AG207" s="50"/>
      <c r="AH207" s="50"/>
      <c r="AI207" s="50"/>
      <c r="AJ207" s="50"/>
      <c r="AK207" s="50"/>
      <c r="AL207" s="50"/>
      <c r="AM207" s="50"/>
      <c r="AN207" s="50"/>
      <c r="AO207" s="50"/>
      <c r="AP207" s="50"/>
      <c r="AQ207" s="50"/>
    </row>
    <row r="208" spans="1:43"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50"/>
      <c r="AF208" s="50"/>
      <c r="AG208" s="50"/>
      <c r="AH208" s="50"/>
      <c r="AI208" s="50"/>
      <c r="AJ208" s="50"/>
      <c r="AK208" s="50"/>
      <c r="AL208" s="50"/>
      <c r="AM208" s="50"/>
      <c r="AN208" s="50"/>
      <c r="AO208" s="50"/>
      <c r="AP208" s="50"/>
      <c r="AQ208" s="50"/>
    </row>
    <row r="209" spans="1:43"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50"/>
      <c r="AF209" s="50"/>
      <c r="AG209" s="50"/>
      <c r="AH209" s="50"/>
      <c r="AI209" s="50"/>
      <c r="AJ209" s="50"/>
      <c r="AK209" s="50"/>
      <c r="AL209" s="50"/>
      <c r="AM209" s="50"/>
      <c r="AN209" s="50"/>
      <c r="AO209" s="50"/>
      <c r="AP209" s="50"/>
      <c r="AQ209" s="50"/>
    </row>
    <row r="210" spans="1:43"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50"/>
      <c r="AF210" s="50"/>
      <c r="AG210" s="50"/>
      <c r="AH210" s="50"/>
      <c r="AI210" s="50"/>
      <c r="AJ210" s="50"/>
      <c r="AK210" s="50"/>
      <c r="AL210" s="50"/>
      <c r="AM210" s="50"/>
      <c r="AN210" s="50"/>
      <c r="AO210" s="50"/>
      <c r="AP210" s="50"/>
      <c r="AQ210" s="50"/>
    </row>
    <row r="211" spans="1:43"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50"/>
      <c r="AF211" s="50"/>
      <c r="AG211" s="50"/>
      <c r="AH211" s="50"/>
      <c r="AI211" s="50"/>
      <c r="AJ211" s="50"/>
      <c r="AK211" s="50"/>
      <c r="AL211" s="50"/>
      <c r="AM211" s="50"/>
      <c r="AN211" s="50"/>
      <c r="AO211" s="50"/>
      <c r="AP211" s="50"/>
      <c r="AQ211" s="50"/>
    </row>
    <row r="212" spans="1:43"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50"/>
      <c r="AF212" s="50"/>
      <c r="AG212" s="50"/>
      <c r="AH212" s="50"/>
      <c r="AI212" s="50"/>
      <c r="AJ212" s="50"/>
      <c r="AK212" s="50"/>
      <c r="AL212" s="50"/>
      <c r="AM212" s="50"/>
      <c r="AN212" s="50"/>
      <c r="AO212" s="50"/>
      <c r="AP212" s="50"/>
      <c r="AQ212" s="50"/>
    </row>
    <row r="213" spans="1:43"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50"/>
      <c r="AF213" s="50"/>
      <c r="AG213" s="50"/>
      <c r="AH213" s="50"/>
      <c r="AI213" s="50"/>
      <c r="AJ213" s="50"/>
      <c r="AK213" s="50"/>
      <c r="AL213" s="50"/>
      <c r="AM213" s="50"/>
      <c r="AN213" s="50"/>
      <c r="AO213" s="50"/>
      <c r="AP213" s="50"/>
      <c r="AQ213" s="50"/>
    </row>
    <row r="214" spans="1:43"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50"/>
      <c r="AF214" s="50"/>
      <c r="AG214" s="50"/>
      <c r="AH214" s="50"/>
      <c r="AI214" s="50"/>
      <c r="AJ214" s="50"/>
      <c r="AK214" s="50"/>
      <c r="AL214" s="50"/>
      <c r="AM214" s="50"/>
      <c r="AN214" s="50"/>
      <c r="AO214" s="50"/>
      <c r="AP214" s="50"/>
      <c r="AQ214" s="50"/>
    </row>
    <row r="215" spans="1:43"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50"/>
      <c r="AF215" s="50"/>
      <c r="AG215" s="50"/>
      <c r="AH215" s="50"/>
      <c r="AI215" s="50"/>
      <c r="AJ215" s="50"/>
      <c r="AK215" s="50"/>
      <c r="AL215" s="50"/>
      <c r="AM215" s="50"/>
      <c r="AN215" s="50"/>
      <c r="AO215" s="50"/>
      <c r="AP215" s="50"/>
      <c r="AQ215" s="50"/>
    </row>
    <row r="216" spans="1:43"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50"/>
      <c r="AF216" s="50"/>
      <c r="AG216" s="50"/>
      <c r="AH216" s="50"/>
      <c r="AI216" s="50"/>
      <c r="AJ216" s="50"/>
      <c r="AK216" s="50"/>
      <c r="AL216" s="50"/>
      <c r="AM216" s="50"/>
      <c r="AN216" s="50"/>
      <c r="AO216" s="50"/>
      <c r="AP216" s="50"/>
      <c r="AQ216" s="50"/>
    </row>
    <row r="217" spans="1:43"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50"/>
      <c r="AF217" s="50"/>
      <c r="AG217" s="50"/>
      <c r="AH217" s="50"/>
      <c r="AI217" s="50"/>
      <c r="AJ217" s="50"/>
      <c r="AK217" s="50"/>
      <c r="AL217" s="50"/>
      <c r="AM217" s="50"/>
      <c r="AN217" s="50"/>
      <c r="AO217" s="50"/>
      <c r="AP217" s="50"/>
      <c r="AQ217" s="50"/>
    </row>
    <row r="218" spans="1:43"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50"/>
      <c r="AF218" s="50"/>
      <c r="AG218" s="50"/>
      <c r="AH218" s="50"/>
      <c r="AI218" s="50"/>
      <c r="AJ218" s="50"/>
      <c r="AK218" s="50"/>
      <c r="AL218" s="50"/>
      <c r="AM218" s="50"/>
      <c r="AN218" s="50"/>
      <c r="AO218" s="50"/>
      <c r="AP218" s="50"/>
      <c r="AQ218" s="50"/>
    </row>
    <row r="219" spans="1:43"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50"/>
      <c r="AF219" s="50"/>
      <c r="AG219" s="50"/>
      <c r="AH219" s="50"/>
      <c r="AI219" s="50"/>
      <c r="AJ219" s="50"/>
      <c r="AK219" s="50"/>
      <c r="AL219" s="50"/>
      <c r="AM219" s="50"/>
      <c r="AN219" s="50"/>
      <c r="AO219" s="50"/>
      <c r="AP219" s="50"/>
      <c r="AQ219" s="50"/>
    </row>
    <row r="220" spans="1:43"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50"/>
      <c r="AF220" s="50"/>
      <c r="AG220" s="50"/>
      <c r="AH220" s="50"/>
      <c r="AI220" s="50"/>
      <c r="AJ220" s="50"/>
      <c r="AK220" s="50"/>
      <c r="AL220" s="50"/>
      <c r="AM220" s="50"/>
      <c r="AN220" s="50"/>
      <c r="AO220" s="50"/>
      <c r="AP220" s="50"/>
      <c r="AQ220" s="50"/>
    </row>
    <row r="221" spans="1:43"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50"/>
      <c r="AF221" s="50"/>
      <c r="AG221" s="50"/>
      <c r="AH221" s="50"/>
      <c r="AI221" s="50"/>
      <c r="AJ221" s="50"/>
      <c r="AK221" s="50"/>
      <c r="AL221" s="50"/>
      <c r="AM221" s="50"/>
      <c r="AN221" s="50"/>
      <c r="AO221" s="50"/>
      <c r="AP221" s="50"/>
      <c r="AQ221" s="50"/>
    </row>
    <row r="222" spans="1:43"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50"/>
      <c r="AF222" s="50"/>
      <c r="AG222" s="50"/>
      <c r="AH222" s="50"/>
      <c r="AI222" s="50"/>
      <c r="AJ222" s="50"/>
      <c r="AK222" s="50"/>
      <c r="AL222" s="50"/>
      <c r="AM222" s="50"/>
      <c r="AN222" s="50"/>
      <c r="AO222" s="50"/>
      <c r="AP222" s="50"/>
      <c r="AQ222" s="50"/>
    </row>
    <row r="223" spans="1:43"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50"/>
      <c r="AF223" s="50"/>
      <c r="AG223" s="50"/>
      <c r="AH223" s="50"/>
      <c r="AI223" s="50"/>
      <c r="AJ223" s="50"/>
      <c r="AK223" s="50"/>
      <c r="AL223" s="50"/>
      <c r="AM223" s="50"/>
      <c r="AN223" s="50"/>
      <c r="AO223" s="50"/>
      <c r="AP223" s="50"/>
      <c r="AQ223" s="50"/>
    </row>
    <row r="224" spans="1:43"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50"/>
      <c r="AF224" s="50"/>
      <c r="AG224" s="50"/>
      <c r="AH224" s="50"/>
      <c r="AI224" s="50"/>
      <c r="AJ224" s="50"/>
      <c r="AK224" s="50"/>
      <c r="AL224" s="50"/>
      <c r="AM224" s="50"/>
      <c r="AN224" s="50"/>
      <c r="AO224" s="50"/>
      <c r="AP224" s="50"/>
      <c r="AQ224" s="50"/>
    </row>
    <row r="225" spans="1:43"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50"/>
      <c r="AF225" s="50"/>
      <c r="AG225" s="50"/>
      <c r="AH225" s="50"/>
      <c r="AI225" s="50"/>
      <c r="AJ225" s="50"/>
      <c r="AK225" s="50"/>
      <c r="AL225" s="50"/>
      <c r="AM225" s="50"/>
      <c r="AN225" s="50"/>
      <c r="AO225" s="50"/>
      <c r="AP225" s="50"/>
      <c r="AQ225" s="50"/>
    </row>
    <row r="226" spans="1:43"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50"/>
      <c r="AF226" s="50"/>
      <c r="AG226" s="50"/>
      <c r="AH226" s="50"/>
      <c r="AI226" s="50"/>
      <c r="AJ226" s="50"/>
      <c r="AK226" s="50"/>
      <c r="AL226" s="50"/>
      <c r="AM226" s="50"/>
      <c r="AN226" s="50"/>
      <c r="AO226" s="50"/>
      <c r="AP226" s="50"/>
      <c r="AQ226" s="50"/>
    </row>
    <row r="227" spans="1:43"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50"/>
      <c r="AF227" s="50"/>
      <c r="AG227" s="50"/>
      <c r="AH227" s="50"/>
      <c r="AI227" s="50"/>
      <c r="AJ227" s="50"/>
      <c r="AK227" s="50"/>
      <c r="AL227" s="50"/>
      <c r="AM227" s="50"/>
      <c r="AN227" s="50"/>
      <c r="AO227" s="50"/>
      <c r="AP227" s="50"/>
      <c r="AQ227" s="50"/>
    </row>
    <row r="228" spans="1:43"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50"/>
      <c r="AF228" s="50"/>
      <c r="AG228" s="50"/>
      <c r="AH228" s="50"/>
      <c r="AI228" s="50"/>
      <c r="AJ228" s="50"/>
      <c r="AK228" s="50"/>
      <c r="AL228" s="50"/>
      <c r="AM228" s="50"/>
      <c r="AN228" s="50"/>
      <c r="AO228" s="50"/>
      <c r="AP228" s="50"/>
      <c r="AQ228" s="50"/>
    </row>
    <row r="229" spans="1:43"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50"/>
      <c r="AF229" s="50"/>
      <c r="AG229" s="50"/>
      <c r="AH229" s="50"/>
      <c r="AI229" s="50"/>
      <c r="AJ229" s="50"/>
      <c r="AK229" s="50"/>
      <c r="AL229" s="50"/>
      <c r="AM229" s="50"/>
      <c r="AN229" s="50"/>
      <c r="AO229" s="50"/>
      <c r="AP229" s="50"/>
      <c r="AQ229" s="50"/>
    </row>
    <row r="230" spans="1:43"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50"/>
      <c r="AF230" s="50"/>
      <c r="AG230" s="50"/>
      <c r="AH230" s="50"/>
      <c r="AI230" s="50"/>
      <c r="AJ230" s="50"/>
      <c r="AK230" s="50"/>
      <c r="AL230" s="50"/>
      <c r="AM230" s="50"/>
      <c r="AN230" s="50"/>
      <c r="AO230" s="50"/>
      <c r="AP230" s="50"/>
      <c r="AQ230" s="50"/>
    </row>
    <row r="231" spans="1:43"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50"/>
      <c r="AF231" s="50"/>
      <c r="AG231" s="50"/>
      <c r="AH231" s="50"/>
      <c r="AI231" s="50"/>
      <c r="AJ231" s="50"/>
      <c r="AK231" s="50"/>
      <c r="AL231" s="50"/>
      <c r="AM231" s="50"/>
      <c r="AN231" s="50"/>
      <c r="AO231" s="50"/>
      <c r="AP231" s="50"/>
      <c r="AQ231" s="50"/>
    </row>
    <row r="232" spans="1:43"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50"/>
      <c r="AF232" s="50"/>
      <c r="AG232" s="50"/>
      <c r="AH232" s="50"/>
      <c r="AI232" s="50"/>
      <c r="AJ232" s="50"/>
      <c r="AK232" s="50"/>
      <c r="AL232" s="50"/>
      <c r="AM232" s="50"/>
      <c r="AN232" s="50"/>
      <c r="AO232" s="50"/>
      <c r="AP232" s="50"/>
      <c r="AQ232" s="50"/>
    </row>
    <row r="233" spans="1:43"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50"/>
      <c r="AF233" s="50"/>
      <c r="AG233" s="50"/>
      <c r="AH233" s="50"/>
      <c r="AI233" s="50"/>
      <c r="AJ233" s="50"/>
      <c r="AK233" s="50"/>
      <c r="AL233" s="50"/>
      <c r="AM233" s="50"/>
      <c r="AN233" s="50"/>
      <c r="AO233" s="50"/>
      <c r="AP233" s="50"/>
      <c r="AQ233" s="50"/>
    </row>
    <row r="234" spans="1:43"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50"/>
      <c r="AF234" s="50"/>
      <c r="AG234" s="50"/>
      <c r="AH234" s="50"/>
      <c r="AI234" s="50"/>
      <c r="AJ234" s="50"/>
      <c r="AK234" s="50"/>
      <c r="AL234" s="50"/>
      <c r="AM234" s="50"/>
      <c r="AN234" s="50"/>
      <c r="AO234" s="50"/>
      <c r="AP234" s="50"/>
      <c r="AQ234" s="50"/>
    </row>
    <row r="235" spans="1:43"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50"/>
      <c r="AF235" s="50"/>
      <c r="AG235" s="50"/>
      <c r="AH235" s="50"/>
      <c r="AI235" s="50"/>
      <c r="AJ235" s="50"/>
      <c r="AK235" s="50"/>
      <c r="AL235" s="50"/>
      <c r="AM235" s="50"/>
      <c r="AN235" s="50"/>
      <c r="AO235" s="50"/>
      <c r="AP235" s="50"/>
      <c r="AQ235" s="50"/>
    </row>
    <row r="236" spans="1:43"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50"/>
      <c r="AF236" s="50"/>
      <c r="AG236" s="50"/>
      <c r="AH236" s="50"/>
      <c r="AI236" s="50"/>
      <c r="AJ236" s="50"/>
      <c r="AK236" s="50"/>
      <c r="AL236" s="50"/>
      <c r="AM236" s="50"/>
      <c r="AN236" s="50"/>
      <c r="AO236" s="50"/>
      <c r="AP236" s="50"/>
      <c r="AQ236" s="50"/>
    </row>
    <row r="237" spans="1:43"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50"/>
      <c r="AF237" s="50"/>
      <c r="AG237" s="50"/>
      <c r="AH237" s="50"/>
      <c r="AI237" s="50"/>
      <c r="AJ237" s="50"/>
      <c r="AK237" s="50"/>
      <c r="AL237" s="50"/>
      <c r="AM237" s="50"/>
      <c r="AN237" s="50"/>
      <c r="AO237" s="50"/>
      <c r="AP237" s="50"/>
      <c r="AQ237" s="50"/>
    </row>
    <row r="238" spans="1:43"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50"/>
      <c r="AF238" s="50"/>
      <c r="AG238" s="50"/>
      <c r="AH238" s="50"/>
      <c r="AI238" s="50"/>
      <c r="AJ238" s="50"/>
      <c r="AK238" s="50"/>
      <c r="AL238" s="50"/>
      <c r="AM238" s="50"/>
      <c r="AN238" s="50"/>
      <c r="AO238" s="50"/>
      <c r="AP238" s="50"/>
      <c r="AQ238" s="50"/>
    </row>
    <row r="239" spans="1:43"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50"/>
      <c r="AF239" s="50"/>
      <c r="AG239" s="50"/>
      <c r="AH239" s="50"/>
      <c r="AI239" s="50"/>
      <c r="AJ239" s="50"/>
      <c r="AK239" s="50"/>
      <c r="AL239" s="50"/>
      <c r="AM239" s="50"/>
      <c r="AN239" s="50"/>
      <c r="AO239" s="50"/>
      <c r="AP239" s="50"/>
      <c r="AQ239" s="50"/>
    </row>
    <row r="240" spans="1:43"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50"/>
      <c r="AF240" s="50"/>
      <c r="AG240" s="50"/>
      <c r="AH240" s="50"/>
      <c r="AI240" s="50"/>
      <c r="AJ240" s="50"/>
      <c r="AK240" s="50"/>
      <c r="AL240" s="50"/>
      <c r="AM240" s="50"/>
      <c r="AN240" s="50"/>
      <c r="AO240" s="50"/>
      <c r="AP240" s="50"/>
      <c r="AQ240" s="50"/>
    </row>
    <row r="241" spans="1:43"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50"/>
      <c r="AF241" s="50"/>
      <c r="AG241" s="50"/>
      <c r="AH241" s="50"/>
      <c r="AI241" s="50"/>
      <c r="AJ241" s="50"/>
      <c r="AK241" s="50"/>
      <c r="AL241" s="50"/>
      <c r="AM241" s="50"/>
      <c r="AN241" s="50"/>
      <c r="AO241" s="50"/>
      <c r="AP241" s="50"/>
      <c r="AQ241" s="50"/>
    </row>
    <row r="242" spans="1:43"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50"/>
      <c r="AF242" s="50"/>
      <c r="AG242" s="50"/>
      <c r="AH242" s="50"/>
      <c r="AI242" s="50"/>
      <c r="AJ242" s="50"/>
      <c r="AK242" s="50"/>
      <c r="AL242" s="50"/>
      <c r="AM242" s="50"/>
      <c r="AN242" s="50"/>
      <c r="AO242" s="50"/>
      <c r="AP242" s="50"/>
      <c r="AQ242" s="50"/>
    </row>
    <row r="243" spans="1:43"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50"/>
      <c r="AF243" s="50"/>
      <c r="AG243" s="50"/>
      <c r="AH243" s="50"/>
      <c r="AI243" s="50"/>
      <c r="AJ243" s="50"/>
      <c r="AK243" s="50"/>
      <c r="AL243" s="50"/>
      <c r="AM243" s="50"/>
      <c r="AN243" s="50"/>
      <c r="AO243" s="50"/>
      <c r="AP243" s="50"/>
      <c r="AQ243" s="50"/>
    </row>
    <row r="244" spans="1:43"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50"/>
      <c r="AF244" s="50"/>
      <c r="AG244" s="50"/>
      <c r="AH244" s="50"/>
      <c r="AI244" s="50"/>
      <c r="AJ244" s="50"/>
      <c r="AK244" s="50"/>
      <c r="AL244" s="50"/>
      <c r="AM244" s="50"/>
      <c r="AN244" s="50"/>
      <c r="AO244" s="50"/>
      <c r="AP244" s="50"/>
      <c r="AQ244" s="50"/>
    </row>
    <row r="245" spans="1:43"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50"/>
      <c r="AF245" s="50"/>
      <c r="AG245" s="50"/>
      <c r="AH245" s="50"/>
      <c r="AI245" s="50"/>
      <c r="AJ245" s="50"/>
      <c r="AK245" s="50"/>
      <c r="AL245" s="50"/>
      <c r="AM245" s="50"/>
      <c r="AN245" s="50"/>
      <c r="AO245" s="50"/>
      <c r="AP245" s="50"/>
      <c r="AQ245" s="50"/>
    </row>
    <row r="246" spans="1:43"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50"/>
      <c r="AF246" s="50"/>
      <c r="AG246" s="50"/>
      <c r="AH246" s="50"/>
      <c r="AI246" s="50"/>
      <c r="AJ246" s="50"/>
      <c r="AK246" s="50"/>
      <c r="AL246" s="50"/>
      <c r="AM246" s="50"/>
      <c r="AN246" s="50"/>
      <c r="AO246" s="50"/>
      <c r="AP246" s="50"/>
      <c r="AQ246" s="50"/>
    </row>
    <row r="247" spans="1:43"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50"/>
      <c r="AF247" s="50"/>
      <c r="AG247" s="50"/>
      <c r="AH247" s="50"/>
      <c r="AI247" s="50"/>
      <c r="AJ247" s="50"/>
      <c r="AK247" s="50"/>
      <c r="AL247" s="50"/>
      <c r="AM247" s="50"/>
      <c r="AN247" s="50"/>
      <c r="AO247" s="50"/>
      <c r="AP247" s="50"/>
      <c r="AQ247" s="50"/>
    </row>
    <row r="248" spans="1:43"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50"/>
      <c r="AF248" s="50"/>
      <c r="AG248" s="50"/>
      <c r="AH248" s="50"/>
      <c r="AI248" s="50"/>
      <c r="AJ248" s="50"/>
      <c r="AK248" s="50"/>
      <c r="AL248" s="50"/>
      <c r="AM248" s="50"/>
      <c r="AN248" s="50"/>
      <c r="AO248" s="50"/>
      <c r="AP248" s="50"/>
      <c r="AQ248" s="50"/>
    </row>
    <row r="249" spans="1:43"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50"/>
      <c r="AF249" s="50"/>
      <c r="AG249" s="50"/>
      <c r="AH249" s="50"/>
      <c r="AI249" s="50"/>
      <c r="AJ249" s="50"/>
      <c r="AK249" s="50"/>
      <c r="AL249" s="50"/>
      <c r="AM249" s="50"/>
      <c r="AN249" s="50"/>
      <c r="AO249" s="50"/>
      <c r="AP249" s="50"/>
      <c r="AQ249" s="50"/>
    </row>
    <row r="250" spans="1:43"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50"/>
      <c r="AF250" s="50"/>
      <c r="AG250" s="50"/>
      <c r="AH250" s="50"/>
      <c r="AI250" s="50"/>
      <c r="AJ250" s="50"/>
      <c r="AK250" s="50"/>
      <c r="AL250" s="50"/>
      <c r="AM250" s="50"/>
      <c r="AN250" s="50"/>
      <c r="AO250" s="50"/>
      <c r="AP250" s="50"/>
      <c r="AQ250" s="50"/>
    </row>
    <row r="251" spans="1:43"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50"/>
      <c r="AF251" s="50"/>
      <c r="AG251" s="50"/>
      <c r="AH251" s="50"/>
      <c r="AI251" s="50"/>
      <c r="AJ251" s="50"/>
      <c r="AK251" s="50"/>
      <c r="AL251" s="50"/>
      <c r="AM251" s="50"/>
      <c r="AN251" s="50"/>
      <c r="AO251" s="50"/>
      <c r="AP251" s="50"/>
      <c r="AQ251" s="50"/>
    </row>
    <row r="252" spans="1:43"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50"/>
      <c r="AF252" s="50"/>
      <c r="AG252" s="50"/>
      <c r="AH252" s="50"/>
      <c r="AI252" s="50"/>
      <c r="AJ252" s="50"/>
      <c r="AK252" s="50"/>
      <c r="AL252" s="50"/>
      <c r="AM252" s="50"/>
      <c r="AN252" s="50"/>
      <c r="AO252" s="50"/>
      <c r="AP252" s="50"/>
      <c r="AQ252" s="50"/>
    </row>
    <row r="253" spans="1:43"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50"/>
      <c r="AF253" s="50"/>
      <c r="AG253" s="50"/>
      <c r="AH253" s="50"/>
      <c r="AI253" s="50"/>
      <c r="AJ253" s="50"/>
      <c r="AK253" s="50"/>
      <c r="AL253" s="50"/>
      <c r="AM253" s="50"/>
      <c r="AN253" s="50"/>
      <c r="AO253" s="50"/>
      <c r="AP253" s="50"/>
      <c r="AQ253" s="50"/>
    </row>
    <row r="254" spans="1:43"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50"/>
      <c r="AF254" s="50"/>
      <c r="AG254" s="50"/>
      <c r="AH254" s="50"/>
      <c r="AI254" s="50"/>
      <c r="AJ254" s="50"/>
      <c r="AK254" s="50"/>
      <c r="AL254" s="50"/>
      <c r="AM254" s="50"/>
      <c r="AN254" s="50"/>
      <c r="AO254" s="50"/>
      <c r="AP254" s="50"/>
      <c r="AQ254" s="50"/>
    </row>
    <row r="255" spans="1:43"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50"/>
      <c r="AF255" s="50"/>
      <c r="AG255" s="50"/>
      <c r="AH255" s="50"/>
      <c r="AI255" s="50"/>
      <c r="AJ255" s="50"/>
      <c r="AK255" s="50"/>
      <c r="AL255" s="50"/>
      <c r="AM255" s="50"/>
      <c r="AN255" s="50"/>
      <c r="AO255" s="50"/>
      <c r="AP255" s="50"/>
      <c r="AQ255" s="50"/>
    </row>
    <row r="256" spans="1:43"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50"/>
      <c r="AF256" s="50"/>
      <c r="AG256" s="50"/>
      <c r="AH256" s="50"/>
      <c r="AI256" s="50"/>
      <c r="AJ256" s="50"/>
      <c r="AK256" s="50"/>
      <c r="AL256" s="50"/>
      <c r="AM256" s="50"/>
      <c r="AN256" s="50"/>
      <c r="AO256" s="50"/>
      <c r="AP256" s="50"/>
      <c r="AQ256" s="50"/>
    </row>
    <row r="257" spans="1:43"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50"/>
      <c r="AF257" s="50"/>
      <c r="AG257" s="50"/>
      <c r="AH257" s="50"/>
      <c r="AI257" s="50"/>
      <c r="AJ257" s="50"/>
      <c r="AK257" s="50"/>
      <c r="AL257" s="50"/>
      <c r="AM257" s="50"/>
      <c r="AN257" s="50"/>
      <c r="AO257" s="50"/>
      <c r="AP257" s="50"/>
      <c r="AQ257" s="50"/>
    </row>
    <row r="258" spans="1:43"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50"/>
      <c r="AF258" s="50"/>
      <c r="AG258" s="50"/>
      <c r="AH258" s="50"/>
      <c r="AI258" s="50"/>
      <c r="AJ258" s="50"/>
      <c r="AK258" s="50"/>
      <c r="AL258" s="50"/>
      <c r="AM258" s="50"/>
      <c r="AN258" s="50"/>
      <c r="AO258" s="50"/>
      <c r="AP258" s="50"/>
      <c r="AQ258" s="50"/>
    </row>
    <row r="259" spans="1:43"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50"/>
      <c r="AF259" s="50"/>
      <c r="AG259" s="50"/>
      <c r="AH259" s="50"/>
      <c r="AI259" s="50"/>
      <c r="AJ259" s="50"/>
      <c r="AK259" s="50"/>
      <c r="AL259" s="50"/>
      <c r="AM259" s="50"/>
      <c r="AN259" s="50"/>
      <c r="AO259" s="50"/>
      <c r="AP259" s="50"/>
      <c r="AQ259" s="50"/>
    </row>
    <row r="260" spans="1:43"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50"/>
      <c r="AF260" s="50"/>
      <c r="AG260" s="50"/>
      <c r="AH260" s="50"/>
      <c r="AI260" s="50"/>
      <c r="AJ260" s="50"/>
      <c r="AK260" s="50"/>
      <c r="AL260" s="50"/>
      <c r="AM260" s="50"/>
      <c r="AN260" s="50"/>
      <c r="AO260" s="50"/>
      <c r="AP260" s="50"/>
      <c r="AQ260" s="50"/>
    </row>
    <row r="261" spans="1:43"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50"/>
      <c r="AF261" s="50"/>
      <c r="AG261" s="50"/>
      <c r="AH261" s="50"/>
      <c r="AI261" s="50"/>
      <c r="AJ261" s="50"/>
      <c r="AK261" s="50"/>
      <c r="AL261" s="50"/>
      <c r="AM261" s="50"/>
      <c r="AN261" s="50"/>
      <c r="AO261" s="50"/>
      <c r="AP261" s="50"/>
      <c r="AQ261" s="50"/>
    </row>
    <row r="262" spans="1:43"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50"/>
      <c r="AF262" s="50"/>
      <c r="AG262" s="50"/>
      <c r="AH262" s="50"/>
      <c r="AI262" s="50"/>
      <c r="AJ262" s="50"/>
      <c r="AK262" s="50"/>
      <c r="AL262" s="50"/>
      <c r="AM262" s="50"/>
      <c r="AN262" s="50"/>
      <c r="AO262" s="50"/>
      <c r="AP262" s="50"/>
      <c r="AQ262" s="50"/>
    </row>
    <row r="263" spans="1:43"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50"/>
      <c r="AF263" s="50"/>
      <c r="AG263" s="50"/>
      <c r="AH263" s="50"/>
      <c r="AI263" s="50"/>
      <c r="AJ263" s="50"/>
      <c r="AK263" s="50"/>
      <c r="AL263" s="50"/>
      <c r="AM263" s="50"/>
      <c r="AN263" s="50"/>
      <c r="AO263" s="50"/>
      <c r="AP263" s="50"/>
      <c r="AQ263" s="50"/>
    </row>
    <row r="264" spans="1:43"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50"/>
      <c r="AF264" s="50"/>
      <c r="AG264" s="50"/>
      <c r="AH264" s="50"/>
      <c r="AI264" s="50"/>
      <c r="AJ264" s="50"/>
      <c r="AK264" s="50"/>
      <c r="AL264" s="50"/>
      <c r="AM264" s="50"/>
      <c r="AN264" s="50"/>
      <c r="AO264" s="50"/>
      <c r="AP264" s="50"/>
      <c r="AQ264" s="50"/>
    </row>
    <row r="265" spans="1:43"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50"/>
      <c r="AF265" s="50"/>
      <c r="AG265" s="50"/>
      <c r="AH265" s="50"/>
      <c r="AI265" s="50"/>
      <c r="AJ265" s="50"/>
      <c r="AK265" s="50"/>
      <c r="AL265" s="50"/>
      <c r="AM265" s="50"/>
      <c r="AN265" s="50"/>
      <c r="AO265" s="50"/>
      <c r="AP265" s="50"/>
      <c r="AQ265" s="50"/>
    </row>
    <row r="266" spans="1:43"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50"/>
      <c r="AF266" s="50"/>
      <c r="AG266" s="50"/>
      <c r="AH266" s="50"/>
      <c r="AI266" s="50"/>
      <c r="AJ266" s="50"/>
      <c r="AK266" s="50"/>
      <c r="AL266" s="50"/>
      <c r="AM266" s="50"/>
      <c r="AN266" s="50"/>
      <c r="AO266" s="50"/>
      <c r="AP266" s="50"/>
      <c r="AQ266" s="50"/>
    </row>
    <row r="267" spans="1:43"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50"/>
      <c r="AF267" s="50"/>
      <c r="AG267" s="50"/>
      <c r="AH267" s="50"/>
      <c r="AI267" s="50"/>
      <c r="AJ267" s="50"/>
      <c r="AK267" s="50"/>
      <c r="AL267" s="50"/>
      <c r="AM267" s="50"/>
      <c r="AN267" s="50"/>
      <c r="AO267" s="50"/>
      <c r="AP267" s="50"/>
      <c r="AQ267" s="50"/>
    </row>
    <row r="268" spans="1:43"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50"/>
      <c r="AF268" s="50"/>
      <c r="AG268" s="50"/>
      <c r="AH268" s="50"/>
      <c r="AI268" s="50"/>
      <c r="AJ268" s="50"/>
      <c r="AK268" s="50"/>
      <c r="AL268" s="50"/>
      <c r="AM268" s="50"/>
      <c r="AN268" s="50"/>
      <c r="AO268" s="50"/>
      <c r="AP268" s="50"/>
      <c r="AQ268" s="50"/>
    </row>
    <row r="269" spans="1:43"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50"/>
      <c r="AF269" s="50"/>
      <c r="AG269" s="50"/>
      <c r="AH269" s="50"/>
      <c r="AI269" s="50"/>
      <c r="AJ269" s="50"/>
      <c r="AK269" s="50"/>
      <c r="AL269" s="50"/>
      <c r="AM269" s="50"/>
      <c r="AN269" s="50"/>
      <c r="AO269" s="50"/>
      <c r="AP269" s="50"/>
      <c r="AQ269" s="50"/>
    </row>
    <row r="270" spans="1:43"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50"/>
      <c r="AF270" s="50"/>
      <c r="AG270" s="50"/>
      <c r="AH270" s="50"/>
      <c r="AI270" s="50"/>
      <c r="AJ270" s="50"/>
      <c r="AK270" s="50"/>
      <c r="AL270" s="50"/>
      <c r="AM270" s="50"/>
      <c r="AN270" s="50"/>
      <c r="AO270" s="50"/>
      <c r="AP270" s="50"/>
      <c r="AQ270" s="50"/>
    </row>
    <row r="271" spans="1:43"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50"/>
      <c r="AF271" s="50"/>
      <c r="AG271" s="50"/>
      <c r="AH271" s="50"/>
      <c r="AI271" s="50"/>
      <c r="AJ271" s="50"/>
      <c r="AK271" s="50"/>
      <c r="AL271" s="50"/>
      <c r="AM271" s="50"/>
      <c r="AN271" s="50"/>
      <c r="AO271" s="50"/>
      <c r="AP271" s="50"/>
      <c r="AQ271" s="50"/>
    </row>
    <row r="272" spans="1:43"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50"/>
      <c r="AF272" s="50"/>
      <c r="AG272" s="50"/>
      <c r="AH272" s="50"/>
      <c r="AI272" s="50"/>
      <c r="AJ272" s="50"/>
      <c r="AK272" s="50"/>
      <c r="AL272" s="50"/>
      <c r="AM272" s="50"/>
      <c r="AN272" s="50"/>
      <c r="AO272" s="50"/>
      <c r="AP272" s="50"/>
      <c r="AQ272" s="50"/>
    </row>
    <row r="273" spans="1:43"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50"/>
      <c r="AF273" s="50"/>
      <c r="AG273" s="50"/>
      <c r="AH273" s="50"/>
      <c r="AI273" s="50"/>
      <c r="AJ273" s="50"/>
      <c r="AK273" s="50"/>
      <c r="AL273" s="50"/>
      <c r="AM273" s="50"/>
      <c r="AN273" s="50"/>
      <c r="AO273" s="50"/>
      <c r="AP273" s="50"/>
      <c r="AQ273" s="50"/>
    </row>
    <row r="274" spans="1:43"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50"/>
      <c r="AF274" s="50"/>
      <c r="AG274" s="50"/>
      <c r="AH274" s="50"/>
      <c r="AI274" s="50"/>
      <c r="AJ274" s="50"/>
      <c r="AK274" s="50"/>
      <c r="AL274" s="50"/>
      <c r="AM274" s="50"/>
      <c r="AN274" s="50"/>
      <c r="AO274" s="50"/>
      <c r="AP274" s="50"/>
      <c r="AQ274" s="50"/>
    </row>
    <row r="275" spans="1:43"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50"/>
      <c r="AF275" s="50"/>
      <c r="AG275" s="50"/>
      <c r="AH275" s="50"/>
      <c r="AI275" s="50"/>
      <c r="AJ275" s="50"/>
      <c r="AK275" s="50"/>
      <c r="AL275" s="50"/>
      <c r="AM275" s="50"/>
      <c r="AN275" s="50"/>
      <c r="AO275" s="50"/>
      <c r="AP275" s="50"/>
      <c r="AQ275" s="50"/>
    </row>
    <row r="276" spans="1:43"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50"/>
      <c r="AF276" s="50"/>
      <c r="AG276" s="50"/>
      <c r="AH276" s="50"/>
      <c r="AI276" s="50"/>
      <c r="AJ276" s="50"/>
      <c r="AK276" s="50"/>
      <c r="AL276" s="50"/>
      <c r="AM276" s="50"/>
      <c r="AN276" s="50"/>
      <c r="AO276" s="50"/>
      <c r="AP276" s="50"/>
      <c r="AQ276" s="50"/>
    </row>
    <row r="277" spans="1:43"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50"/>
      <c r="AF277" s="50"/>
      <c r="AG277" s="50"/>
      <c r="AH277" s="50"/>
      <c r="AI277" s="50"/>
      <c r="AJ277" s="50"/>
      <c r="AK277" s="50"/>
      <c r="AL277" s="50"/>
      <c r="AM277" s="50"/>
      <c r="AN277" s="50"/>
      <c r="AO277" s="50"/>
      <c r="AP277" s="50"/>
      <c r="AQ277" s="50"/>
    </row>
    <row r="278" spans="1:43"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50"/>
      <c r="AF278" s="50"/>
      <c r="AG278" s="50"/>
      <c r="AH278" s="50"/>
      <c r="AI278" s="50"/>
      <c r="AJ278" s="50"/>
      <c r="AK278" s="50"/>
      <c r="AL278" s="50"/>
      <c r="AM278" s="50"/>
      <c r="AN278" s="50"/>
      <c r="AO278" s="50"/>
      <c r="AP278" s="50"/>
      <c r="AQ278" s="50"/>
    </row>
    <row r="279" spans="1:43"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50"/>
      <c r="AF279" s="50"/>
      <c r="AG279" s="50"/>
      <c r="AH279" s="50"/>
      <c r="AI279" s="50"/>
      <c r="AJ279" s="50"/>
      <c r="AK279" s="50"/>
      <c r="AL279" s="50"/>
      <c r="AM279" s="50"/>
      <c r="AN279" s="50"/>
      <c r="AO279" s="50"/>
      <c r="AP279" s="50"/>
      <c r="AQ279" s="50"/>
    </row>
    <row r="280" spans="1:43"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50"/>
      <c r="AF280" s="50"/>
      <c r="AG280" s="50"/>
      <c r="AH280" s="50"/>
      <c r="AI280" s="50"/>
      <c r="AJ280" s="50"/>
      <c r="AK280" s="50"/>
      <c r="AL280" s="50"/>
      <c r="AM280" s="50"/>
      <c r="AN280" s="50"/>
      <c r="AO280" s="50"/>
      <c r="AP280" s="50"/>
      <c r="AQ280" s="50"/>
    </row>
    <row r="281" spans="1:43"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50"/>
      <c r="AF281" s="50"/>
      <c r="AG281" s="50"/>
      <c r="AH281" s="50"/>
      <c r="AI281" s="50"/>
      <c r="AJ281" s="50"/>
      <c r="AK281" s="50"/>
      <c r="AL281" s="50"/>
      <c r="AM281" s="50"/>
      <c r="AN281" s="50"/>
      <c r="AO281" s="50"/>
      <c r="AP281" s="50"/>
      <c r="AQ281" s="50"/>
    </row>
    <row r="282" spans="1:43"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50"/>
      <c r="AF282" s="50"/>
      <c r="AG282" s="50"/>
      <c r="AH282" s="50"/>
      <c r="AI282" s="50"/>
      <c r="AJ282" s="50"/>
      <c r="AK282" s="50"/>
      <c r="AL282" s="50"/>
      <c r="AM282" s="50"/>
      <c r="AN282" s="50"/>
      <c r="AO282" s="50"/>
      <c r="AP282" s="50"/>
      <c r="AQ282" s="50"/>
    </row>
    <row r="283" spans="1:43"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50"/>
      <c r="AF283" s="50"/>
      <c r="AG283" s="50"/>
      <c r="AH283" s="50"/>
      <c r="AI283" s="50"/>
      <c r="AJ283" s="50"/>
      <c r="AK283" s="50"/>
      <c r="AL283" s="50"/>
      <c r="AM283" s="50"/>
      <c r="AN283" s="50"/>
      <c r="AO283" s="50"/>
      <c r="AP283" s="50"/>
      <c r="AQ283" s="50"/>
    </row>
    <row r="284" spans="1:43"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50"/>
      <c r="AF284" s="50"/>
      <c r="AG284" s="50"/>
      <c r="AH284" s="50"/>
      <c r="AI284" s="50"/>
      <c r="AJ284" s="50"/>
      <c r="AK284" s="50"/>
      <c r="AL284" s="50"/>
      <c r="AM284" s="50"/>
      <c r="AN284" s="50"/>
      <c r="AO284" s="50"/>
      <c r="AP284" s="50"/>
      <c r="AQ284" s="50"/>
    </row>
    <row r="285" spans="1:43"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50"/>
      <c r="AF285" s="50"/>
      <c r="AG285" s="50"/>
      <c r="AH285" s="50"/>
      <c r="AI285" s="50"/>
      <c r="AJ285" s="50"/>
      <c r="AK285" s="50"/>
      <c r="AL285" s="50"/>
      <c r="AM285" s="50"/>
      <c r="AN285" s="50"/>
      <c r="AO285" s="50"/>
      <c r="AP285" s="50"/>
      <c r="AQ285" s="50"/>
    </row>
    <row r="286" spans="1:43"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50"/>
      <c r="AF286" s="50"/>
      <c r="AG286" s="50"/>
      <c r="AH286" s="50"/>
      <c r="AI286" s="50"/>
      <c r="AJ286" s="50"/>
      <c r="AK286" s="50"/>
      <c r="AL286" s="50"/>
      <c r="AM286" s="50"/>
      <c r="AN286" s="50"/>
      <c r="AO286" s="50"/>
      <c r="AP286" s="50"/>
      <c r="AQ286" s="50"/>
    </row>
    <row r="287" spans="1:43"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50"/>
      <c r="AF287" s="50"/>
      <c r="AG287" s="50"/>
      <c r="AH287" s="50"/>
      <c r="AI287" s="50"/>
      <c r="AJ287" s="50"/>
      <c r="AK287" s="50"/>
      <c r="AL287" s="50"/>
      <c r="AM287" s="50"/>
      <c r="AN287" s="50"/>
      <c r="AO287" s="50"/>
      <c r="AP287" s="50"/>
      <c r="AQ287" s="50"/>
    </row>
    <row r="288" spans="1:43"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50"/>
      <c r="AF288" s="50"/>
      <c r="AG288" s="50"/>
      <c r="AH288" s="50"/>
      <c r="AI288" s="50"/>
      <c r="AJ288" s="50"/>
      <c r="AK288" s="50"/>
      <c r="AL288" s="50"/>
      <c r="AM288" s="50"/>
      <c r="AN288" s="50"/>
      <c r="AO288" s="50"/>
      <c r="AP288" s="50"/>
      <c r="AQ288" s="50"/>
    </row>
    <row r="289" spans="1:43"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50"/>
      <c r="AF289" s="50"/>
      <c r="AG289" s="50"/>
      <c r="AH289" s="50"/>
      <c r="AI289" s="50"/>
      <c r="AJ289" s="50"/>
      <c r="AK289" s="50"/>
      <c r="AL289" s="50"/>
      <c r="AM289" s="50"/>
      <c r="AN289" s="50"/>
      <c r="AO289" s="50"/>
      <c r="AP289" s="50"/>
      <c r="AQ289" s="50"/>
    </row>
    <row r="290" spans="1:43"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50"/>
      <c r="AF290" s="50"/>
      <c r="AG290" s="50"/>
      <c r="AH290" s="50"/>
      <c r="AI290" s="50"/>
      <c r="AJ290" s="50"/>
      <c r="AK290" s="50"/>
      <c r="AL290" s="50"/>
      <c r="AM290" s="50"/>
      <c r="AN290" s="50"/>
      <c r="AO290" s="50"/>
      <c r="AP290" s="50"/>
      <c r="AQ290" s="50"/>
    </row>
    <row r="291" spans="1:43"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50"/>
      <c r="AF291" s="50"/>
      <c r="AG291" s="50"/>
      <c r="AH291" s="50"/>
      <c r="AI291" s="50"/>
      <c r="AJ291" s="50"/>
      <c r="AK291" s="50"/>
      <c r="AL291" s="50"/>
      <c r="AM291" s="50"/>
      <c r="AN291" s="50"/>
      <c r="AO291" s="50"/>
      <c r="AP291" s="50"/>
      <c r="AQ291" s="50"/>
    </row>
    <row r="292" spans="1:43"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50"/>
      <c r="AF292" s="50"/>
      <c r="AG292" s="50"/>
      <c r="AH292" s="50"/>
      <c r="AI292" s="50"/>
      <c r="AJ292" s="50"/>
      <c r="AK292" s="50"/>
      <c r="AL292" s="50"/>
      <c r="AM292" s="50"/>
      <c r="AN292" s="50"/>
      <c r="AO292" s="50"/>
      <c r="AP292" s="50"/>
      <c r="AQ292" s="50"/>
    </row>
    <row r="293" spans="1:43"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50"/>
      <c r="AF293" s="50"/>
      <c r="AG293" s="50"/>
      <c r="AH293" s="50"/>
      <c r="AI293" s="50"/>
      <c r="AJ293" s="50"/>
      <c r="AK293" s="50"/>
      <c r="AL293" s="50"/>
      <c r="AM293" s="50"/>
      <c r="AN293" s="50"/>
      <c r="AO293" s="50"/>
      <c r="AP293" s="50"/>
      <c r="AQ293" s="50"/>
    </row>
    <row r="294" spans="1:43"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50"/>
      <c r="AF294" s="50"/>
      <c r="AG294" s="50"/>
      <c r="AH294" s="50"/>
      <c r="AI294" s="50"/>
      <c r="AJ294" s="50"/>
      <c r="AK294" s="50"/>
      <c r="AL294" s="50"/>
      <c r="AM294" s="50"/>
      <c r="AN294" s="50"/>
      <c r="AO294" s="50"/>
      <c r="AP294" s="50"/>
      <c r="AQ294" s="50"/>
    </row>
    <row r="295" spans="1:43"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50"/>
      <c r="AF295" s="50"/>
      <c r="AG295" s="50"/>
      <c r="AH295" s="50"/>
      <c r="AI295" s="50"/>
      <c r="AJ295" s="50"/>
      <c r="AK295" s="50"/>
      <c r="AL295" s="50"/>
      <c r="AM295" s="50"/>
      <c r="AN295" s="50"/>
      <c r="AO295" s="50"/>
      <c r="AP295" s="50"/>
      <c r="AQ295" s="50"/>
    </row>
    <row r="296" spans="1:43"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50"/>
      <c r="AF296" s="50"/>
      <c r="AG296" s="50"/>
      <c r="AH296" s="50"/>
      <c r="AI296" s="50"/>
      <c r="AJ296" s="50"/>
      <c r="AK296" s="50"/>
      <c r="AL296" s="50"/>
      <c r="AM296" s="50"/>
      <c r="AN296" s="50"/>
      <c r="AO296" s="50"/>
      <c r="AP296" s="50"/>
      <c r="AQ296" s="50"/>
    </row>
    <row r="297" spans="1:43"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50"/>
      <c r="AF297" s="50"/>
      <c r="AG297" s="50"/>
      <c r="AH297" s="50"/>
      <c r="AI297" s="50"/>
      <c r="AJ297" s="50"/>
      <c r="AK297" s="50"/>
      <c r="AL297" s="50"/>
      <c r="AM297" s="50"/>
      <c r="AN297" s="50"/>
      <c r="AO297" s="50"/>
      <c r="AP297" s="50"/>
      <c r="AQ297" s="50"/>
    </row>
    <row r="298" spans="1:43"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50"/>
      <c r="AF298" s="50"/>
      <c r="AG298" s="50"/>
      <c r="AH298" s="50"/>
      <c r="AI298" s="50"/>
      <c r="AJ298" s="50"/>
      <c r="AK298" s="50"/>
      <c r="AL298" s="50"/>
      <c r="AM298" s="50"/>
      <c r="AN298" s="50"/>
      <c r="AO298" s="50"/>
      <c r="AP298" s="50"/>
      <c r="AQ298" s="50"/>
    </row>
    <row r="299" spans="1:43"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50"/>
      <c r="AF299" s="50"/>
      <c r="AG299" s="50"/>
      <c r="AH299" s="50"/>
      <c r="AI299" s="50"/>
      <c r="AJ299" s="50"/>
      <c r="AK299" s="50"/>
      <c r="AL299" s="50"/>
      <c r="AM299" s="50"/>
      <c r="AN299" s="50"/>
      <c r="AO299" s="50"/>
      <c r="AP299" s="50"/>
      <c r="AQ299" s="50"/>
    </row>
    <row r="300" spans="1:43"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50"/>
      <c r="AF300" s="50"/>
      <c r="AG300" s="50"/>
      <c r="AH300" s="50"/>
      <c r="AI300" s="50"/>
      <c r="AJ300" s="50"/>
      <c r="AK300" s="50"/>
      <c r="AL300" s="50"/>
      <c r="AM300" s="50"/>
      <c r="AN300" s="50"/>
      <c r="AO300" s="50"/>
      <c r="AP300" s="50"/>
      <c r="AQ300" s="50"/>
    </row>
    <row r="301" spans="1:43"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50"/>
      <c r="AF301" s="50"/>
      <c r="AG301" s="50"/>
      <c r="AH301" s="50"/>
      <c r="AI301" s="50"/>
      <c r="AJ301" s="50"/>
      <c r="AK301" s="50"/>
      <c r="AL301" s="50"/>
      <c r="AM301" s="50"/>
      <c r="AN301" s="50"/>
      <c r="AO301" s="50"/>
      <c r="AP301" s="50"/>
      <c r="AQ301" s="50"/>
    </row>
    <row r="302" spans="1:43"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50"/>
      <c r="AF302" s="50"/>
      <c r="AG302" s="50"/>
      <c r="AH302" s="50"/>
      <c r="AI302" s="50"/>
      <c r="AJ302" s="50"/>
      <c r="AK302" s="50"/>
      <c r="AL302" s="50"/>
      <c r="AM302" s="50"/>
      <c r="AN302" s="50"/>
      <c r="AO302" s="50"/>
      <c r="AP302" s="50"/>
      <c r="AQ302" s="50"/>
    </row>
    <row r="303" spans="1:43"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50"/>
      <c r="AF303" s="50"/>
      <c r="AG303" s="50"/>
      <c r="AH303" s="50"/>
      <c r="AI303" s="50"/>
      <c r="AJ303" s="50"/>
      <c r="AK303" s="50"/>
      <c r="AL303" s="50"/>
      <c r="AM303" s="50"/>
      <c r="AN303" s="50"/>
      <c r="AO303" s="50"/>
      <c r="AP303" s="50"/>
      <c r="AQ303" s="50"/>
    </row>
    <row r="304" spans="1:43"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50"/>
      <c r="AF304" s="50"/>
      <c r="AG304" s="50"/>
      <c r="AH304" s="50"/>
      <c r="AI304" s="50"/>
      <c r="AJ304" s="50"/>
      <c r="AK304" s="50"/>
      <c r="AL304" s="50"/>
      <c r="AM304" s="50"/>
      <c r="AN304" s="50"/>
      <c r="AO304" s="50"/>
      <c r="AP304" s="50"/>
      <c r="AQ304" s="50"/>
    </row>
    <row r="305" spans="1:43"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50"/>
      <c r="AF305" s="50"/>
      <c r="AG305" s="50"/>
      <c r="AH305" s="50"/>
      <c r="AI305" s="50"/>
      <c r="AJ305" s="50"/>
      <c r="AK305" s="50"/>
      <c r="AL305" s="50"/>
      <c r="AM305" s="50"/>
      <c r="AN305" s="50"/>
      <c r="AO305" s="50"/>
      <c r="AP305" s="50"/>
      <c r="AQ305" s="50"/>
    </row>
    <row r="306" spans="1:43"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50"/>
      <c r="AF306" s="50"/>
      <c r="AG306" s="50"/>
      <c r="AH306" s="50"/>
      <c r="AI306" s="50"/>
      <c r="AJ306" s="50"/>
      <c r="AK306" s="50"/>
      <c r="AL306" s="50"/>
      <c r="AM306" s="50"/>
      <c r="AN306" s="50"/>
      <c r="AO306" s="50"/>
      <c r="AP306" s="50"/>
      <c r="AQ306" s="50"/>
    </row>
    <row r="307" spans="1:43"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50"/>
      <c r="AF307" s="50"/>
      <c r="AG307" s="50"/>
      <c r="AH307" s="50"/>
      <c r="AI307" s="50"/>
      <c r="AJ307" s="50"/>
      <c r="AK307" s="50"/>
      <c r="AL307" s="50"/>
      <c r="AM307" s="50"/>
      <c r="AN307" s="50"/>
      <c r="AO307" s="50"/>
      <c r="AP307" s="50"/>
      <c r="AQ307" s="50"/>
    </row>
    <row r="308" spans="1:43"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50"/>
      <c r="AF308" s="50"/>
      <c r="AG308" s="50"/>
      <c r="AH308" s="50"/>
      <c r="AI308" s="50"/>
      <c r="AJ308" s="50"/>
      <c r="AK308" s="50"/>
      <c r="AL308" s="50"/>
      <c r="AM308" s="50"/>
      <c r="AN308" s="50"/>
      <c r="AO308" s="50"/>
      <c r="AP308" s="50"/>
      <c r="AQ308" s="50"/>
    </row>
    <row r="309" spans="1:43"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50"/>
      <c r="AF309" s="50"/>
      <c r="AG309" s="50"/>
      <c r="AH309" s="50"/>
      <c r="AI309" s="50"/>
      <c r="AJ309" s="50"/>
      <c r="AK309" s="50"/>
      <c r="AL309" s="50"/>
      <c r="AM309" s="50"/>
      <c r="AN309" s="50"/>
      <c r="AO309" s="50"/>
      <c r="AP309" s="50"/>
      <c r="AQ309" s="50"/>
    </row>
    <row r="310" spans="1:43"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50"/>
      <c r="AF310" s="50"/>
      <c r="AG310" s="50"/>
      <c r="AH310" s="50"/>
      <c r="AI310" s="50"/>
      <c r="AJ310" s="50"/>
      <c r="AK310" s="50"/>
      <c r="AL310" s="50"/>
      <c r="AM310" s="50"/>
      <c r="AN310" s="50"/>
      <c r="AO310" s="50"/>
      <c r="AP310" s="50"/>
      <c r="AQ310" s="50"/>
    </row>
    <row r="311" spans="1:43"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50"/>
      <c r="AF311" s="50"/>
      <c r="AG311" s="50"/>
      <c r="AH311" s="50"/>
      <c r="AI311" s="50"/>
      <c r="AJ311" s="50"/>
      <c r="AK311" s="50"/>
      <c r="AL311" s="50"/>
      <c r="AM311" s="50"/>
      <c r="AN311" s="50"/>
      <c r="AO311" s="50"/>
      <c r="AP311" s="50"/>
      <c r="AQ311" s="50"/>
    </row>
    <row r="312" spans="1:43"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50"/>
      <c r="AF312" s="50"/>
      <c r="AG312" s="50"/>
      <c r="AH312" s="50"/>
      <c r="AI312" s="50"/>
      <c r="AJ312" s="50"/>
      <c r="AK312" s="50"/>
      <c r="AL312" s="50"/>
      <c r="AM312" s="50"/>
      <c r="AN312" s="50"/>
      <c r="AO312" s="50"/>
      <c r="AP312" s="50"/>
      <c r="AQ312" s="50"/>
    </row>
    <row r="313" spans="1:43"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50"/>
      <c r="AF313" s="50"/>
      <c r="AG313" s="50"/>
      <c r="AH313" s="50"/>
      <c r="AI313" s="50"/>
      <c r="AJ313" s="50"/>
      <c r="AK313" s="50"/>
      <c r="AL313" s="50"/>
      <c r="AM313" s="50"/>
      <c r="AN313" s="50"/>
      <c r="AO313" s="50"/>
      <c r="AP313" s="50"/>
      <c r="AQ313" s="50"/>
    </row>
    <row r="314" spans="1:43"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50"/>
      <c r="AF314" s="50"/>
      <c r="AG314" s="50"/>
      <c r="AH314" s="50"/>
      <c r="AI314" s="50"/>
      <c r="AJ314" s="50"/>
      <c r="AK314" s="50"/>
      <c r="AL314" s="50"/>
      <c r="AM314" s="50"/>
      <c r="AN314" s="50"/>
      <c r="AO314" s="50"/>
      <c r="AP314" s="50"/>
      <c r="AQ314" s="50"/>
    </row>
    <row r="315" spans="1:43"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50"/>
      <c r="AF315" s="50"/>
      <c r="AG315" s="50"/>
      <c r="AH315" s="50"/>
      <c r="AI315" s="50"/>
      <c r="AJ315" s="50"/>
      <c r="AK315" s="50"/>
      <c r="AL315" s="50"/>
      <c r="AM315" s="50"/>
      <c r="AN315" s="50"/>
      <c r="AO315" s="50"/>
      <c r="AP315" s="50"/>
      <c r="AQ315" s="50"/>
    </row>
    <row r="316" spans="1:43"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50"/>
      <c r="AF316" s="50"/>
      <c r="AG316" s="50"/>
      <c r="AH316" s="50"/>
      <c r="AI316" s="50"/>
      <c r="AJ316" s="50"/>
      <c r="AK316" s="50"/>
      <c r="AL316" s="50"/>
      <c r="AM316" s="50"/>
      <c r="AN316" s="50"/>
      <c r="AO316" s="50"/>
      <c r="AP316" s="50"/>
      <c r="AQ316" s="50"/>
    </row>
    <row r="317" spans="1:43"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50"/>
      <c r="AF317" s="50"/>
      <c r="AG317" s="50"/>
      <c r="AH317" s="50"/>
      <c r="AI317" s="50"/>
      <c r="AJ317" s="50"/>
      <c r="AK317" s="50"/>
      <c r="AL317" s="50"/>
      <c r="AM317" s="50"/>
      <c r="AN317" s="50"/>
      <c r="AO317" s="50"/>
      <c r="AP317" s="50"/>
      <c r="AQ317" s="50"/>
    </row>
    <row r="318" spans="1:43"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50"/>
      <c r="AF318" s="50"/>
      <c r="AG318" s="50"/>
      <c r="AH318" s="50"/>
      <c r="AI318" s="50"/>
      <c r="AJ318" s="50"/>
      <c r="AK318" s="50"/>
      <c r="AL318" s="50"/>
      <c r="AM318" s="50"/>
      <c r="AN318" s="50"/>
      <c r="AO318" s="50"/>
      <c r="AP318" s="50"/>
      <c r="AQ318" s="50"/>
    </row>
    <row r="319" spans="1:43"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50"/>
      <c r="AF319" s="50"/>
      <c r="AG319" s="50"/>
      <c r="AH319" s="50"/>
      <c r="AI319" s="50"/>
      <c r="AJ319" s="50"/>
      <c r="AK319" s="50"/>
      <c r="AL319" s="50"/>
      <c r="AM319" s="50"/>
      <c r="AN319" s="50"/>
      <c r="AO319" s="50"/>
      <c r="AP319" s="50"/>
      <c r="AQ319" s="50"/>
    </row>
    <row r="320" spans="1:43"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50"/>
      <c r="AF320" s="50"/>
      <c r="AG320" s="50"/>
      <c r="AH320" s="50"/>
      <c r="AI320" s="50"/>
      <c r="AJ320" s="50"/>
      <c r="AK320" s="50"/>
      <c r="AL320" s="50"/>
      <c r="AM320" s="50"/>
      <c r="AN320" s="50"/>
      <c r="AO320" s="50"/>
      <c r="AP320" s="50"/>
      <c r="AQ320" s="50"/>
    </row>
    <row r="321" spans="1:43"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50"/>
      <c r="AF321" s="50"/>
      <c r="AG321" s="50"/>
      <c r="AH321" s="50"/>
      <c r="AI321" s="50"/>
      <c r="AJ321" s="50"/>
      <c r="AK321" s="50"/>
      <c r="AL321" s="50"/>
      <c r="AM321" s="50"/>
      <c r="AN321" s="50"/>
      <c r="AO321" s="50"/>
      <c r="AP321" s="50"/>
      <c r="AQ321" s="50"/>
    </row>
    <row r="322" spans="1:43"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50"/>
      <c r="AF322" s="50"/>
      <c r="AG322" s="50"/>
      <c r="AH322" s="50"/>
      <c r="AI322" s="50"/>
      <c r="AJ322" s="50"/>
      <c r="AK322" s="50"/>
      <c r="AL322" s="50"/>
      <c r="AM322" s="50"/>
      <c r="AN322" s="50"/>
      <c r="AO322" s="50"/>
      <c r="AP322" s="50"/>
      <c r="AQ322" s="50"/>
    </row>
    <row r="323" spans="1:43"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50"/>
      <c r="AF323" s="50"/>
      <c r="AG323" s="50"/>
      <c r="AH323" s="50"/>
      <c r="AI323" s="50"/>
      <c r="AJ323" s="50"/>
      <c r="AK323" s="50"/>
      <c r="AL323" s="50"/>
      <c r="AM323" s="50"/>
      <c r="AN323" s="50"/>
      <c r="AO323" s="50"/>
      <c r="AP323" s="50"/>
      <c r="AQ323" s="50"/>
    </row>
    <row r="324" spans="1:43"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50"/>
      <c r="AF324" s="50"/>
      <c r="AG324" s="50"/>
      <c r="AH324" s="50"/>
      <c r="AI324" s="50"/>
      <c r="AJ324" s="50"/>
      <c r="AK324" s="50"/>
      <c r="AL324" s="50"/>
      <c r="AM324" s="50"/>
      <c r="AN324" s="50"/>
      <c r="AO324" s="50"/>
      <c r="AP324" s="50"/>
      <c r="AQ324" s="50"/>
    </row>
    <row r="325" spans="1:43"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50"/>
      <c r="AF325" s="50"/>
      <c r="AG325" s="50"/>
      <c r="AH325" s="50"/>
      <c r="AI325" s="50"/>
      <c r="AJ325" s="50"/>
      <c r="AK325" s="50"/>
      <c r="AL325" s="50"/>
      <c r="AM325" s="50"/>
      <c r="AN325" s="50"/>
      <c r="AO325" s="50"/>
      <c r="AP325" s="50"/>
      <c r="AQ325" s="50"/>
    </row>
    <row r="326" spans="1:43"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50"/>
      <c r="AF326" s="50"/>
      <c r="AG326" s="50"/>
      <c r="AH326" s="50"/>
      <c r="AI326" s="50"/>
      <c r="AJ326" s="50"/>
      <c r="AK326" s="50"/>
      <c r="AL326" s="50"/>
      <c r="AM326" s="50"/>
      <c r="AN326" s="50"/>
      <c r="AO326" s="50"/>
      <c r="AP326" s="50"/>
      <c r="AQ326" s="50"/>
    </row>
    <row r="327" spans="1:43"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50"/>
      <c r="AF327" s="50"/>
      <c r="AG327" s="50"/>
      <c r="AH327" s="50"/>
      <c r="AI327" s="50"/>
      <c r="AJ327" s="50"/>
      <c r="AK327" s="50"/>
      <c r="AL327" s="50"/>
      <c r="AM327" s="50"/>
      <c r="AN327" s="50"/>
      <c r="AO327" s="50"/>
      <c r="AP327" s="50"/>
      <c r="AQ327" s="50"/>
    </row>
    <row r="328" spans="1:43"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50"/>
      <c r="AF328" s="50"/>
      <c r="AG328" s="50"/>
      <c r="AH328" s="50"/>
      <c r="AI328" s="50"/>
      <c r="AJ328" s="50"/>
      <c r="AK328" s="50"/>
      <c r="AL328" s="50"/>
      <c r="AM328" s="50"/>
      <c r="AN328" s="50"/>
      <c r="AO328" s="50"/>
      <c r="AP328" s="50"/>
      <c r="AQ328" s="50"/>
    </row>
    <row r="329" spans="1:43"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50"/>
      <c r="AF329" s="50"/>
      <c r="AG329" s="50"/>
      <c r="AH329" s="50"/>
      <c r="AI329" s="50"/>
      <c r="AJ329" s="50"/>
      <c r="AK329" s="50"/>
      <c r="AL329" s="50"/>
      <c r="AM329" s="50"/>
      <c r="AN329" s="50"/>
      <c r="AO329" s="50"/>
      <c r="AP329" s="50"/>
      <c r="AQ329" s="50"/>
    </row>
    <row r="330" spans="1:43"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50"/>
      <c r="AF330" s="50"/>
      <c r="AG330" s="50"/>
      <c r="AH330" s="50"/>
      <c r="AI330" s="50"/>
      <c r="AJ330" s="50"/>
      <c r="AK330" s="50"/>
      <c r="AL330" s="50"/>
      <c r="AM330" s="50"/>
      <c r="AN330" s="50"/>
      <c r="AO330" s="50"/>
      <c r="AP330" s="50"/>
      <c r="AQ330" s="50"/>
    </row>
    <row r="331" spans="1:43"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50"/>
      <c r="AF331" s="50"/>
      <c r="AG331" s="50"/>
      <c r="AH331" s="50"/>
      <c r="AI331" s="50"/>
      <c r="AJ331" s="50"/>
      <c r="AK331" s="50"/>
      <c r="AL331" s="50"/>
      <c r="AM331" s="50"/>
      <c r="AN331" s="50"/>
      <c r="AO331" s="50"/>
      <c r="AP331" s="50"/>
      <c r="AQ331" s="50"/>
    </row>
    <row r="332" spans="1:43"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50"/>
      <c r="AF332" s="50"/>
      <c r="AG332" s="50"/>
      <c r="AH332" s="50"/>
      <c r="AI332" s="50"/>
      <c r="AJ332" s="50"/>
      <c r="AK332" s="50"/>
      <c r="AL332" s="50"/>
      <c r="AM332" s="50"/>
      <c r="AN332" s="50"/>
      <c r="AO332" s="50"/>
      <c r="AP332" s="50"/>
      <c r="AQ332" s="50"/>
    </row>
    <row r="333" spans="1:43"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50"/>
      <c r="AF333" s="50"/>
      <c r="AG333" s="50"/>
      <c r="AH333" s="50"/>
      <c r="AI333" s="50"/>
      <c r="AJ333" s="50"/>
      <c r="AK333" s="50"/>
      <c r="AL333" s="50"/>
      <c r="AM333" s="50"/>
      <c r="AN333" s="50"/>
      <c r="AO333" s="50"/>
      <c r="AP333" s="50"/>
      <c r="AQ333" s="50"/>
    </row>
    <row r="334" spans="1:43"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50"/>
      <c r="AF334" s="50"/>
      <c r="AG334" s="50"/>
      <c r="AH334" s="50"/>
      <c r="AI334" s="50"/>
      <c r="AJ334" s="50"/>
      <c r="AK334" s="50"/>
      <c r="AL334" s="50"/>
      <c r="AM334" s="50"/>
      <c r="AN334" s="50"/>
      <c r="AO334" s="50"/>
      <c r="AP334" s="50"/>
      <c r="AQ334" s="50"/>
    </row>
    <row r="335" spans="1:43"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50"/>
      <c r="AF335" s="50"/>
      <c r="AG335" s="50"/>
      <c r="AH335" s="50"/>
      <c r="AI335" s="50"/>
      <c r="AJ335" s="50"/>
      <c r="AK335" s="50"/>
      <c r="AL335" s="50"/>
      <c r="AM335" s="50"/>
      <c r="AN335" s="50"/>
      <c r="AO335" s="50"/>
      <c r="AP335" s="50"/>
      <c r="AQ335" s="50"/>
    </row>
    <row r="336" spans="1:43"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50"/>
      <c r="AF336" s="50"/>
      <c r="AG336" s="50"/>
      <c r="AH336" s="50"/>
      <c r="AI336" s="50"/>
      <c r="AJ336" s="50"/>
      <c r="AK336" s="50"/>
      <c r="AL336" s="50"/>
      <c r="AM336" s="50"/>
      <c r="AN336" s="50"/>
      <c r="AO336" s="50"/>
      <c r="AP336" s="50"/>
      <c r="AQ336" s="50"/>
    </row>
    <row r="337" spans="1:43"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50"/>
      <c r="AF337" s="50"/>
      <c r="AG337" s="50"/>
      <c r="AH337" s="50"/>
      <c r="AI337" s="50"/>
      <c r="AJ337" s="50"/>
      <c r="AK337" s="50"/>
      <c r="AL337" s="50"/>
      <c r="AM337" s="50"/>
      <c r="AN337" s="50"/>
      <c r="AO337" s="50"/>
      <c r="AP337" s="50"/>
      <c r="AQ337" s="50"/>
    </row>
    <row r="338" spans="1:43"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50"/>
      <c r="AF338" s="50"/>
      <c r="AG338" s="50"/>
      <c r="AH338" s="50"/>
      <c r="AI338" s="50"/>
      <c r="AJ338" s="50"/>
      <c r="AK338" s="50"/>
      <c r="AL338" s="50"/>
      <c r="AM338" s="50"/>
      <c r="AN338" s="50"/>
      <c r="AO338" s="50"/>
      <c r="AP338" s="50"/>
      <c r="AQ338" s="50"/>
    </row>
    <row r="339" spans="1:43"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50"/>
      <c r="AF339" s="50"/>
      <c r="AG339" s="50"/>
      <c r="AH339" s="50"/>
      <c r="AI339" s="50"/>
      <c r="AJ339" s="50"/>
      <c r="AK339" s="50"/>
      <c r="AL339" s="50"/>
      <c r="AM339" s="50"/>
      <c r="AN339" s="50"/>
      <c r="AO339" s="50"/>
      <c r="AP339" s="50"/>
      <c r="AQ339" s="50"/>
    </row>
    <row r="340" spans="1:43"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50"/>
      <c r="AF340" s="50"/>
      <c r="AG340" s="50"/>
      <c r="AH340" s="50"/>
      <c r="AI340" s="50"/>
      <c r="AJ340" s="50"/>
      <c r="AK340" s="50"/>
      <c r="AL340" s="50"/>
      <c r="AM340" s="50"/>
      <c r="AN340" s="50"/>
      <c r="AO340" s="50"/>
      <c r="AP340" s="50"/>
      <c r="AQ340" s="50"/>
    </row>
    <row r="341" spans="1:43"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50"/>
      <c r="AF341" s="50"/>
      <c r="AG341" s="50"/>
      <c r="AH341" s="50"/>
      <c r="AI341" s="50"/>
      <c r="AJ341" s="50"/>
      <c r="AK341" s="50"/>
      <c r="AL341" s="50"/>
      <c r="AM341" s="50"/>
      <c r="AN341" s="50"/>
      <c r="AO341" s="50"/>
      <c r="AP341" s="50"/>
      <c r="AQ341" s="50"/>
    </row>
    <row r="342" spans="1:43"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50"/>
      <c r="AF342" s="50"/>
      <c r="AG342" s="50"/>
      <c r="AH342" s="50"/>
      <c r="AI342" s="50"/>
      <c r="AJ342" s="50"/>
      <c r="AK342" s="50"/>
      <c r="AL342" s="50"/>
      <c r="AM342" s="50"/>
      <c r="AN342" s="50"/>
      <c r="AO342" s="50"/>
      <c r="AP342" s="50"/>
      <c r="AQ342" s="50"/>
    </row>
    <row r="343" spans="1:43"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50"/>
      <c r="AF343" s="50"/>
      <c r="AG343" s="50"/>
      <c r="AH343" s="50"/>
      <c r="AI343" s="50"/>
      <c r="AJ343" s="50"/>
      <c r="AK343" s="50"/>
      <c r="AL343" s="50"/>
      <c r="AM343" s="50"/>
      <c r="AN343" s="50"/>
      <c r="AO343" s="50"/>
      <c r="AP343" s="50"/>
      <c r="AQ343" s="50"/>
    </row>
    <row r="344" spans="1:43"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50"/>
      <c r="AF344" s="50"/>
      <c r="AG344" s="50"/>
      <c r="AH344" s="50"/>
      <c r="AI344" s="50"/>
      <c r="AJ344" s="50"/>
      <c r="AK344" s="50"/>
      <c r="AL344" s="50"/>
      <c r="AM344" s="50"/>
      <c r="AN344" s="50"/>
      <c r="AO344" s="50"/>
      <c r="AP344" s="50"/>
      <c r="AQ344" s="50"/>
    </row>
    <row r="345" spans="1:43"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50"/>
      <c r="AF345" s="50"/>
      <c r="AG345" s="50"/>
      <c r="AH345" s="50"/>
      <c r="AI345" s="50"/>
      <c r="AJ345" s="50"/>
      <c r="AK345" s="50"/>
      <c r="AL345" s="50"/>
      <c r="AM345" s="50"/>
      <c r="AN345" s="50"/>
      <c r="AO345" s="50"/>
      <c r="AP345" s="50"/>
      <c r="AQ345" s="50"/>
    </row>
    <row r="346" spans="1:43"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50"/>
      <c r="AF346" s="50"/>
      <c r="AG346" s="50"/>
      <c r="AH346" s="50"/>
      <c r="AI346" s="50"/>
      <c r="AJ346" s="50"/>
      <c r="AK346" s="50"/>
      <c r="AL346" s="50"/>
      <c r="AM346" s="50"/>
      <c r="AN346" s="50"/>
      <c r="AO346" s="50"/>
      <c r="AP346" s="50"/>
      <c r="AQ346" s="50"/>
    </row>
    <row r="347" spans="1:43"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50"/>
      <c r="AF347" s="50"/>
      <c r="AG347" s="50"/>
      <c r="AH347" s="50"/>
      <c r="AI347" s="50"/>
      <c r="AJ347" s="50"/>
      <c r="AK347" s="50"/>
      <c r="AL347" s="50"/>
      <c r="AM347" s="50"/>
      <c r="AN347" s="50"/>
      <c r="AO347" s="50"/>
      <c r="AP347" s="50"/>
      <c r="AQ347" s="50"/>
    </row>
    <row r="348" spans="1:43"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50"/>
      <c r="AF348" s="50"/>
      <c r="AG348" s="50"/>
      <c r="AH348" s="50"/>
      <c r="AI348" s="50"/>
      <c r="AJ348" s="50"/>
      <c r="AK348" s="50"/>
      <c r="AL348" s="50"/>
      <c r="AM348" s="50"/>
      <c r="AN348" s="50"/>
      <c r="AO348" s="50"/>
      <c r="AP348" s="50"/>
      <c r="AQ348" s="50"/>
    </row>
    <row r="349" spans="1:43"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50"/>
      <c r="AF349" s="50"/>
      <c r="AG349" s="50"/>
      <c r="AH349" s="50"/>
      <c r="AI349" s="50"/>
      <c r="AJ349" s="50"/>
      <c r="AK349" s="50"/>
      <c r="AL349" s="50"/>
      <c r="AM349" s="50"/>
      <c r="AN349" s="50"/>
      <c r="AO349" s="50"/>
      <c r="AP349" s="50"/>
      <c r="AQ349" s="50"/>
    </row>
    <row r="350" spans="1:43"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50"/>
      <c r="AF350" s="50"/>
      <c r="AG350" s="50"/>
      <c r="AH350" s="50"/>
      <c r="AI350" s="50"/>
      <c r="AJ350" s="50"/>
      <c r="AK350" s="50"/>
      <c r="AL350" s="50"/>
      <c r="AM350" s="50"/>
      <c r="AN350" s="50"/>
      <c r="AO350" s="50"/>
      <c r="AP350" s="50"/>
      <c r="AQ350" s="50"/>
    </row>
    <row r="351" spans="1:43"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50"/>
      <c r="AF351" s="50"/>
      <c r="AG351" s="50"/>
      <c r="AH351" s="50"/>
      <c r="AI351" s="50"/>
      <c r="AJ351" s="50"/>
      <c r="AK351" s="50"/>
      <c r="AL351" s="50"/>
      <c r="AM351" s="50"/>
      <c r="AN351" s="50"/>
      <c r="AO351" s="50"/>
      <c r="AP351" s="50"/>
      <c r="AQ351" s="50"/>
    </row>
    <row r="352" spans="1:43"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50"/>
      <c r="AF352" s="50"/>
      <c r="AG352" s="50"/>
      <c r="AH352" s="50"/>
      <c r="AI352" s="50"/>
      <c r="AJ352" s="50"/>
      <c r="AK352" s="50"/>
      <c r="AL352" s="50"/>
      <c r="AM352" s="50"/>
      <c r="AN352" s="50"/>
      <c r="AO352" s="50"/>
      <c r="AP352" s="50"/>
      <c r="AQ352" s="50"/>
    </row>
    <row r="353" spans="1:43"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50"/>
      <c r="AF353" s="50"/>
      <c r="AG353" s="50"/>
      <c r="AH353" s="50"/>
      <c r="AI353" s="50"/>
      <c r="AJ353" s="50"/>
      <c r="AK353" s="50"/>
      <c r="AL353" s="50"/>
      <c r="AM353" s="50"/>
      <c r="AN353" s="50"/>
      <c r="AO353" s="50"/>
      <c r="AP353" s="50"/>
      <c r="AQ353" s="50"/>
    </row>
    <row r="354" spans="1:43"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50"/>
      <c r="AF354" s="50"/>
      <c r="AG354" s="50"/>
      <c r="AH354" s="50"/>
      <c r="AI354" s="50"/>
      <c r="AJ354" s="50"/>
      <c r="AK354" s="50"/>
      <c r="AL354" s="50"/>
      <c r="AM354" s="50"/>
      <c r="AN354" s="50"/>
      <c r="AO354" s="50"/>
      <c r="AP354" s="50"/>
      <c r="AQ354" s="50"/>
    </row>
    <row r="355" spans="1:43"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50"/>
      <c r="AF355" s="50"/>
      <c r="AG355" s="50"/>
      <c r="AH355" s="50"/>
      <c r="AI355" s="50"/>
      <c r="AJ355" s="50"/>
      <c r="AK355" s="50"/>
      <c r="AL355" s="50"/>
      <c r="AM355" s="50"/>
      <c r="AN355" s="50"/>
      <c r="AO355" s="50"/>
      <c r="AP355" s="50"/>
      <c r="AQ355" s="50"/>
    </row>
    <row r="356" spans="1:43"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50"/>
      <c r="AF356" s="50"/>
      <c r="AG356" s="50"/>
      <c r="AH356" s="50"/>
      <c r="AI356" s="50"/>
      <c r="AJ356" s="50"/>
      <c r="AK356" s="50"/>
      <c r="AL356" s="50"/>
      <c r="AM356" s="50"/>
      <c r="AN356" s="50"/>
      <c r="AO356" s="50"/>
      <c r="AP356" s="50"/>
      <c r="AQ356" s="50"/>
    </row>
    <row r="357" spans="1:43"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50"/>
      <c r="AF357" s="50"/>
      <c r="AG357" s="50"/>
      <c r="AH357" s="50"/>
      <c r="AI357" s="50"/>
      <c r="AJ357" s="50"/>
      <c r="AK357" s="50"/>
      <c r="AL357" s="50"/>
      <c r="AM357" s="50"/>
      <c r="AN357" s="50"/>
      <c r="AO357" s="50"/>
      <c r="AP357" s="50"/>
      <c r="AQ357" s="50"/>
    </row>
    <row r="358" spans="1:43"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50"/>
      <c r="AF358" s="50"/>
      <c r="AG358" s="50"/>
      <c r="AH358" s="50"/>
      <c r="AI358" s="50"/>
      <c r="AJ358" s="50"/>
      <c r="AK358" s="50"/>
      <c r="AL358" s="50"/>
      <c r="AM358" s="50"/>
      <c r="AN358" s="50"/>
      <c r="AO358" s="50"/>
      <c r="AP358" s="50"/>
      <c r="AQ358" s="50"/>
    </row>
    <row r="359" spans="1:43"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50"/>
      <c r="AF359" s="50"/>
      <c r="AG359" s="50"/>
      <c r="AH359" s="50"/>
      <c r="AI359" s="50"/>
      <c r="AJ359" s="50"/>
      <c r="AK359" s="50"/>
      <c r="AL359" s="50"/>
      <c r="AM359" s="50"/>
      <c r="AN359" s="50"/>
      <c r="AO359" s="50"/>
      <c r="AP359" s="50"/>
      <c r="AQ359" s="50"/>
    </row>
    <row r="360" spans="1:43"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50"/>
      <c r="AF360" s="50"/>
      <c r="AG360" s="50"/>
      <c r="AH360" s="50"/>
      <c r="AI360" s="50"/>
      <c r="AJ360" s="50"/>
      <c r="AK360" s="50"/>
      <c r="AL360" s="50"/>
      <c r="AM360" s="50"/>
      <c r="AN360" s="50"/>
      <c r="AO360" s="50"/>
      <c r="AP360" s="50"/>
      <c r="AQ360" s="50"/>
    </row>
    <row r="361" spans="1:43"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50"/>
      <c r="AF361" s="50"/>
      <c r="AG361" s="50"/>
      <c r="AH361" s="50"/>
      <c r="AI361" s="50"/>
      <c r="AJ361" s="50"/>
      <c r="AK361" s="50"/>
      <c r="AL361" s="50"/>
      <c r="AM361" s="50"/>
      <c r="AN361" s="50"/>
      <c r="AO361" s="50"/>
      <c r="AP361" s="50"/>
      <c r="AQ361" s="50"/>
    </row>
    <row r="362" spans="1:43"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50"/>
      <c r="AF362" s="50"/>
      <c r="AG362" s="50"/>
      <c r="AH362" s="50"/>
      <c r="AI362" s="50"/>
      <c r="AJ362" s="50"/>
      <c r="AK362" s="50"/>
      <c r="AL362" s="50"/>
      <c r="AM362" s="50"/>
      <c r="AN362" s="50"/>
      <c r="AO362" s="50"/>
      <c r="AP362" s="50"/>
      <c r="AQ362" s="50"/>
    </row>
    <row r="363" spans="1:43"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50"/>
      <c r="AF363" s="50"/>
      <c r="AG363" s="50"/>
      <c r="AH363" s="50"/>
      <c r="AI363" s="50"/>
      <c r="AJ363" s="50"/>
      <c r="AK363" s="50"/>
      <c r="AL363" s="50"/>
      <c r="AM363" s="50"/>
      <c r="AN363" s="50"/>
      <c r="AO363" s="50"/>
      <c r="AP363" s="50"/>
      <c r="AQ363" s="50"/>
    </row>
    <row r="364" spans="1:43"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50"/>
      <c r="AF364" s="50"/>
      <c r="AG364" s="50"/>
      <c r="AH364" s="50"/>
      <c r="AI364" s="50"/>
      <c r="AJ364" s="50"/>
      <c r="AK364" s="50"/>
      <c r="AL364" s="50"/>
      <c r="AM364" s="50"/>
      <c r="AN364" s="50"/>
      <c r="AO364" s="50"/>
      <c r="AP364" s="50"/>
      <c r="AQ364" s="50"/>
    </row>
    <row r="365" spans="1:43"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50"/>
      <c r="AF365" s="50"/>
      <c r="AG365" s="50"/>
      <c r="AH365" s="50"/>
      <c r="AI365" s="50"/>
      <c r="AJ365" s="50"/>
      <c r="AK365" s="50"/>
      <c r="AL365" s="50"/>
      <c r="AM365" s="50"/>
      <c r="AN365" s="50"/>
      <c r="AO365" s="50"/>
      <c r="AP365" s="50"/>
      <c r="AQ365" s="50"/>
    </row>
    <row r="366" spans="1:43"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50"/>
      <c r="AF366" s="50"/>
      <c r="AG366" s="50"/>
      <c r="AH366" s="50"/>
      <c r="AI366" s="50"/>
      <c r="AJ366" s="50"/>
      <c r="AK366" s="50"/>
      <c r="AL366" s="50"/>
      <c r="AM366" s="50"/>
      <c r="AN366" s="50"/>
      <c r="AO366" s="50"/>
      <c r="AP366" s="50"/>
      <c r="AQ366" s="50"/>
    </row>
    <row r="367" spans="1:43"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50"/>
      <c r="AF367" s="50"/>
      <c r="AG367" s="50"/>
      <c r="AH367" s="50"/>
      <c r="AI367" s="50"/>
      <c r="AJ367" s="50"/>
      <c r="AK367" s="50"/>
      <c r="AL367" s="50"/>
      <c r="AM367" s="50"/>
      <c r="AN367" s="50"/>
      <c r="AO367" s="50"/>
      <c r="AP367" s="50"/>
      <c r="AQ367" s="50"/>
    </row>
    <row r="368" spans="1:43"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50"/>
      <c r="AF368" s="50"/>
      <c r="AG368" s="50"/>
      <c r="AH368" s="50"/>
      <c r="AI368" s="50"/>
      <c r="AJ368" s="50"/>
      <c r="AK368" s="50"/>
      <c r="AL368" s="50"/>
      <c r="AM368" s="50"/>
      <c r="AN368" s="50"/>
      <c r="AO368" s="50"/>
      <c r="AP368" s="50"/>
      <c r="AQ368" s="50"/>
    </row>
    <row r="369" spans="1:43"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50"/>
      <c r="AF369" s="50"/>
      <c r="AG369" s="50"/>
      <c r="AH369" s="50"/>
      <c r="AI369" s="50"/>
      <c r="AJ369" s="50"/>
      <c r="AK369" s="50"/>
      <c r="AL369" s="50"/>
      <c r="AM369" s="50"/>
      <c r="AN369" s="50"/>
      <c r="AO369" s="50"/>
      <c r="AP369" s="50"/>
      <c r="AQ369" s="50"/>
    </row>
    <row r="370" spans="1:43"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50"/>
      <c r="AF370" s="50"/>
      <c r="AG370" s="50"/>
      <c r="AH370" s="50"/>
      <c r="AI370" s="50"/>
      <c r="AJ370" s="50"/>
      <c r="AK370" s="50"/>
      <c r="AL370" s="50"/>
      <c r="AM370" s="50"/>
      <c r="AN370" s="50"/>
      <c r="AO370" s="50"/>
      <c r="AP370" s="50"/>
      <c r="AQ370" s="50"/>
    </row>
    <row r="371" spans="1:43"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50"/>
      <c r="AF371" s="50"/>
      <c r="AG371" s="50"/>
      <c r="AH371" s="50"/>
      <c r="AI371" s="50"/>
      <c r="AJ371" s="50"/>
      <c r="AK371" s="50"/>
      <c r="AL371" s="50"/>
      <c r="AM371" s="50"/>
      <c r="AN371" s="50"/>
      <c r="AO371" s="50"/>
      <c r="AP371" s="50"/>
      <c r="AQ371" s="50"/>
    </row>
    <row r="372" spans="1:43"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50"/>
      <c r="AF372" s="50"/>
      <c r="AG372" s="50"/>
      <c r="AH372" s="50"/>
      <c r="AI372" s="50"/>
      <c r="AJ372" s="50"/>
      <c r="AK372" s="50"/>
      <c r="AL372" s="50"/>
      <c r="AM372" s="50"/>
      <c r="AN372" s="50"/>
      <c r="AO372" s="50"/>
      <c r="AP372" s="50"/>
      <c r="AQ372" s="50"/>
    </row>
    <row r="373" spans="1:43"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50"/>
      <c r="AF373" s="50"/>
      <c r="AG373" s="50"/>
      <c r="AH373" s="50"/>
      <c r="AI373" s="50"/>
      <c r="AJ373" s="50"/>
      <c r="AK373" s="50"/>
      <c r="AL373" s="50"/>
      <c r="AM373" s="50"/>
      <c r="AN373" s="50"/>
      <c r="AO373" s="50"/>
      <c r="AP373" s="50"/>
      <c r="AQ373" s="50"/>
    </row>
    <row r="374" spans="1:43"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50"/>
      <c r="AF374" s="50"/>
      <c r="AG374" s="50"/>
      <c r="AH374" s="50"/>
      <c r="AI374" s="50"/>
      <c r="AJ374" s="50"/>
      <c r="AK374" s="50"/>
      <c r="AL374" s="50"/>
      <c r="AM374" s="50"/>
      <c r="AN374" s="50"/>
      <c r="AO374" s="50"/>
      <c r="AP374" s="50"/>
      <c r="AQ374" s="50"/>
    </row>
    <row r="375" spans="1:43"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50"/>
      <c r="AF375" s="50"/>
      <c r="AG375" s="50"/>
      <c r="AH375" s="50"/>
      <c r="AI375" s="50"/>
      <c r="AJ375" s="50"/>
      <c r="AK375" s="50"/>
      <c r="AL375" s="50"/>
      <c r="AM375" s="50"/>
      <c r="AN375" s="50"/>
      <c r="AO375" s="50"/>
      <c r="AP375" s="50"/>
      <c r="AQ375" s="50"/>
    </row>
    <row r="376" spans="1:43"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50"/>
      <c r="AF376" s="50"/>
      <c r="AG376" s="50"/>
      <c r="AH376" s="50"/>
      <c r="AI376" s="50"/>
      <c r="AJ376" s="50"/>
      <c r="AK376" s="50"/>
      <c r="AL376" s="50"/>
      <c r="AM376" s="50"/>
      <c r="AN376" s="50"/>
      <c r="AO376" s="50"/>
      <c r="AP376" s="50"/>
      <c r="AQ376" s="50"/>
    </row>
    <row r="377" spans="1:43"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50"/>
      <c r="AF377" s="50"/>
      <c r="AG377" s="50"/>
      <c r="AH377" s="50"/>
      <c r="AI377" s="50"/>
      <c r="AJ377" s="50"/>
      <c r="AK377" s="50"/>
      <c r="AL377" s="50"/>
      <c r="AM377" s="50"/>
      <c r="AN377" s="50"/>
      <c r="AO377" s="50"/>
      <c r="AP377" s="50"/>
      <c r="AQ377" s="50"/>
    </row>
    <row r="378" spans="1:43"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50"/>
      <c r="AF378" s="50"/>
      <c r="AG378" s="50"/>
      <c r="AH378" s="50"/>
      <c r="AI378" s="50"/>
      <c r="AJ378" s="50"/>
      <c r="AK378" s="50"/>
      <c r="AL378" s="50"/>
      <c r="AM378" s="50"/>
      <c r="AN378" s="50"/>
      <c r="AO378" s="50"/>
      <c r="AP378" s="50"/>
      <c r="AQ378" s="50"/>
    </row>
    <row r="379" spans="1:43"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50"/>
      <c r="AF379" s="50"/>
      <c r="AG379" s="50"/>
      <c r="AH379" s="50"/>
      <c r="AI379" s="50"/>
      <c r="AJ379" s="50"/>
      <c r="AK379" s="50"/>
      <c r="AL379" s="50"/>
      <c r="AM379" s="50"/>
      <c r="AN379" s="50"/>
      <c r="AO379" s="50"/>
      <c r="AP379" s="50"/>
      <c r="AQ379" s="50"/>
    </row>
    <row r="380" spans="1:43"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50"/>
      <c r="AF380" s="50"/>
      <c r="AG380" s="50"/>
      <c r="AH380" s="50"/>
      <c r="AI380" s="50"/>
      <c r="AJ380" s="50"/>
      <c r="AK380" s="50"/>
      <c r="AL380" s="50"/>
      <c r="AM380" s="50"/>
      <c r="AN380" s="50"/>
      <c r="AO380" s="50"/>
      <c r="AP380" s="50"/>
      <c r="AQ380" s="50"/>
    </row>
    <row r="381" spans="1:43"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50"/>
      <c r="AF381" s="50"/>
      <c r="AG381" s="50"/>
      <c r="AH381" s="50"/>
      <c r="AI381" s="50"/>
      <c r="AJ381" s="50"/>
      <c r="AK381" s="50"/>
      <c r="AL381" s="50"/>
      <c r="AM381" s="50"/>
      <c r="AN381" s="50"/>
      <c r="AO381" s="50"/>
      <c r="AP381" s="50"/>
      <c r="AQ381" s="50"/>
    </row>
    <row r="382" spans="1:43"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50"/>
      <c r="AF382" s="50"/>
      <c r="AG382" s="50"/>
      <c r="AH382" s="50"/>
      <c r="AI382" s="50"/>
      <c r="AJ382" s="50"/>
      <c r="AK382" s="50"/>
      <c r="AL382" s="50"/>
      <c r="AM382" s="50"/>
      <c r="AN382" s="50"/>
      <c r="AO382" s="50"/>
      <c r="AP382" s="50"/>
      <c r="AQ382" s="50"/>
    </row>
    <row r="383" spans="1:43"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50"/>
      <c r="AF383" s="50"/>
      <c r="AG383" s="50"/>
      <c r="AH383" s="50"/>
      <c r="AI383" s="50"/>
      <c r="AJ383" s="50"/>
      <c r="AK383" s="50"/>
      <c r="AL383" s="50"/>
      <c r="AM383" s="50"/>
      <c r="AN383" s="50"/>
      <c r="AO383" s="50"/>
      <c r="AP383" s="50"/>
      <c r="AQ383" s="50"/>
    </row>
    <row r="384" spans="1:43"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50"/>
      <c r="AF384" s="50"/>
      <c r="AG384" s="50"/>
      <c r="AH384" s="50"/>
      <c r="AI384" s="50"/>
      <c r="AJ384" s="50"/>
      <c r="AK384" s="50"/>
      <c r="AL384" s="50"/>
      <c r="AM384" s="50"/>
      <c r="AN384" s="50"/>
      <c r="AO384" s="50"/>
      <c r="AP384" s="50"/>
      <c r="AQ384" s="50"/>
    </row>
    <row r="385" spans="1:43"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50"/>
      <c r="AF385" s="50"/>
      <c r="AG385" s="50"/>
      <c r="AH385" s="50"/>
      <c r="AI385" s="50"/>
      <c r="AJ385" s="50"/>
      <c r="AK385" s="50"/>
      <c r="AL385" s="50"/>
      <c r="AM385" s="50"/>
      <c r="AN385" s="50"/>
      <c r="AO385" s="50"/>
      <c r="AP385" s="50"/>
      <c r="AQ385" s="50"/>
    </row>
    <row r="386" spans="1:43"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50"/>
      <c r="AF386" s="50"/>
      <c r="AG386" s="50"/>
      <c r="AH386" s="50"/>
      <c r="AI386" s="50"/>
      <c r="AJ386" s="50"/>
      <c r="AK386" s="50"/>
      <c r="AL386" s="50"/>
      <c r="AM386" s="50"/>
      <c r="AN386" s="50"/>
      <c r="AO386" s="50"/>
      <c r="AP386" s="50"/>
      <c r="AQ386" s="50"/>
    </row>
    <row r="387" spans="1:43"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50"/>
      <c r="AF387" s="50"/>
      <c r="AG387" s="50"/>
      <c r="AH387" s="50"/>
      <c r="AI387" s="50"/>
      <c r="AJ387" s="50"/>
      <c r="AK387" s="50"/>
      <c r="AL387" s="50"/>
      <c r="AM387" s="50"/>
      <c r="AN387" s="50"/>
      <c r="AO387" s="50"/>
      <c r="AP387" s="50"/>
      <c r="AQ387" s="50"/>
    </row>
    <row r="388" spans="1:43"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50"/>
      <c r="AF388" s="50"/>
      <c r="AG388" s="50"/>
      <c r="AH388" s="50"/>
      <c r="AI388" s="50"/>
      <c r="AJ388" s="50"/>
      <c r="AK388" s="50"/>
      <c r="AL388" s="50"/>
      <c r="AM388" s="50"/>
      <c r="AN388" s="50"/>
      <c r="AO388" s="50"/>
      <c r="AP388" s="50"/>
      <c r="AQ388" s="50"/>
    </row>
    <row r="389" spans="1:43"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50"/>
      <c r="AF389" s="50"/>
      <c r="AG389" s="50"/>
      <c r="AH389" s="50"/>
      <c r="AI389" s="50"/>
      <c r="AJ389" s="50"/>
      <c r="AK389" s="50"/>
      <c r="AL389" s="50"/>
      <c r="AM389" s="50"/>
      <c r="AN389" s="50"/>
      <c r="AO389" s="50"/>
      <c r="AP389" s="50"/>
      <c r="AQ389" s="50"/>
    </row>
    <row r="390" spans="1:43"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50"/>
      <c r="AF390" s="50"/>
      <c r="AG390" s="50"/>
      <c r="AH390" s="50"/>
      <c r="AI390" s="50"/>
      <c r="AJ390" s="50"/>
      <c r="AK390" s="50"/>
      <c r="AL390" s="50"/>
      <c r="AM390" s="50"/>
      <c r="AN390" s="50"/>
      <c r="AO390" s="50"/>
      <c r="AP390" s="50"/>
      <c r="AQ390" s="50"/>
    </row>
    <row r="391" spans="1:43"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50"/>
      <c r="AF391" s="50"/>
      <c r="AG391" s="50"/>
      <c r="AH391" s="50"/>
      <c r="AI391" s="50"/>
      <c r="AJ391" s="50"/>
      <c r="AK391" s="50"/>
      <c r="AL391" s="50"/>
      <c r="AM391" s="50"/>
      <c r="AN391" s="50"/>
      <c r="AO391" s="50"/>
      <c r="AP391" s="50"/>
      <c r="AQ391" s="50"/>
    </row>
    <row r="392" spans="1:43"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50"/>
      <c r="AF392" s="50"/>
      <c r="AG392" s="50"/>
      <c r="AH392" s="50"/>
      <c r="AI392" s="50"/>
      <c r="AJ392" s="50"/>
      <c r="AK392" s="50"/>
      <c r="AL392" s="50"/>
      <c r="AM392" s="50"/>
      <c r="AN392" s="50"/>
      <c r="AO392" s="50"/>
      <c r="AP392" s="50"/>
      <c r="AQ392" s="50"/>
    </row>
    <row r="393" spans="1:43"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50"/>
      <c r="AF393" s="50"/>
      <c r="AG393" s="50"/>
      <c r="AH393" s="50"/>
      <c r="AI393" s="50"/>
      <c r="AJ393" s="50"/>
      <c r="AK393" s="50"/>
      <c r="AL393" s="50"/>
      <c r="AM393" s="50"/>
      <c r="AN393" s="50"/>
      <c r="AO393" s="50"/>
      <c r="AP393" s="50"/>
      <c r="AQ393" s="50"/>
    </row>
    <row r="394" spans="1:43"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50"/>
      <c r="AF394" s="50"/>
      <c r="AG394" s="50"/>
      <c r="AH394" s="50"/>
      <c r="AI394" s="50"/>
      <c r="AJ394" s="50"/>
      <c r="AK394" s="50"/>
      <c r="AL394" s="50"/>
      <c r="AM394" s="50"/>
      <c r="AN394" s="50"/>
      <c r="AO394" s="50"/>
      <c r="AP394" s="50"/>
      <c r="AQ394" s="50"/>
    </row>
    <row r="395" spans="1:43"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50"/>
      <c r="AF395" s="50"/>
      <c r="AG395" s="50"/>
      <c r="AH395" s="50"/>
      <c r="AI395" s="50"/>
      <c r="AJ395" s="50"/>
      <c r="AK395" s="50"/>
      <c r="AL395" s="50"/>
      <c r="AM395" s="50"/>
      <c r="AN395" s="50"/>
      <c r="AO395" s="50"/>
      <c r="AP395" s="50"/>
      <c r="AQ395" s="50"/>
    </row>
    <row r="396" spans="1:43"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50"/>
      <c r="AF396" s="50"/>
      <c r="AG396" s="50"/>
      <c r="AH396" s="50"/>
      <c r="AI396" s="50"/>
      <c r="AJ396" s="50"/>
      <c r="AK396" s="50"/>
      <c r="AL396" s="50"/>
      <c r="AM396" s="50"/>
      <c r="AN396" s="50"/>
      <c r="AO396" s="50"/>
      <c r="AP396" s="50"/>
      <c r="AQ396" s="50"/>
    </row>
    <row r="397" spans="1:43"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50"/>
      <c r="AF397" s="50"/>
      <c r="AG397" s="50"/>
      <c r="AH397" s="50"/>
      <c r="AI397" s="50"/>
      <c r="AJ397" s="50"/>
      <c r="AK397" s="50"/>
      <c r="AL397" s="50"/>
      <c r="AM397" s="50"/>
      <c r="AN397" s="50"/>
      <c r="AO397" s="50"/>
      <c r="AP397" s="50"/>
      <c r="AQ397" s="50"/>
    </row>
    <row r="398" spans="1:43"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50"/>
      <c r="AF398" s="50"/>
      <c r="AG398" s="50"/>
      <c r="AH398" s="50"/>
      <c r="AI398" s="50"/>
      <c r="AJ398" s="50"/>
      <c r="AK398" s="50"/>
      <c r="AL398" s="50"/>
      <c r="AM398" s="50"/>
      <c r="AN398" s="50"/>
      <c r="AO398" s="50"/>
      <c r="AP398" s="50"/>
      <c r="AQ398" s="50"/>
    </row>
    <row r="399" spans="1:43"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50"/>
      <c r="AF399" s="50"/>
      <c r="AG399" s="50"/>
      <c r="AH399" s="50"/>
      <c r="AI399" s="50"/>
      <c r="AJ399" s="50"/>
      <c r="AK399" s="50"/>
      <c r="AL399" s="50"/>
      <c r="AM399" s="50"/>
      <c r="AN399" s="50"/>
      <c r="AO399" s="50"/>
      <c r="AP399" s="50"/>
      <c r="AQ399" s="50"/>
    </row>
    <row r="400" spans="1:43"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50"/>
      <c r="AF400" s="50"/>
      <c r="AG400" s="50"/>
      <c r="AH400" s="50"/>
      <c r="AI400" s="50"/>
      <c r="AJ400" s="50"/>
      <c r="AK400" s="50"/>
      <c r="AL400" s="50"/>
      <c r="AM400" s="50"/>
      <c r="AN400" s="50"/>
      <c r="AO400" s="50"/>
      <c r="AP400" s="50"/>
      <c r="AQ400" s="50"/>
    </row>
    <row r="401" spans="1:43"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50"/>
      <c r="AF401" s="50"/>
      <c r="AG401" s="50"/>
      <c r="AH401" s="50"/>
      <c r="AI401" s="50"/>
      <c r="AJ401" s="50"/>
      <c r="AK401" s="50"/>
      <c r="AL401" s="50"/>
      <c r="AM401" s="50"/>
      <c r="AN401" s="50"/>
      <c r="AO401" s="50"/>
      <c r="AP401" s="50"/>
      <c r="AQ401" s="50"/>
    </row>
    <row r="402" spans="1:43"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50"/>
      <c r="AF402" s="50"/>
      <c r="AG402" s="50"/>
      <c r="AH402" s="50"/>
      <c r="AI402" s="50"/>
      <c r="AJ402" s="50"/>
      <c r="AK402" s="50"/>
      <c r="AL402" s="50"/>
      <c r="AM402" s="50"/>
      <c r="AN402" s="50"/>
      <c r="AO402" s="50"/>
      <c r="AP402" s="50"/>
      <c r="AQ402" s="50"/>
    </row>
    <row r="403" spans="1:43"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50"/>
      <c r="AF403" s="50"/>
      <c r="AG403" s="50"/>
      <c r="AH403" s="50"/>
      <c r="AI403" s="50"/>
      <c r="AJ403" s="50"/>
      <c r="AK403" s="50"/>
      <c r="AL403" s="50"/>
      <c r="AM403" s="50"/>
      <c r="AN403" s="50"/>
      <c r="AO403" s="50"/>
      <c r="AP403" s="50"/>
      <c r="AQ403" s="50"/>
    </row>
    <row r="404" spans="1:43"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50"/>
      <c r="AF404" s="50"/>
      <c r="AG404" s="50"/>
      <c r="AH404" s="50"/>
      <c r="AI404" s="50"/>
      <c r="AJ404" s="50"/>
      <c r="AK404" s="50"/>
      <c r="AL404" s="50"/>
      <c r="AM404" s="50"/>
      <c r="AN404" s="50"/>
      <c r="AO404" s="50"/>
      <c r="AP404" s="50"/>
      <c r="AQ404" s="50"/>
    </row>
    <row r="405" spans="1:43"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50"/>
      <c r="AF405" s="50"/>
      <c r="AG405" s="50"/>
      <c r="AH405" s="50"/>
      <c r="AI405" s="50"/>
      <c r="AJ405" s="50"/>
      <c r="AK405" s="50"/>
      <c r="AL405" s="50"/>
      <c r="AM405" s="50"/>
      <c r="AN405" s="50"/>
      <c r="AO405" s="50"/>
      <c r="AP405" s="50"/>
      <c r="AQ405" s="50"/>
    </row>
    <row r="406" spans="1:43"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50"/>
      <c r="AF406" s="50"/>
      <c r="AG406" s="50"/>
      <c r="AH406" s="50"/>
      <c r="AI406" s="50"/>
      <c r="AJ406" s="50"/>
      <c r="AK406" s="50"/>
      <c r="AL406" s="50"/>
      <c r="AM406" s="50"/>
      <c r="AN406" s="50"/>
      <c r="AO406" s="50"/>
      <c r="AP406" s="50"/>
      <c r="AQ406" s="50"/>
    </row>
    <row r="407" spans="1:43"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50"/>
      <c r="AF407" s="50"/>
      <c r="AG407" s="50"/>
      <c r="AH407" s="50"/>
      <c r="AI407" s="50"/>
      <c r="AJ407" s="50"/>
      <c r="AK407" s="50"/>
      <c r="AL407" s="50"/>
      <c r="AM407" s="50"/>
      <c r="AN407" s="50"/>
      <c r="AO407" s="50"/>
      <c r="AP407" s="50"/>
      <c r="AQ407" s="50"/>
    </row>
    <row r="408" spans="1:43"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50"/>
      <c r="AF408" s="50"/>
      <c r="AG408" s="50"/>
      <c r="AH408" s="50"/>
      <c r="AI408" s="50"/>
      <c r="AJ408" s="50"/>
      <c r="AK408" s="50"/>
      <c r="AL408" s="50"/>
      <c r="AM408" s="50"/>
      <c r="AN408" s="50"/>
      <c r="AO408" s="50"/>
      <c r="AP408" s="50"/>
      <c r="AQ408" s="50"/>
    </row>
    <row r="409" spans="1:43"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50"/>
      <c r="AF409" s="50"/>
      <c r="AG409" s="50"/>
      <c r="AH409" s="50"/>
      <c r="AI409" s="50"/>
      <c r="AJ409" s="50"/>
      <c r="AK409" s="50"/>
      <c r="AL409" s="50"/>
      <c r="AM409" s="50"/>
      <c r="AN409" s="50"/>
      <c r="AO409" s="50"/>
      <c r="AP409" s="50"/>
      <c r="AQ409" s="50"/>
    </row>
    <row r="410" spans="1:43"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50"/>
      <c r="AF410" s="50"/>
      <c r="AG410" s="50"/>
      <c r="AH410" s="50"/>
      <c r="AI410" s="50"/>
      <c r="AJ410" s="50"/>
      <c r="AK410" s="50"/>
      <c r="AL410" s="50"/>
      <c r="AM410" s="50"/>
      <c r="AN410" s="50"/>
      <c r="AO410" s="50"/>
      <c r="AP410" s="50"/>
      <c r="AQ410" s="50"/>
    </row>
    <row r="411" spans="1:43"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50"/>
      <c r="AF411" s="50"/>
      <c r="AG411" s="50"/>
      <c r="AH411" s="50"/>
      <c r="AI411" s="50"/>
      <c r="AJ411" s="50"/>
      <c r="AK411" s="50"/>
      <c r="AL411" s="50"/>
      <c r="AM411" s="50"/>
      <c r="AN411" s="50"/>
      <c r="AO411" s="50"/>
      <c r="AP411" s="50"/>
      <c r="AQ411" s="50"/>
    </row>
    <row r="412" spans="1:43"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50"/>
      <c r="AF412" s="50"/>
      <c r="AG412" s="50"/>
      <c r="AH412" s="50"/>
      <c r="AI412" s="50"/>
      <c r="AJ412" s="50"/>
      <c r="AK412" s="50"/>
      <c r="AL412" s="50"/>
      <c r="AM412" s="50"/>
      <c r="AN412" s="50"/>
      <c r="AO412" s="50"/>
      <c r="AP412" s="50"/>
      <c r="AQ412" s="50"/>
    </row>
    <row r="413" spans="1:43"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50"/>
      <c r="AF413" s="50"/>
      <c r="AG413" s="50"/>
      <c r="AH413" s="50"/>
      <c r="AI413" s="50"/>
      <c r="AJ413" s="50"/>
      <c r="AK413" s="50"/>
      <c r="AL413" s="50"/>
      <c r="AM413" s="50"/>
      <c r="AN413" s="50"/>
      <c r="AO413" s="50"/>
      <c r="AP413" s="50"/>
      <c r="AQ413" s="50"/>
    </row>
    <row r="414" spans="1:43"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50"/>
      <c r="AF414" s="50"/>
      <c r="AG414" s="50"/>
      <c r="AH414" s="50"/>
      <c r="AI414" s="50"/>
      <c r="AJ414" s="50"/>
      <c r="AK414" s="50"/>
      <c r="AL414" s="50"/>
      <c r="AM414" s="50"/>
      <c r="AN414" s="50"/>
      <c r="AO414" s="50"/>
      <c r="AP414" s="50"/>
      <c r="AQ414" s="50"/>
    </row>
    <row r="415" spans="1:43"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50"/>
      <c r="AF415" s="50"/>
      <c r="AG415" s="50"/>
      <c r="AH415" s="50"/>
      <c r="AI415" s="50"/>
      <c r="AJ415" s="50"/>
      <c r="AK415" s="50"/>
      <c r="AL415" s="50"/>
      <c r="AM415" s="50"/>
      <c r="AN415" s="50"/>
      <c r="AO415" s="50"/>
      <c r="AP415" s="50"/>
      <c r="AQ415" s="50"/>
    </row>
    <row r="416" spans="1:43"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50"/>
      <c r="AF416" s="50"/>
      <c r="AG416" s="50"/>
      <c r="AH416" s="50"/>
      <c r="AI416" s="50"/>
      <c r="AJ416" s="50"/>
      <c r="AK416" s="50"/>
      <c r="AL416" s="50"/>
      <c r="AM416" s="50"/>
      <c r="AN416" s="50"/>
      <c r="AO416" s="50"/>
      <c r="AP416" s="50"/>
      <c r="AQ416" s="50"/>
    </row>
    <row r="417" spans="1:43"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50"/>
      <c r="AF417" s="50"/>
      <c r="AG417" s="50"/>
      <c r="AH417" s="50"/>
      <c r="AI417" s="50"/>
      <c r="AJ417" s="50"/>
      <c r="AK417" s="50"/>
      <c r="AL417" s="50"/>
      <c r="AM417" s="50"/>
      <c r="AN417" s="50"/>
      <c r="AO417" s="50"/>
      <c r="AP417" s="50"/>
      <c r="AQ417" s="50"/>
    </row>
    <row r="418" spans="1:43"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50"/>
      <c r="AF418" s="50"/>
      <c r="AG418" s="50"/>
      <c r="AH418" s="50"/>
      <c r="AI418" s="50"/>
      <c r="AJ418" s="50"/>
      <c r="AK418" s="50"/>
      <c r="AL418" s="50"/>
      <c r="AM418" s="50"/>
      <c r="AN418" s="50"/>
      <c r="AO418" s="50"/>
      <c r="AP418" s="50"/>
      <c r="AQ418" s="50"/>
    </row>
    <row r="419" spans="1:43"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50"/>
      <c r="AF419" s="50"/>
      <c r="AG419" s="50"/>
      <c r="AH419" s="50"/>
      <c r="AI419" s="50"/>
      <c r="AJ419" s="50"/>
      <c r="AK419" s="50"/>
      <c r="AL419" s="50"/>
      <c r="AM419" s="50"/>
      <c r="AN419" s="50"/>
      <c r="AO419" s="50"/>
      <c r="AP419" s="50"/>
      <c r="AQ419" s="50"/>
    </row>
    <row r="420" spans="1:43"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50"/>
      <c r="AF420" s="50"/>
      <c r="AG420" s="50"/>
      <c r="AH420" s="50"/>
      <c r="AI420" s="50"/>
      <c r="AJ420" s="50"/>
      <c r="AK420" s="50"/>
      <c r="AL420" s="50"/>
      <c r="AM420" s="50"/>
      <c r="AN420" s="50"/>
      <c r="AO420" s="50"/>
      <c r="AP420" s="50"/>
      <c r="AQ420" s="50"/>
    </row>
    <row r="421" spans="1:43"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50"/>
      <c r="AF421" s="50"/>
      <c r="AG421" s="50"/>
      <c r="AH421" s="50"/>
      <c r="AI421" s="50"/>
      <c r="AJ421" s="50"/>
      <c r="AK421" s="50"/>
      <c r="AL421" s="50"/>
      <c r="AM421" s="50"/>
      <c r="AN421" s="50"/>
      <c r="AO421" s="50"/>
      <c r="AP421" s="50"/>
      <c r="AQ421" s="50"/>
    </row>
    <row r="422" spans="1:43"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50"/>
      <c r="AF422" s="50"/>
      <c r="AG422" s="50"/>
      <c r="AH422" s="50"/>
      <c r="AI422" s="50"/>
      <c r="AJ422" s="50"/>
      <c r="AK422" s="50"/>
      <c r="AL422" s="50"/>
      <c r="AM422" s="50"/>
      <c r="AN422" s="50"/>
      <c r="AO422" s="50"/>
      <c r="AP422" s="50"/>
      <c r="AQ422" s="50"/>
    </row>
    <row r="423" spans="1:43"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50"/>
      <c r="AF423" s="50"/>
      <c r="AG423" s="50"/>
      <c r="AH423" s="50"/>
      <c r="AI423" s="50"/>
      <c r="AJ423" s="50"/>
      <c r="AK423" s="50"/>
      <c r="AL423" s="50"/>
      <c r="AM423" s="50"/>
      <c r="AN423" s="50"/>
      <c r="AO423" s="50"/>
      <c r="AP423" s="50"/>
      <c r="AQ423" s="50"/>
    </row>
    <row r="424" spans="1:43"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50"/>
      <c r="AF424" s="50"/>
      <c r="AG424" s="50"/>
      <c r="AH424" s="50"/>
      <c r="AI424" s="50"/>
      <c r="AJ424" s="50"/>
      <c r="AK424" s="50"/>
      <c r="AL424" s="50"/>
      <c r="AM424" s="50"/>
      <c r="AN424" s="50"/>
      <c r="AO424" s="50"/>
      <c r="AP424" s="50"/>
      <c r="AQ424" s="50"/>
    </row>
    <row r="425" spans="1:43"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50"/>
      <c r="AF425" s="50"/>
      <c r="AG425" s="50"/>
      <c r="AH425" s="50"/>
      <c r="AI425" s="50"/>
      <c r="AJ425" s="50"/>
      <c r="AK425" s="50"/>
      <c r="AL425" s="50"/>
      <c r="AM425" s="50"/>
      <c r="AN425" s="50"/>
      <c r="AO425" s="50"/>
      <c r="AP425" s="50"/>
      <c r="AQ425" s="50"/>
    </row>
    <row r="426" spans="1:43"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50"/>
      <c r="AF426" s="50"/>
      <c r="AG426" s="50"/>
      <c r="AH426" s="50"/>
      <c r="AI426" s="50"/>
      <c r="AJ426" s="50"/>
      <c r="AK426" s="50"/>
      <c r="AL426" s="50"/>
      <c r="AM426" s="50"/>
      <c r="AN426" s="50"/>
      <c r="AO426" s="50"/>
      <c r="AP426" s="50"/>
      <c r="AQ426" s="50"/>
    </row>
    <row r="427" spans="1:43"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50"/>
      <c r="AF427" s="50"/>
      <c r="AG427" s="50"/>
      <c r="AH427" s="50"/>
      <c r="AI427" s="50"/>
      <c r="AJ427" s="50"/>
      <c r="AK427" s="50"/>
      <c r="AL427" s="50"/>
      <c r="AM427" s="50"/>
      <c r="AN427" s="50"/>
      <c r="AO427" s="50"/>
      <c r="AP427" s="50"/>
      <c r="AQ427" s="50"/>
    </row>
    <row r="428" spans="1:43"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50"/>
      <c r="AF428" s="50"/>
      <c r="AG428" s="50"/>
      <c r="AH428" s="50"/>
      <c r="AI428" s="50"/>
      <c r="AJ428" s="50"/>
      <c r="AK428" s="50"/>
      <c r="AL428" s="50"/>
      <c r="AM428" s="50"/>
      <c r="AN428" s="50"/>
      <c r="AO428" s="50"/>
      <c r="AP428" s="50"/>
      <c r="AQ428" s="50"/>
    </row>
    <row r="429" spans="1:43"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50"/>
      <c r="AF429" s="50"/>
      <c r="AG429" s="50"/>
      <c r="AH429" s="50"/>
      <c r="AI429" s="50"/>
      <c r="AJ429" s="50"/>
      <c r="AK429" s="50"/>
      <c r="AL429" s="50"/>
      <c r="AM429" s="50"/>
      <c r="AN429" s="50"/>
      <c r="AO429" s="50"/>
      <c r="AP429" s="50"/>
      <c r="AQ429" s="50"/>
    </row>
    <row r="430" spans="1:43"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50"/>
      <c r="AF430" s="50"/>
      <c r="AG430" s="50"/>
      <c r="AH430" s="50"/>
      <c r="AI430" s="50"/>
      <c r="AJ430" s="50"/>
      <c r="AK430" s="50"/>
      <c r="AL430" s="50"/>
      <c r="AM430" s="50"/>
      <c r="AN430" s="50"/>
      <c r="AO430" s="50"/>
      <c r="AP430" s="50"/>
      <c r="AQ430" s="50"/>
    </row>
    <row r="431" spans="1:43"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50"/>
      <c r="AF431" s="50"/>
      <c r="AG431" s="50"/>
      <c r="AH431" s="50"/>
      <c r="AI431" s="50"/>
      <c r="AJ431" s="50"/>
      <c r="AK431" s="50"/>
      <c r="AL431" s="50"/>
      <c r="AM431" s="50"/>
      <c r="AN431" s="50"/>
      <c r="AO431" s="50"/>
      <c r="AP431" s="50"/>
      <c r="AQ431" s="50"/>
    </row>
    <row r="432" spans="1:43"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50"/>
      <c r="AF432" s="50"/>
      <c r="AG432" s="50"/>
      <c r="AH432" s="50"/>
      <c r="AI432" s="50"/>
      <c r="AJ432" s="50"/>
      <c r="AK432" s="50"/>
      <c r="AL432" s="50"/>
      <c r="AM432" s="50"/>
      <c r="AN432" s="50"/>
      <c r="AO432" s="50"/>
      <c r="AP432" s="50"/>
      <c r="AQ432" s="50"/>
    </row>
    <row r="433" spans="1:43"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50"/>
      <c r="AF433" s="50"/>
      <c r="AG433" s="50"/>
      <c r="AH433" s="50"/>
      <c r="AI433" s="50"/>
      <c r="AJ433" s="50"/>
      <c r="AK433" s="50"/>
      <c r="AL433" s="50"/>
      <c r="AM433" s="50"/>
      <c r="AN433" s="50"/>
      <c r="AO433" s="50"/>
      <c r="AP433" s="50"/>
      <c r="AQ433" s="50"/>
    </row>
    <row r="434" spans="1:43"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50"/>
      <c r="AF434" s="50"/>
      <c r="AG434" s="50"/>
      <c r="AH434" s="50"/>
      <c r="AI434" s="50"/>
      <c r="AJ434" s="50"/>
      <c r="AK434" s="50"/>
      <c r="AL434" s="50"/>
      <c r="AM434" s="50"/>
      <c r="AN434" s="50"/>
      <c r="AO434" s="50"/>
      <c r="AP434" s="50"/>
      <c r="AQ434" s="50"/>
    </row>
    <row r="435" spans="1:43"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50"/>
      <c r="AF435" s="50"/>
      <c r="AG435" s="50"/>
      <c r="AH435" s="50"/>
      <c r="AI435" s="50"/>
      <c r="AJ435" s="50"/>
      <c r="AK435" s="50"/>
      <c r="AL435" s="50"/>
      <c r="AM435" s="50"/>
      <c r="AN435" s="50"/>
      <c r="AO435" s="50"/>
      <c r="AP435" s="50"/>
      <c r="AQ435" s="50"/>
    </row>
    <row r="436" spans="1:43"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50"/>
      <c r="AF436" s="50"/>
      <c r="AG436" s="50"/>
      <c r="AH436" s="50"/>
      <c r="AI436" s="50"/>
      <c r="AJ436" s="50"/>
      <c r="AK436" s="50"/>
      <c r="AL436" s="50"/>
      <c r="AM436" s="50"/>
      <c r="AN436" s="50"/>
      <c r="AO436" s="50"/>
      <c r="AP436" s="50"/>
      <c r="AQ436" s="50"/>
    </row>
    <row r="437" spans="1:43"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50"/>
      <c r="AF437" s="50"/>
      <c r="AG437" s="50"/>
      <c r="AH437" s="50"/>
      <c r="AI437" s="50"/>
      <c r="AJ437" s="50"/>
      <c r="AK437" s="50"/>
      <c r="AL437" s="50"/>
      <c r="AM437" s="50"/>
      <c r="AN437" s="50"/>
      <c r="AO437" s="50"/>
      <c r="AP437" s="50"/>
      <c r="AQ437" s="50"/>
    </row>
    <row r="438" spans="1:43"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50"/>
      <c r="AF438" s="50"/>
      <c r="AG438" s="50"/>
      <c r="AH438" s="50"/>
      <c r="AI438" s="50"/>
      <c r="AJ438" s="50"/>
      <c r="AK438" s="50"/>
      <c r="AL438" s="50"/>
      <c r="AM438" s="50"/>
      <c r="AN438" s="50"/>
      <c r="AO438" s="50"/>
      <c r="AP438" s="50"/>
      <c r="AQ438" s="50"/>
    </row>
    <row r="439" spans="1:43"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50"/>
      <c r="AF439" s="50"/>
      <c r="AG439" s="50"/>
      <c r="AH439" s="50"/>
      <c r="AI439" s="50"/>
      <c r="AJ439" s="50"/>
      <c r="AK439" s="50"/>
      <c r="AL439" s="50"/>
      <c r="AM439" s="50"/>
      <c r="AN439" s="50"/>
      <c r="AO439" s="50"/>
      <c r="AP439" s="50"/>
      <c r="AQ439" s="50"/>
    </row>
    <row r="440" spans="1:43"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50"/>
      <c r="AF440" s="50"/>
      <c r="AG440" s="50"/>
      <c r="AH440" s="50"/>
      <c r="AI440" s="50"/>
      <c r="AJ440" s="50"/>
      <c r="AK440" s="50"/>
      <c r="AL440" s="50"/>
      <c r="AM440" s="50"/>
      <c r="AN440" s="50"/>
      <c r="AO440" s="50"/>
      <c r="AP440" s="50"/>
      <c r="AQ440" s="50"/>
    </row>
    <row r="441" spans="1:43"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50"/>
      <c r="AF441" s="50"/>
      <c r="AG441" s="50"/>
      <c r="AH441" s="50"/>
      <c r="AI441" s="50"/>
      <c r="AJ441" s="50"/>
      <c r="AK441" s="50"/>
      <c r="AL441" s="50"/>
      <c r="AM441" s="50"/>
      <c r="AN441" s="50"/>
      <c r="AO441" s="50"/>
      <c r="AP441" s="50"/>
      <c r="AQ441" s="50"/>
    </row>
    <row r="442" spans="1:43"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50"/>
      <c r="AF442" s="50"/>
      <c r="AG442" s="50"/>
      <c r="AH442" s="50"/>
      <c r="AI442" s="50"/>
      <c r="AJ442" s="50"/>
      <c r="AK442" s="50"/>
      <c r="AL442" s="50"/>
      <c r="AM442" s="50"/>
      <c r="AN442" s="50"/>
      <c r="AO442" s="50"/>
      <c r="AP442" s="50"/>
      <c r="AQ442" s="50"/>
    </row>
    <row r="443" spans="1:43"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50"/>
      <c r="AF443" s="50"/>
      <c r="AG443" s="50"/>
      <c r="AH443" s="50"/>
      <c r="AI443" s="50"/>
      <c r="AJ443" s="50"/>
      <c r="AK443" s="50"/>
      <c r="AL443" s="50"/>
      <c r="AM443" s="50"/>
      <c r="AN443" s="50"/>
      <c r="AO443" s="50"/>
      <c r="AP443" s="50"/>
      <c r="AQ443" s="50"/>
    </row>
    <row r="444" spans="1:43"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50"/>
      <c r="AF444" s="50"/>
      <c r="AG444" s="50"/>
      <c r="AH444" s="50"/>
      <c r="AI444" s="50"/>
      <c r="AJ444" s="50"/>
      <c r="AK444" s="50"/>
      <c r="AL444" s="50"/>
      <c r="AM444" s="50"/>
      <c r="AN444" s="50"/>
      <c r="AO444" s="50"/>
      <c r="AP444" s="50"/>
      <c r="AQ444" s="50"/>
    </row>
    <row r="445" spans="1:43"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50"/>
      <c r="AF445" s="50"/>
      <c r="AG445" s="50"/>
      <c r="AH445" s="50"/>
      <c r="AI445" s="50"/>
      <c r="AJ445" s="50"/>
      <c r="AK445" s="50"/>
      <c r="AL445" s="50"/>
      <c r="AM445" s="50"/>
      <c r="AN445" s="50"/>
      <c r="AO445" s="50"/>
      <c r="AP445" s="50"/>
      <c r="AQ445" s="50"/>
    </row>
    <row r="446" spans="1:43"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50"/>
      <c r="AF446" s="50"/>
      <c r="AG446" s="50"/>
      <c r="AH446" s="50"/>
      <c r="AI446" s="50"/>
      <c r="AJ446" s="50"/>
      <c r="AK446" s="50"/>
      <c r="AL446" s="50"/>
      <c r="AM446" s="50"/>
      <c r="AN446" s="50"/>
      <c r="AO446" s="50"/>
      <c r="AP446" s="50"/>
      <c r="AQ446" s="50"/>
    </row>
    <row r="447" spans="1:43"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50"/>
      <c r="AF447" s="50"/>
      <c r="AG447" s="50"/>
      <c r="AH447" s="50"/>
      <c r="AI447" s="50"/>
      <c r="AJ447" s="50"/>
      <c r="AK447" s="50"/>
      <c r="AL447" s="50"/>
      <c r="AM447" s="50"/>
      <c r="AN447" s="50"/>
      <c r="AO447" s="50"/>
      <c r="AP447" s="50"/>
      <c r="AQ447" s="50"/>
    </row>
    <row r="448" spans="1:43"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50"/>
      <c r="AF448" s="50"/>
      <c r="AG448" s="50"/>
      <c r="AH448" s="50"/>
      <c r="AI448" s="50"/>
      <c r="AJ448" s="50"/>
      <c r="AK448" s="50"/>
      <c r="AL448" s="50"/>
      <c r="AM448" s="50"/>
      <c r="AN448" s="50"/>
      <c r="AO448" s="50"/>
      <c r="AP448" s="50"/>
      <c r="AQ448" s="50"/>
    </row>
    <row r="449" spans="1:43"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50"/>
      <c r="AF449" s="50"/>
      <c r="AG449" s="50"/>
      <c r="AH449" s="50"/>
      <c r="AI449" s="50"/>
      <c r="AJ449" s="50"/>
      <c r="AK449" s="50"/>
      <c r="AL449" s="50"/>
      <c r="AM449" s="50"/>
      <c r="AN449" s="50"/>
      <c r="AO449" s="50"/>
      <c r="AP449" s="50"/>
      <c r="AQ449" s="50"/>
    </row>
    <row r="450" spans="1:43"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50"/>
      <c r="AF450" s="50"/>
      <c r="AG450" s="50"/>
      <c r="AH450" s="50"/>
      <c r="AI450" s="50"/>
      <c r="AJ450" s="50"/>
      <c r="AK450" s="50"/>
      <c r="AL450" s="50"/>
      <c r="AM450" s="50"/>
      <c r="AN450" s="50"/>
      <c r="AO450" s="50"/>
      <c r="AP450" s="50"/>
      <c r="AQ450" s="50"/>
    </row>
    <row r="451" spans="1:43"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50"/>
      <c r="AF451" s="50"/>
      <c r="AG451" s="50"/>
      <c r="AH451" s="50"/>
      <c r="AI451" s="50"/>
      <c r="AJ451" s="50"/>
      <c r="AK451" s="50"/>
      <c r="AL451" s="50"/>
      <c r="AM451" s="50"/>
      <c r="AN451" s="50"/>
      <c r="AO451" s="50"/>
      <c r="AP451" s="50"/>
      <c r="AQ451" s="50"/>
    </row>
    <row r="452" spans="1:43"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50"/>
      <c r="AF452" s="50"/>
      <c r="AG452" s="50"/>
      <c r="AH452" s="50"/>
      <c r="AI452" s="50"/>
      <c r="AJ452" s="50"/>
      <c r="AK452" s="50"/>
      <c r="AL452" s="50"/>
      <c r="AM452" s="50"/>
      <c r="AN452" s="50"/>
      <c r="AO452" s="50"/>
      <c r="AP452" s="50"/>
      <c r="AQ452" s="50"/>
    </row>
    <row r="453" spans="1:43"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50"/>
      <c r="AF453" s="50"/>
      <c r="AG453" s="50"/>
      <c r="AH453" s="50"/>
      <c r="AI453" s="50"/>
      <c r="AJ453" s="50"/>
      <c r="AK453" s="50"/>
      <c r="AL453" s="50"/>
      <c r="AM453" s="50"/>
      <c r="AN453" s="50"/>
      <c r="AO453" s="50"/>
      <c r="AP453" s="50"/>
      <c r="AQ453" s="50"/>
    </row>
    <row r="454" spans="1:43"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50"/>
      <c r="AF454" s="50"/>
      <c r="AG454" s="50"/>
      <c r="AH454" s="50"/>
      <c r="AI454" s="50"/>
      <c r="AJ454" s="50"/>
      <c r="AK454" s="50"/>
      <c r="AL454" s="50"/>
      <c r="AM454" s="50"/>
      <c r="AN454" s="50"/>
      <c r="AO454" s="50"/>
      <c r="AP454" s="50"/>
      <c r="AQ454" s="50"/>
    </row>
    <row r="455" spans="1:43"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50"/>
      <c r="AF455" s="50"/>
      <c r="AG455" s="50"/>
      <c r="AH455" s="50"/>
      <c r="AI455" s="50"/>
      <c r="AJ455" s="50"/>
      <c r="AK455" s="50"/>
      <c r="AL455" s="50"/>
      <c r="AM455" s="50"/>
      <c r="AN455" s="50"/>
      <c r="AO455" s="50"/>
      <c r="AP455" s="50"/>
      <c r="AQ455" s="50"/>
    </row>
    <row r="456" spans="1:43"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50"/>
      <c r="AF456" s="50"/>
      <c r="AG456" s="50"/>
      <c r="AH456" s="50"/>
      <c r="AI456" s="50"/>
      <c r="AJ456" s="50"/>
      <c r="AK456" s="50"/>
      <c r="AL456" s="50"/>
      <c r="AM456" s="50"/>
      <c r="AN456" s="50"/>
      <c r="AO456" s="50"/>
      <c r="AP456" s="50"/>
      <c r="AQ456" s="50"/>
    </row>
    <row r="457" spans="1:43"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50"/>
      <c r="AF457" s="50"/>
      <c r="AG457" s="50"/>
      <c r="AH457" s="50"/>
      <c r="AI457" s="50"/>
      <c r="AJ457" s="50"/>
      <c r="AK457" s="50"/>
      <c r="AL457" s="50"/>
      <c r="AM457" s="50"/>
      <c r="AN457" s="50"/>
      <c r="AO457" s="50"/>
      <c r="AP457" s="50"/>
      <c r="AQ457" s="50"/>
    </row>
    <row r="458" spans="1:43"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50"/>
      <c r="AF458" s="50"/>
      <c r="AG458" s="50"/>
      <c r="AH458" s="50"/>
      <c r="AI458" s="50"/>
      <c r="AJ458" s="50"/>
      <c r="AK458" s="50"/>
      <c r="AL458" s="50"/>
      <c r="AM458" s="50"/>
      <c r="AN458" s="50"/>
      <c r="AO458" s="50"/>
      <c r="AP458" s="50"/>
      <c r="AQ458" s="50"/>
    </row>
    <row r="459" spans="1:43"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50"/>
      <c r="AF459" s="50"/>
      <c r="AG459" s="50"/>
      <c r="AH459" s="50"/>
      <c r="AI459" s="50"/>
      <c r="AJ459" s="50"/>
      <c r="AK459" s="50"/>
      <c r="AL459" s="50"/>
      <c r="AM459" s="50"/>
      <c r="AN459" s="50"/>
      <c r="AO459" s="50"/>
      <c r="AP459" s="50"/>
      <c r="AQ459" s="50"/>
    </row>
    <row r="460" spans="1:43"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50"/>
      <c r="AF460" s="50"/>
      <c r="AG460" s="50"/>
      <c r="AH460" s="50"/>
      <c r="AI460" s="50"/>
      <c r="AJ460" s="50"/>
      <c r="AK460" s="50"/>
      <c r="AL460" s="50"/>
      <c r="AM460" s="50"/>
      <c r="AN460" s="50"/>
      <c r="AO460" s="50"/>
      <c r="AP460" s="50"/>
      <c r="AQ460" s="50"/>
    </row>
    <row r="461" spans="1:43"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50"/>
      <c r="AF461" s="50"/>
      <c r="AG461" s="50"/>
      <c r="AH461" s="50"/>
      <c r="AI461" s="50"/>
      <c r="AJ461" s="50"/>
      <c r="AK461" s="50"/>
      <c r="AL461" s="50"/>
      <c r="AM461" s="50"/>
      <c r="AN461" s="50"/>
      <c r="AO461" s="50"/>
      <c r="AP461" s="50"/>
      <c r="AQ461" s="50"/>
    </row>
    <row r="462" spans="1:43"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50"/>
      <c r="AF462" s="50"/>
      <c r="AG462" s="50"/>
      <c r="AH462" s="50"/>
      <c r="AI462" s="50"/>
      <c r="AJ462" s="50"/>
      <c r="AK462" s="50"/>
      <c r="AL462" s="50"/>
      <c r="AM462" s="50"/>
      <c r="AN462" s="50"/>
      <c r="AO462" s="50"/>
      <c r="AP462" s="50"/>
      <c r="AQ462" s="50"/>
    </row>
    <row r="463" spans="1:43"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50"/>
      <c r="AF463" s="50"/>
      <c r="AG463" s="50"/>
      <c r="AH463" s="50"/>
      <c r="AI463" s="50"/>
      <c r="AJ463" s="50"/>
      <c r="AK463" s="50"/>
      <c r="AL463" s="50"/>
      <c r="AM463" s="50"/>
      <c r="AN463" s="50"/>
      <c r="AO463" s="50"/>
      <c r="AP463" s="50"/>
      <c r="AQ463" s="50"/>
    </row>
    <row r="464" spans="1:43"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50"/>
      <c r="AF464" s="50"/>
      <c r="AG464" s="50"/>
      <c r="AH464" s="50"/>
      <c r="AI464" s="50"/>
      <c r="AJ464" s="50"/>
      <c r="AK464" s="50"/>
      <c r="AL464" s="50"/>
      <c r="AM464" s="50"/>
      <c r="AN464" s="50"/>
      <c r="AO464" s="50"/>
      <c r="AP464" s="50"/>
      <c r="AQ464" s="50"/>
    </row>
    <row r="465" spans="1:43"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50"/>
      <c r="AF465" s="50"/>
      <c r="AG465" s="50"/>
      <c r="AH465" s="50"/>
      <c r="AI465" s="50"/>
      <c r="AJ465" s="50"/>
      <c r="AK465" s="50"/>
      <c r="AL465" s="50"/>
      <c r="AM465" s="50"/>
      <c r="AN465" s="50"/>
      <c r="AO465" s="50"/>
      <c r="AP465" s="50"/>
      <c r="AQ465" s="50"/>
    </row>
    <row r="466" spans="1:43"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50"/>
      <c r="AF466" s="50"/>
      <c r="AG466" s="50"/>
      <c r="AH466" s="50"/>
      <c r="AI466" s="50"/>
      <c r="AJ466" s="50"/>
      <c r="AK466" s="50"/>
      <c r="AL466" s="50"/>
      <c r="AM466" s="50"/>
      <c r="AN466" s="50"/>
      <c r="AO466" s="50"/>
      <c r="AP466" s="50"/>
      <c r="AQ466" s="50"/>
    </row>
    <row r="467" spans="1:43"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50"/>
      <c r="AF467" s="50"/>
      <c r="AG467" s="50"/>
      <c r="AH467" s="50"/>
      <c r="AI467" s="50"/>
      <c r="AJ467" s="50"/>
      <c r="AK467" s="50"/>
      <c r="AL467" s="50"/>
      <c r="AM467" s="50"/>
      <c r="AN467" s="50"/>
      <c r="AO467" s="50"/>
      <c r="AP467" s="50"/>
      <c r="AQ467" s="50"/>
    </row>
    <row r="468" spans="1:43"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50"/>
      <c r="AF468" s="50"/>
      <c r="AG468" s="50"/>
      <c r="AH468" s="50"/>
      <c r="AI468" s="50"/>
      <c r="AJ468" s="50"/>
      <c r="AK468" s="50"/>
      <c r="AL468" s="50"/>
      <c r="AM468" s="50"/>
      <c r="AN468" s="50"/>
      <c r="AO468" s="50"/>
      <c r="AP468" s="50"/>
      <c r="AQ468" s="50"/>
    </row>
    <row r="469" spans="1:43"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50"/>
      <c r="AF469" s="50"/>
      <c r="AG469" s="50"/>
      <c r="AH469" s="50"/>
      <c r="AI469" s="50"/>
      <c r="AJ469" s="50"/>
      <c r="AK469" s="50"/>
      <c r="AL469" s="50"/>
      <c r="AM469" s="50"/>
      <c r="AN469" s="50"/>
      <c r="AO469" s="50"/>
      <c r="AP469" s="50"/>
      <c r="AQ469" s="50"/>
    </row>
    <row r="470" spans="1:43"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50"/>
      <c r="AF470" s="50"/>
      <c r="AG470" s="50"/>
      <c r="AH470" s="50"/>
      <c r="AI470" s="50"/>
      <c r="AJ470" s="50"/>
      <c r="AK470" s="50"/>
      <c r="AL470" s="50"/>
      <c r="AM470" s="50"/>
      <c r="AN470" s="50"/>
      <c r="AO470" s="50"/>
      <c r="AP470" s="50"/>
      <c r="AQ470" s="50"/>
    </row>
    <row r="471" spans="1:43"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50"/>
      <c r="AF471" s="50"/>
      <c r="AG471" s="50"/>
      <c r="AH471" s="50"/>
      <c r="AI471" s="50"/>
      <c r="AJ471" s="50"/>
      <c r="AK471" s="50"/>
      <c r="AL471" s="50"/>
      <c r="AM471" s="50"/>
      <c r="AN471" s="50"/>
      <c r="AO471" s="50"/>
      <c r="AP471" s="50"/>
      <c r="AQ471" s="50"/>
    </row>
    <row r="472" spans="1:43"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50"/>
      <c r="AF472" s="50"/>
      <c r="AG472" s="50"/>
      <c r="AH472" s="50"/>
      <c r="AI472" s="50"/>
      <c r="AJ472" s="50"/>
      <c r="AK472" s="50"/>
      <c r="AL472" s="50"/>
      <c r="AM472" s="50"/>
      <c r="AN472" s="50"/>
      <c r="AO472" s="50"/>
      <c r="AP472" s="50"/>
      <c r="AQ472" s="50"/>
    </row>
    <row r="473" spans="1:43"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50"/>
      <c r="AF473" s="50"/>
      <c r="AG473" s="50"/>
      <c r="AH473" s="50"/>
      <c r="AI473" s="50"/>
      <c r="AJ473" s="50"/>
      <c r="AK473" s="50"/>
      <c r="AL473" s="50"/>
      <c r="AM473" s="50"/>
      <c r="AN473" s="50"/>
      <c r="AO473" s="50"/>
      <c r="AP473" s="50"/>
      <c r="AQ473" s="50"/>
    </row>
    <row r="474" spans="1:43"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50"/>
      <c r="AF474" s="50"/>
      <c r="AG474" s="50"/>
      <c r="AH474" s="50"/>
      <c r="AI474" s="50"/>
      <c r="AJ474" s="50"/>
      <c r="AK474" s="50"/>
      <c r="AL474" s="50"/>
      <c r="AM474" s="50"/>
      <c r="AN474" s="50"/>
      <c r="AO474" s="50"/>
      <c r="AP474" s="50"/>
      <c r="AQ474" s="50"/>
    </row>
    <row r="475" spans="1:43"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50"/>
      <c r="AF475" s="50"/>
      <c r="AG475" s="50"/>
      <c r="AH475" s="50"/>
      <c r="AI475" s="50"/>
      <c r="AJ475" s="50"/>
      <c r="AK475" s="50"/>
      <c r="AL475" s="50"/>
      <c r="AM475" s="50"/>
      <c r="AN475" s="50"/>
      <c r="AO475" s="50"/>
      <c r="AP475" s="50"/>
      <c r="AQ475" s="50"/>
    </row>
    <row r="476" spans="1:43"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50"/>
      <c r="AF476" s="50"/>
      <c r="AG476" s="50"/>
      <c r="AH476" s="50"/>
      <c r="AI476" s="50"/>
      <c r="AJ476" s="50"/>
      <c r="AK476" s="50"/>
      <c r="AL476" s="50"/>
      <c r="AM476" s="50"/>
      <c r="AN476" s="50"/>
      <c r="AO476" s="50"/>
      <c r="AP476" s="50"/>
      <c r="AQ476" s="50"/>
    </row>
    <row r="477" spans="1:43"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50"/>
      <c r="AF477" s="50"/>
      <c r="AG477" s="50"/>
      <c r="AH477" s="50"/>
      <c r="AI477" s="50"/>
      <c r="AJ477" s="50"/>
      <c r="AK477" s="50"/>
      <c r="AL477" s="50"/>
      <c r="AM477" s="50"/>
      <c r="AN477" s="50"/>
      <c r="AO477" s="50"/>
      <c r="AP477" s="50"/>
      <c r="AQ477" s="50"/>
    </row>
    <row r="478" spans="1:43"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50"/>
      <c r="AF478" s="50"/>
      <c r="AG478" s="50"/>
      <c r="AH478" s="50"/>
      <c r="AI478" s="50"/>
      <c r="AJ478" s="50"/>
      <c r="AK478" s="50"/>
      <c r="AL478" s="50"/>
      <c r="AM478" s="50"/>
      <c r="AN478" s="50"/>
      <c r="AO478" s="50"/>
      <c r="AP478" s="50"/>
      <c r="AQ478" s="50"/>
    </row>
    <row r="479" spans="1:43"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50"/>
      <c r="AF479" s="50"/>
      <c r="AG479" s="50"/>
      <c r="AH479" s="50"/>
      <c r="AI479" s="50"/>
      <c r="AJ479" s="50"/>
      <c r="AK479" s="50"/>
      <c r="AL479" s="50"/>
      <c r="AM479" s="50"/>
      <c r="AN479" s="50"/>
      <c r="AO479" s="50"/>
      <c r="AP479" s="50"/>
      <c r="AQ479" s="50"/>
    </row>
    <row r="480" spans="1:43"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50"/>
      <c r="AF480" s="50"/>
      <c r="AG480" s="50"/>
      <c r="AH480" s="50"/>
      <c r="AI480" s="50"/>
      <c r="AJ480" s="50"/>
      <c r="AK480" s="50"/>
      <c r="AL480" s="50"/>
      <c r="AM480" s="50"/>
      <c r="AN480" s="50"/>
      <c r="AO480" s="50"/>
      <c r="AP480" s="50"/>
      <c r="AQ480" s="50"/>
    </row>
    <row r="481" spans="1:43"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50"/>
      <c r="AF481" s="50"/>
      <c r="AG481" s="50"/>
      <c r="AH481" s="50"/>
      <c r="AI481" s="50"/>
      <c r="AJ481" s="50"/>
      <c r="AK481" s="50"/>
      <c r="AL481" s="50"/>
      <c r="AM481" s="50"/>
      <c r="AN481" s="50"/>
      <c r="AO481" s="50"/>
      <c r="AP481" s="50"/>
      <c r="AQ481" s="50"/>
    </row>
    <row r="482" spans="1:43"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0"/>
      <c r="AF482" s="50"/>
      <c r="AG482" s="50"/>
      <c r="AH482" s="50"/>
      <c r="AI482" s="50"/>
      <c r="AJ482" s="50"/>
      <c r="AK482" s="50"/>
      <c r="AL482" s="50"/>
      <c r="AM482" s="50"/>
      <c r="AN482" s="50"/>
      <c r="AO482" s="50"/>
      <c r="AP482" s="50"/>
      <c r="AQ482" s="50"/>
    </row>
    <row r="483" spans="1:43"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0"/>
      <c r="AF483" s="50"/>
      <c r="AG483" s="50"/>
      <c r="AH483" s="50"/>
      <c r="AI483" s="50"/>
      <c r="AJ483" s="50"/>
      <c r="AK483" s="50"/>
      <c r="AL483" s="50"/>
      <c r="AM483" s="50"/>
      <c r="AN483" s="50"/>
      <c r="AO483" s="50"/>
      <c r="AP483" s="50"/>
      <c r="AQ483" s="50"/>
    </row>
    <row r="484" spans="1:43"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0"/>
      <c r="AF484" s="50"/>
      <c r="AG484" s="50"/>
      <c r="AH484" s="50"/>
      <c r="AI484" s="50"/>
      <c r="AJ484" s="50"/>
      <c r="AK484" s="50"/>
      <c r="AL484" s="50"/>
      <c r="AM484" s="50"/>
      <c r="AN484" s="50"/>
      <c r="AO484" s="50"/>
      <c r="AP484" s="50"/>
      <c r="AQ484" s="50"/>
    </row>
    <row r="485" spans="1:43"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0"/>
      <c r="AF485" s="50"/>
      <c r="AG485" s="50"/>
      <c r="AH485" s="50"/>
      <c r="AI485" s="50"/>
      <c r="AJ485" s="50"/>
      <c r="AK485" s="50"/>
      <c r="AL485" s="50"/>
      <c r="AM485" s="50"/>
      <c r="AN485" s="50"/>
      <c r="AO485" s="50"/>
      <c r="AP485" s="50"/>
      <c r="AQ485" s="50"/>
    </row>
    <row r="486" spans="1:43"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0"/>
      <c r="AF486" s="50"/>
      <c r="AG486" s="50"/>
      <c r="AH486" s="50"/>
      <c r="AI486" s="50"/>
      <c r="AJ486" s="50"/>
      <c r="AK486" s="50"/>
      <c r="AL486" s="50"/>
      <c r="AM486" s="50"/>
      <c r="AN486" s="50"/>
      <c r="AO486" s="50"/>
      <c r="AP486" s="50"/>
      <c r="AQ486" s="50"/>
    </row>
    <row r="487" spans="1:43"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0"/>
      <c r="AF487" s="50"/>
      <c r="AG487" s="50"/>
      <c r="AH487" s="50"/>
      <c r="AI487" s="50"/>
      <c r="AJ487" s="50"/>
      <c r="AK487" s="50"/>
      <c r="AL487" s="50"/>
      <c r="AM487" s="50"/>
      <c r="AN487" s="50"/>
      <c r="AO487" s="50"/>
      <c r="AP487" s="50"/>
      <c r="AQ487" s="50"/>
    </row>
    <row r="488" spans="1:43"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0"/>
      <c r="AF488" s="50"/>
      <c r="AG488" s="50"/>
      <c r="AH488" s="50"/>
      <c r="AI488" s="50"/>
      <c r="AJ488" s="50"/>
      <c r="AK488" s="50"/>
      <c r="AL488" s="50"/>
      <c r="AM488" s="50"/>
      <c r="AN488" s="50"/>
      <c r="AO488" s="50"/>
      <c r="AP488" s="50"/>
      <c r="AQ488" s="50"/>
    </row>
    <row r="489" spans="1:43"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0"/>
      <c r="AF489" s="50"/>
      <c r="AG489" s="50"/>
      <c r="AH489" s="50"/>
      <c r="AI489" s="50"/>
      <c r="AJ489" s="50"/>
      <c r="AK489" s="50"/>
      <c r="AL489" s="50"/>
      <c r="AM489" s="50"/>
      <c r="AN489" s="50"/>
      <c r="AO489" s="50"/>
      <c r="AP489" s="50"/>
      <c r="AQ489" s="50"/>
    </row>
    <row r="490" spans="1:43"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50"/>
      <c r="AF490" s="50"/>
      <c r="AG490" s="50"/>
      <c r="AH490" s="50"/>
      <c r="AI490" s="50"/>
      <c r="AJ490" s="50"/>
      <c r="AK490" s="50"/>
      <c r="AL490" s="50"/>
      <c r="AM490" s="50"/>
      <c r="AN490" s="50"/>
      <c r="AO490" s="50"/>
      <c r="AP490" s="50"/>
      <c r="AQ490" s="50"/>
    </row>
    <row r="491" spans="1:43"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50"/>
      <c r="AF491" s="50"/>
      <c r="AG491" s="50"/>
      <c r="AH491" s="50"/>
      <c r="AI491" s="50"/>
      <c r="AJ491" s="50"/>
      <c r="AK491" s="50"/>
      <c r="AL491" s="50"/>
      <c r="AM491" s="50"/>
      <c r="AN491" s="50"/>
      <c r="AO491" s="50"/>
      <c r="AP491" s="50"/>
      <c r="AQ491" s="50"/>
    </row>
    <row r="492" spans="1:43"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50"/>
      <c r="AF492" s="50"/>
      <c r="AG492" s="50"/>
      <c r="AH492" s="50"/>
      <c r="AI492" s="50"/>
      <c r="AJ492" s="50"/>
      <c r="AK492" s="50"/>
      <c r="AL492" s="50"/>
      <c r="AM492" s="50"/>
      <c r="AN492" s="50"/>
      <c r="AO492" s="50"/>
      <c r="AP492" s="50"/>
      <c r="AQ492" s="50"/>
    </row>
    <row r="493" spans="1:43"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50"/>
      <c r="AF493" s="50"/>
      <c r="AG493" s="50"/>
      <c r="AH493" s="50"/>
      <c r="AI493" s="50"/>
      <c r="AJ493" s="50"/>
      <c r="AK493" s="50"/>
      <c r="AL493" s="50"/>
      <c r="AM493" s="50"/>
      <c r="AN493" s="50"/>
      <c r="AO493" s="50"/>
      <c r="AP493" s="50"/>
      <c r="AQ493" s="50"/>
    </row>
    <row r="494" spans="1:43"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50"/>
      <c r="AF494" s="50"/>
      <c r="AG494" s="50"/>
      <c r="AH494" s="50"/>
      <c r="AI494" s="50"/>
      <c r="AJ494" s="50"/>
      <c r="AK494" s="50"/>
      <c r="AL494" s="50"/>
      <c r="AM494" s="50"/>
      <c r="AN494" s="50"/>
      <c r="AO494" s="50"/>
      <c r="AP494" s="50"/>
      <c r="AQ494" s="50"/>
    </row>
    <row r="495" spans="1:43"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50"/>
      <c r="AF495" s="50"/>
      <c r="AG495" s="50"/>
      <c r="AH495" s="50"/>
      <c r="AI495" s="50"/>
      <c r="AJ495" s="50"/>
      <c r="AK495" s="50"/>
      <c r="AL495" s="50"/>
      <c r="AM495" s="50"/>
      <c r="AN495" s="50"/>
      <c r="AO495" s="50"/>
      <c r="AP495" s="50"/>
      <c r="AQ495" s="50"/>
    </row>
    <row r="496" spans="1:43"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50"/>
      <c r="AF496" s="50"/>
      <c r="AG496" s="50"/>
      <c r="AH496" s="50"/>
      <c r="AI496" s="50"/>
      <c r="AJ496" s="50"/>
      <c r="AK496" s="50"/>
      <c r="AL496" s="50"/>
      <c r="AM496" s="50"/>
      <c r="AN496" s="50"/>
      <c r="AO496" s="50"/>
      <c r="AP496" s="50"/>
      <c r="AQ496" s="50"/>
    </row>
    <row r="497" spans="1:43"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50"/>
      <c r="AF497" s="50"/>
      <c r="AG497" s="50"/>
      <c r="AH497" s="50"/>
      <c r="AI497" s="50"/>
      <c r="AJ497" s="50"/>
      <c r="AK497" s="50"/>
      <c r="AL497" s="50"/>
      <c r="AM497" s="50"/>
      <c r="AN497" s="50"/>
      <c r="AO497" s="50"/>
      <c r="AP497" s="50"/>
      <c r="AQ497" s="50"/>
    </row>
    <row r="498" spans="1:43"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50"/>
      <c r="AF498" s="50"/>
      <c r="AG498" s="50"/>
      <c r="AH498" s="50"/>
      <c r="AI498" s="50"/>
      <c r="AJ498" s="50"/>
      <c r="AK498" s="50"/>
      <c r="AL498" s="50"/>
      <c r="AM498" s="50"/>
      <c r="AN498" s="50"/>
      <c r="AO498" s="50"/>
      <c r="AP498" s="50"/>
      <c r="AQ498" s="50"/>
    </row>
    <row r="499" spans="1:43"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50"/>
      <c r="AF499" s="50"/>
      <c r="AG499" s="50"/>
      <c r="AH499" s="50"/>
      <c r="AI499" s="50"/>
      <c r="AJ499" s="50"/>
      <c r="AK499" s="50"/>
      <c r="AL499" s="50"/>
      <c r="AM499" s="50"/>
      <c r="AN499" s="50"/>
      <c r="AO499" s="50"/>
      <c r="AP499" s="50"/>
      <c r="AQ499" s="50"/>
    </row>
    <row r="500" spans="1:43"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50"/>
      <c r="AF500" s="50"/>
      <c r="AG500" s="50"/>
      <c r="AH500" s="50"/>
      <c r="AI500" s="50"/>
      <c r="AJ500" s="50"/>
      <c r="AK500" s="50"/>
      <c r="AL500" s="50"/>
      <c r="AM500" s="50"/>
      <c r="AN500" s="50"/>
      <c r="AO500" s="50"/>
      <c r="AP500" s="50"/>
      <c r="AQ500" s="50"/>
    </row>
    <row r="501" spans="1:43"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50"/>
      <c r="AF501" s="50"/>
      <c r="AG501" s="50"/>
      <c r="AH501" s="50"/>
      <c r="AI501" s="50"/>
      <c r="AJ501" s="50"/>
      <c r="AK501" s="50"/>
      <c r="AL501" s="50"/>
      <c r="AM501" s="50"/>
      <c r="AN501" s="50"/>
      <c r="AO501" s="50"/>
      <c r="AP501" s="50"/>
      <c r="AQ501" s="50"/>
    </row>
    <row r="502" spans="1:43"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50"/>
      <c r="AF502" s="50"/>
      <c r="AG502" s="50"/>
      <c r="AH502" s="50"/>
      <c r="AI502" s="50"/>
      <c r="AJ502" s="50"/>
      <c r="AK502" s="50"/>
      <c r="AL502" s="50"/>
      <c r="AM502" s="50"/>
      <c r="AN502" s="50"/>
      <c r="AO502" s="50"/>
      <c r="AP502" s="50"/>
      <c r="AQ502" s="50"/>
    </row>
    <row r="503" spans="1:43"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50"/>
      <c r="AF503" s="50"/>
      <c r="AG503" s="50"/>
      <c r="AH503" s="50"/>
      <c r="AI503" s="50"/>
      <c r="AJ503" s="50"/>
      <c r="AK503" s="50"/>
      <c r="AL503" s="50"/>
      <c r="AM503" s="50"/>
      <c r="AN503" s="50"/>
      <c r="AO503" s="50"/>
      <c r="AP503" s="50"/>
      <c r="AQ503" s="50"/>
    </row>
    <row r="504" spans="1:43"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50"/>
      <c r="AF504" s="50"/>
      <c r="AG504" s="50"/>
      <c r="AH504" s="50"/>
      <c r="AI504" s="50"/>
      <c r="AJ504" s="50"/>
      <c r="AK504" s="50"/>
      <c r="AL504" s="50"/>
      <c r="AM504" s="50"/>
      <c r="AN504" s="50"/>
      <c r="AO504" s="50"/>
      <c r="AP504" s="50"/>
      <c r="AQ504" s="50"/>
    </row>
    <row r="505" spans="1:43"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50"/>
      <c r="AF505" s="50"/>
      <c r="AG505" s="50"/>
      <c r="AH505" s="50"/>
      <c r="AI505" s="50"/>
      <c r="AJ505" s="50"/>
      <c r="AK505" s="50"/>
      <c r="AL505" s="50"/>
      <c r="AM505" s="50"/>
      <c r="AN505" s="50"/>
      <c r="AO505" s="50"/>
      <c r="AP505" s="50"/>
      <c r="AQ505" s="50"/>
    </row>
    <row r="506" spans="1:43"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50"/>
      <c r="AF506" s="50"/>
      <c r="AG506" s="50"/>
      <c r="AH506" s="50"/>
      <c r="AI506" s="50"/>
      <c r="AJ506" s="50"/>
      <c r="AK506" s="50"/>
      <c r="AL506" s="50"/>
      <c r="AM506" s="50"/>
      <c r="AN506" s="50"/>
      <c r="AO506" s="50"/>
      <c r="AP506" s="50"/>
      <c r="AQ506" s="50"/>
    </row>
    <row r="507" spans="1:43"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50"/>
      <c r="AF507" s="50"/>
      <c r="AG507" s="50"/>
      <c r="AH507" s="50"/>
      <c r="AI507" s="50"/>
      <c r="AJ507" s="50"/>
      <c r="AK507" s="50"/>
      <c r="AL507" s="50"/>
      <c r="AM507" s="50"/>
      <c r="AN507" s="50"/>
      <c r="AO507" s="50"/>
      <c r="AP507" s="50"/>
      <c r="AQ507" s="50"/>
    </row>
    <row r="508" spans="1:43"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50"/>
      <c r="AF508" s="50"/>
      <c r="AG508" s="50"/>
      <c r="AH508" s="50"/>
      <c r="AI508" s="50"/>
      <c r="AJ508" s="50"/>
      <c r="AK508" s="50"/>
      <c r="AL508" s="50"/>
      <c r="AM508" s="50"/>
      <c r="AN508" s="50"/>
      <c r="AO508" s="50"/>
      <c r="AP508" s="50"/>
      <c r="AQ508" s="50"/>
    </row>
    <row r="509" spans="1:43"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50"/>
      <c r="AF509" s="50"/>
      <c r="AG509" s="50"/>
      <c r="AH509" s="50"/>
      <c r="AI509" s="50"/>
      <c r="AJ509" s="50"/>
      <c r="AK509" s="50"/>
      <c r="AL509" s="50"/>
      <c r="AM509" s="50"/>
      <c r="AN509" s="50"/>
      <c r="AO509" s="50"/>
      <c r="AP509" s="50"/>
      <c r="AQ509" s="50"/>
    </row>
    <row r="510" spans="1:43"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50"/>
      <c r="AF510" s="50"/>
      <c r="AG510" s="50"/>
      <c r="AH510" s="50"/>
      <c r="AI510" s="50"/>
      <c r="AJ510" s="50"/>
      <c r="AK510" s="50"/>
      <c r="AL510" s="50"/>
      <c r="AM510" s="50"/>
      <c r="AN510" s="50"/>
      <c r="AO510" s="50"/>
      <c r="AP510" s="50"/>
      <c r="AQ510" s="50"/>
    </row>
    <row r="511" spans="1:43"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50"/>
      <c r="AF511" s="50"/>
      <c r="AG511" s="50"/>
      <c r="AH511" s="50"/>
      <c r="AI511" s="50"/>
      <c r="AJ511" s="50"/>
      <c r="AK511" s="50"/>
      <c r="AL511" s="50"/>
      <c r="AM511" s="50"/>
      <c r="AN511" s="50"/>
      <c r="AO511" s="50"/>
      <c r="AP511" s="50"/>
      <c r="AQ511" s="50"/>
    </row>
    <row r="512" spans="1:43"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50"/>
      <c r="AF512" s="50"/>
      <c r="AG512" s="50"/>
      <c r="AH512" s="50"/>
      <c r="AI512" s="50"/>
      <c r="AJ512" s="50"/>
      <c r="AK512" s="50"/>
      <c r="AL512" s="50"/>
      <c r="AM512" s="50"/>
      <c r="AN512" s="50"/>
      <c r="AO512" s="50"/>
      <c r="AP512" s="50"/>
      <c r="AQ512" s="50"/>
    </row>
    <row r="513" spans="1:43"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50"/>
      <c r="AF513" s="50"/>
      <c r="AG513" s="50"/>
      <c r="AH513" s="50"/>
      <c r="AI513" s="50"/>
      <c r="AJ513" s="50"/>
      <c r="AK513" s="50"/>
      <c r="AL513" s="50"/>
      <c r="AM513" s="50"/>
      <c r="AN513" s="50"/>
      <c r="AO513" s="50"/>
      <c r="AP513" s="50"/>
      <c r="AQ513" s="50"/>
    </row>
    <row r="514" spans="1:43"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50"/>
      <c r="AF514" s="50"/>
      <c r="AG514" s="50"/>
      <c r="AH514" s="50"/>
      <c r="AI514" s="50"/>
      <c r="AJ514" s="50"/>
      <c r="AK514" s="50"/>
      <c r="AL514" s="50"/>
      <c r="AM514" s="50"/>
      <c r="AN514" s="50"/>
      <c r="AO514" s="50"/>
      <c r="AP514" s="50"/>
      <c r="AQ514" s="50"/>
    </row>
    <row r="515" spans="1:43"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50"/>
      <c r="AF515" s="50"/>
      <c r="AG515" s="50"/>
      <c r="AH515" s="50"/>
      <c r="AI515" s="50"/>
      <c r="AJ515" s="50"/>
      <c r="AK515" s="50"/>
      <c r="AL515" s="50"/>
      <c r="AM515" s="50"/>
      <c r="AN515" s="50"/>
      <c r="AO515" s="50"/>
      <c r="AP515" s="50"/>
      <c r="AQ515" s="50"/>
    </row>
    <row r="516" spans="1:43"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0"/>
      <c r="AF516" s="50"/>
      <c r="AG516" s="50"/>
      <c r="AH516" s="50"/>
      <c r="AI516" s="50"/>
      <c r="AJ516" s="50"/>
      <c r="AK516" s="50"/>
      <c r="AL516" s="50"/>
      <c r="AM516" s="50"/>
      <c r="AN516" s="50"/>
      <c r="AO516" s="50"/>
      <c r="AP516" s="50"/>
      <c r="AQ516" s="50"/>
    </row>
    <row r="517" spans="1:43"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50"/>
      <c r="AF517" s="50"/>
      <c r="AG517" s="50"/>
      <c r="AH517" s="50"/>
      <c r="AI517" s="50"/>
      <c r="AJ517" s="50"/>
      <c r="AK517" s="50"/>
      <c r="AL517" s="50"/>
      <c r="AM517" s="50"/>
      <c r="AN517" s="50"/>
      <c r="AO517" s="50"/>
      <c r="AP517" s="50"/>
      <c r="AQ517" s="50"/>
    </row>
    <row r="518" spans="1:43"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50"/>
      <c r="AF518" s="50"/>
      <c r="AG518" s="50"/>
      <c r="AH518" s="50"/>
      <c r="AI518" s="50"/>
      <c r="AJ518" s="50"/>
      <c r="AK518" s="50"/>
      <c r="AL518" s="50"/>
      <c r="AM518" s="50"/>
      <c r="AN518" s="50"/>
      <c r="AO518" s="50"/>
      <c r="AP518" s="50"/>
      <c r="AQ518" s="50"/>
    </row>
    <row r="519" spans="1:43"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50"/>
      <c r="AF519" s="50"/>
      <c r="AG519" s="50"/>
      <c r="AH519" s="50"/>
      <c r="AI519" s="50"/>
      <c r="AJ519" s="50"/>
      <c r="AK519" s="50"/>
      <c r="AL519" s="50"/>
      <c r="AM519" s="50"/>
      <c r="AN519" s="50"/>
      <c r="AO519" s="50"/>
      <c r="AP519" s="50"/>
      <c r="AQ519" s="50"/>
    </row>
    <row r="520" spans="1:43"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50"/>
      <c r="AF520" s="50"/>
      <c r="AG520" s="50"/>
      <c r="AH520" s="50"/>
      <c r="AI520" s="50"/>
      <c r="AJ520" s="50"/>
      <c r="AK520" s="50"/>
      <c r="AL520" s="50"/>
      <c r="AM520" s="50"/>
      <c r="AN520" s="50"/>
      <c r="AO520" s="50"/>
      <c r="AP520" s="50"/>
      <c r="AQ520" s="50"/>
    </row>
    <row r="521" spans="1:43"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50"/>
      <c r="AF521" s="50"/>
      <c r="AG521" s="50"/>
      <c r="AH521" s="50"/>
      <c r="AI521" s="50"/>
      <c r="AJ521" s="50"/>
      <c r="AK521" s="50"/>
      <c r="AL521" s="50"/>
      <c r="AM521" s="50"/>
      <c r="AN521" s="50"/>
      <c r="AO521" s="50"/>
      <c r="AP521" s="50"/>
      <c r="AQ521" s="50"/>
    </row>
    <row r="522" spans="1:43"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50"/>
      <c r="AF522" s="50"/>
      <c r="AG522" s="50"/>
      <c r="AH522" s="50"/>
      <c r="AI522" s="50"/>
      <c r="AJ522" s="50"/>
      <c r="AK522" s="50"/>
      <c r="AL522" s="50"/>
      <c r="AM522" s="50"/>
      <c r="AN522" s="50"/>
      <c r="AO522" s="50"/>
      <c r="AP522" s="50"/>
      <c r="AQ522" s="50"/>
    </row>
    <row r="523" spans="1:43"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50"/>
      <c r="AF523" s="50"/>
      <c r="AG523" s="50"/>
      <c r="AH523" s="50"/>
      <c r="AI523" s="50"/>
      <c r="AJ523" s="50"/>
      <c r="AK523" s="50"/>
      <c r="AL523" s="50"/>
      <c r="AM523" s="50"/>
      <c r="AN523" s="50"/>
      <c r="AO523" s="50"/>
      <c r="AP523" s="50"/>
      <c r="AQ523" s="50"/>
    </row>
    <row r="524" spans="1:43"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50"/>
      <c r="AF524" s="50"/>
      <c r="AG524" s="50"/>
      <c r="AH524" s="50"/>
      <c r="AI524" s="50"/>
      <c r="AJ524" s="50"/>
      <c r="AK524" s="50"/>
      <c r="AL524" s="50"/>
      <c r="AM524" s="50"/>
      <c r="AN524" s="50"/>
      <c r="AO524" s="50"/>
      <c r="AP524" s="50"/>
      <c r="AQ524" s="50"/>
    </row>
    <row r="525" spans="1:43"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50"/>
      <c r="AF525" s="50"/>
      <c r="AG525" s="50"/>
      <c r="AH525" s="50"/>
      <c r="AI525" s="50"/>
      <c r="AJ525" s="50"/>
      <c r="AK525" s="50"/>
      <c r="AL525" s="50"/>
      <c r="AM525" s="50"/>
      <c r="AN525" s="50"/>
      <c r="AO525" s="50"/>
      <c r="AP525" s="50"/>
      <c r="AQ525" s="50"/>
    </row>
    <row r="526" spans="1:43"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50"/>
      <c r="AF526" s="50"/>
      <c r="AG526" s="50"/>
      <c r="AH526" s="50"/>
      <c r="AI526" s="50"/>
      <c r="AJ526" s="50"/>
      <c r="AK526" s="50"/>
      <c r="AL526" s="50"/>
      <c r="AM526" s="50"/>
      <c r="AN526" s="50"/>
      <c r="AO526" s="50"/>
      <c r="AP526" s="50"/>
      <c r="AQ526" s="50"/>
    </row>
    <row r="527" spans="1:43"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50"/>
      <c r="AF527" s="50"/>
      <c r="AG527" s="50"/>
      <c r="AH527" s="50"/>
      <c r="AI527" s="50"/>
      <c r="AJ527" s="50"/>
      <c r="AK527" s="50"/>
      <c r="AL527" s="50"/>
      <c r="AM527" s="50"/>
      <c r="AN527" s="50"/>
      <c r="AO527" s="50"/>
      <c r="AP527" s="50"/>
      <c r="AQ527" s="50"/>
    </row>
    <row r="528" spans="1:43"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50"/>
      <c r="AF528" s="50"/>
      <c r="AG528" s="50"/>
      <c r="AH528" s="50"/>
      <c r="AI528" s="50"/>
      <c r="AJ528" s="50"/>
      <c r="AK528" s="50"/>
      <c r="AL528" s="50"/>
      <c r="AM528" s="50"/>
      <c r="AN528" s="50"/>
      <c r="AO528" s="50"/>
      <c r="AP528" s="50"/>
      <c r="AQ528" s="50"/>
    </row>
    <row r="529" spans="1:43"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50"/>
      <c r="AF529" s="50"/>
      <c r="AG529" s="50"/>
      <c r="AH529" s="50"/>
      <c r="AI529" s="50"/>
      <c r="AJ529" s="50"/>
      <c r="AK529" s="50"/>
      <c r="AL529" s="50"/>
      <c r="AM529" s="50"/>
      <c r="AN529" s="50"/>
      <c r="AO529" s="50"/>
      <c r="AP529" s="50"/>
      <c r="AQ529" s="50"/>
    </row>
    <row r="530" spans="1:43"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50"/>
      <c r="AF530" s="50"/>
      <c r="AG530" s="50"/>
      <c r="AH530" s="50"/>
      <c r="AI530" s="50"/>
      <c r="AJ530" s="50"/>
      <c r="AK530" s="50"/>
      <c r="AL530" s="50"/>
      <c r="AM530" s="50"/>
      <c r="AN530" s="50"/>
      <c r="AO530" s="50"/>
      <c r="AP530" s="50"/>
      <c r="AQ530" s="50"/>
    </row>
    <row r="531" spans="1:43"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50"/>
      <c r="AF531" s="50"/>
      <c r="AG531" s="50"/>
      <c r="AH531" s="50"/>
      <c r="AI531" s="50"/>
      <c r="AJ531" s="50"/>
      <c r="AK531" s="50"/>
      <c r="AL531" s="50"/>
      <c r="AM531" s="50"/>
      <c r="AN531" s="50"/>
      <c r="AO531" s="50"/>
      <c r="AP531" s="50"/>
      <c r="AQ531" s="50"/>
    </row>
    <row r="532" spans="1:43"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50"/>
      <c r="AF532" s="50"/>
      <c r="AG532" s="50"/>
      <c r="AH532" s="50"/>
      <c r="AI532" s="50"/>
      <c r="AJ532" s="50"/>
      <c r="AK532" s="50"/>
      <c r="AL532" s="50"/>
      <c r="AM532" s="50"/>
      <c r="AN532" s="50"/>
      <c r="AO532" s="50"/>
      <c r="AP532" s="50"/>
      <c r="AQ532" s="50"/>
    </row>
    <row r="533" spans="1:43"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50"/>
      <c r="AF533" s="50"/>
      <c r="AG533" s="50"/>
      <c r="AH533" s="50"/>
      <c r="AI533" s="50"/>
      <c r="AJ533" s="50"/>
      <c r="AK533" s="50"/>
      <c r="AL533" s="50"/>
      <c r="AM533" s="50"/>
      <c r="AN533" s="50"/>
      <c r="AO533" s="50"/>
      <c r="AP533" s="50"/>
      <c r="AQ533" s="50"/>
    </row>
    <row r="534" spans="1:43"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50"/>
      <c r="AF534" s="50"/>
      <c r="AG534" s="50"/>
      <c r="AH534" s="50"/>
      <c r="AI534" s="50"/>
      <c r="AJ534" s="50"/>
      <c r="AK534" s="50"/>
      <c r="AL534" s="50"/>
      <c r="AM534" s="50"/>
      <c r="AN534" s="50"/>
      <c r="AO534" s="50"/>
      <c r="AP534" s="50"/>
      <c r="AQ534" s="50"/>
    </row>
    <row r="535" spans="1:43"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50"/>
      <c r="AF535" s="50"/>
      <c r="AG535" s="50"/>
      <c r="AH535" s="50"/>
      <c r="AI535" s="50"/>
      <c r="AJ535" s="50"/>
      <c r="AK535" s="50"/>
      <c r="AL535" s="50"/>
      <c r="AM535" s="50"/>
      <c r="AN535" s="50"/>
      <c r="AO535" s="50"/>
      <c r="AP535" s="50"/>
      <c r="AQ535" s="50"/>
    </row>
    <row r="536" spans="1:43"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50"/>
      <c r="AF536" s="50"/>
      <c r="AG536" s="50"/>
      <c r="AH536" s="50"/>
      <c r="AI536" s="50"/>
      <c r="AJ536" s="50"/>
      <c r="AK536" s="50"/>
      <c r="AL536" s="50"/>
      <c r="AM536" s="50"/>
      <c r="AN536" s="50"/>
      <c r="AO536" s="50"/>
      <c r="AP536" s="50"/>
      <c r="AQ536" s="50"/>
    </row>
    <row r="537" spans="1:43"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50"/>
      <c r="AF537" s="50"/>
      <c r="AG537" s="50"/>
      <c r="AH537" s="50"/>
      <c r="AI537" s="50"/>
      <c r="AJ537" s="50"/>
      <c r="AK537" s="50"/>
      <c r="AL537" s="50"/>
      <c r="AM537" s="50"/>
      <c r="AN537" s="50"/>
      <c r="AO537" s="50"/>
      <c r="AP537" s="50"/>
      <c r="AQ537" s="50"/>
    </row>
    <row r="538" spans="1:43"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50"/>
      <c r="AF538" s="50"/>
      <c r="AG538" s="50"/>
      <c r="AH538" s="50"/>
      <c r="AI538" s="50"/>
      <c r="AJ538" s="50"/>
      <c r="AK538" s="50"/>
      <c r="AL538" s="50"/>
      <c r="AM538" s="50"/>
      <c r="AN538" s="50"/>
      <c r="AO538" s="50"/>
      <c r="AP538" s="50"/>
      <c r="AQ538" s="50"/>
    </row>
    <row r="539" spans="1:43"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50"/>
      <c r="AF539" s="50"/>
      <c r="AG539" s="50"/>
      <c r="AH539" s="50"/>
      <c r="AI539" s="50"/>
      <c r="AJ539" s="50"/>
      <c r="AK539" s="50"/>
      <c r="AL539" s="50"/>
      <c r="AM539" s="50"/>
      <c r="AN539" s="50"/>
      <c r="AO539" s="50"/>
      <c r="AP539" s="50"/>
      <c r="AQ539" s="50"/>
    </row>
    <row r="540" spans="1:43"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50"/>
      <c r="AF540" s="50"/>
      <c r="AG540" s="50"/>
      <c r="AH540" s="50"/>
      <c r="AI540" s="50"/>
      <c r="AJ540" s="50"/>
      <c r="AK540" s="50"/>
      <c r="AL540" s="50"/>
      <c r="AM540" s="50"/>
      <c r="AN540" s="50"/>
      <c r="AO540" s="50"/>
      <c r="AP540" s="50"/>
      <c r="AQ540" s="50"/>
    </row>
    <row r="541" spans="1:43"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50"/>
      <c r="AF541" s="50"/>
      <c r="AG541" s="50"/>
      <c r="AH541" s="50"/>
      <c r="AI541" s="50"/>
      <c r="AJ541" s="50"/>
      <c r="AK541" s="50"/>
      <c r="AL541" s="50"/>
      <c r="AM541" s="50"/>
      <c r="AN541" s="50"/>
      <c r="AO541" s="50"/>
      <c r="AP541" s="50"/>
      <c r="AQ541" s="50"/>
    </row>
    <row r="542" spans="1:43"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50"/>
      <c r="AF542" s="50"/>
      <c r="AG542" s="50"/>
      <c r="AH542" s="50"/>
      <c r="AI542" s="50"/>
      <c r="AJ542" s="50"/>
      <c r="AK542" s="50"/>
      <c r="AL542" s="50"/>
      <c r="AM542" s="50"/>
      <c r="AN542" s="50"/>
      <c r="AO542" s="50"/>
      <c r="AP542" s="50"/>
      <c r="AQ542" s="50"/>
    </row>
    <row r="543" spans="1:43"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50"/>
      <c r="AF543" s="50"/>
      <c r="AG543" s="50"/>
      <c r="AH543" s="50"/>
      <c r="AI543" s="50"/>
      <c r="AJ543" s="50"/>
      <c r="AK543" s="50"/>
      <c r="AL543" s="50"/>
      <c r="AM543" s="50"/>
      <c r="AN543" s="50"/>
      <c r="AO543" s="50"/>
      <c r="AP543" s="50"/>
      <c r="AQ543" s="50"/>
    </row>
    <row r="544" spans="1:43"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50"/>
      <c r="AF544" s="50"/>
      <c r="AG544" s="50"/>
      <c r="AH544" s="50"/>
      <c r="AI544" s="50"/>
      <c r="AJ544" s="50"/>
      <c r="AK544" s="50"/>
      <c r="AL544" s="50"/>
      <c r="AM544" s="50"/>
      <c r="AN544" s="50"/>
      <c r="AO544" s="50"/>
      <c r="AP544" s="50"/>
      <c r="AQ544" s="50"/>
    </row>
    <row r="545" spans="1:43"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50"/>
      <c r="AF545" s="50"/>
      <c r="AG545" s="50"/>
      <c r="AH545" s="50"/>
      <c r="AI545" s="50"/>
      <c r="AJ545" s="50"/>
      <c r="AK545" s="50"/>
      <c r="AL545" s="50"/>
      <c r="AM545" s="50"/>
      <c r="AN545" s="50"/>
      <c r="AO545" s="50"/>
      <c r="AP545" s="50"/>
      <c r="AQ545" s="50"/>
    </row>
    <row r="546" spans="1:43"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50"/>
      <c r="AF546" s="50"/>
      <c r="AG546" s="50"/>
      <c r="AH546" s="50"/>
      <c r="AI546" s="50"/>
      <c r="AJ546" s="50"/>
      <c r="AK546" s="50"/>
      <c r="AL546" s="50"/>
      <c r="AM546" s="50"/>
      <c r="AN546" s="50"/>
      <c r="AO546" s="50"/>
      <c r="AP546" s="50"/>
      <c r="AQ546" s="50"/>
    </row>
    <row r="547" spans="1:43"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50"/>
      <c r="AF547" s="50"/>
      <c r="AG547" s="50"/>
      <c r="AH547" s="50"/>
      <c r="AI547" s="50"/>
      <c r="AJ547" s="50"/>
      <c r="AK547" s="50"/>
      <c r="AL547" s="50"/>
      <c r="AM547" s="50"/>
      <c r="AN547" s="50"/>
      <c r="AO547" s="50"/>
      <c r="AP547" s="50"/>
      <c r="AQ547" s="50"/>
    </row>
    <row r="548" spans="1:43"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50"/>
      <c r="AF548" s="50"/>
      <c r="AG548" s="50"/>
      <c r="AH548" s="50"/>
      <c r="AI548" s="50"/>
      <c r="AJ548" s="50"/>
      <c r="AK548" s="50"/>
      <c r="AL548" s="50"/>
      <c r="AM548" s="50"/>
      <c r="AN548" s="50"/>
      <c r="AO548" s="50"/>
      <c r="AP548" s="50"/>
      <c r="AQ548" s="50"/>
    </row>
    <row r="549" spans="1:43"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50"/>
      <c r="AF549" s="50"/>
      <c r="AG549" s="50"/>
      <c r="AH549" s="50"/>
      <c r="AI549" s="50"/>
      <c r="AJ549" s="50"/>
      <c r="AK549" s="50"/>
      <c r="AL549" s="50"/>
      <c r="AM549" s="50"/>
      <c r="AN549" s="50"/>
      <c r="AO549" s="50"/>
      <c r="AP549" s="50"/>
      <c r="AQ549" s="50"/>
    </row>
    <row r="550" spans="1:43"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50"/>
      <c r="AF550" s="50"/>
      <c r="AG550" s="50"/>
      <c r="AH550" s="50"/>
      <c r="AI550" s="50"/>
      <c r="AJ550" s="50"/>
      <c r="AK550" s="50"/>
      <c r="AL550" s="50"/>
      <c r="AM550" s="50"/>
      <c r="AN550" s="50"/>
      <c r="AO550" s="50"/>
      <c r="AP550" s="50"/>
      <c r="AQ550" s="50"/>
    </row>
    <row r="551" spans="1:43"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50"/>
      <c r="AF551" s="50"/>
      <c r="AG551" s="50"/>
      <c r="AH551" s="50"/>
      <c r="AI551" s="50"/>
      <c r="AJ551" s="50"/>
      <c r="AK551" s="50"/>
      <c r="AL551" s="50"/>
      <c r="AM551" s="50"/>
      <c r="AN551" s="50"/>
      <c r="AO551" s="50"/>
      <c r="AP551" s="50"/>
      <c r="AQ551" s="50"/>
    </row>
    <row r="552" spans="1:43"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50"/>
      <c r="AF552" s="50"/>
      <c r="AG552" s="50"/>
      <c r="AH552" s="50"/>
      <c r="AI552" s="50"/>
      <c r="AJ552" s="50"/>
      <c r="AK552" s="50"/>
      <c r="AL552" s="50"/>
      <c r="AM552" s="50"/>
      <c r="AN552" s="50"/>
      <c r="AO552" s="50"/>
      <c r="AP552" s="50"/>
      <c r="AQ552" s="50"/>
    </row>
    <row r="553" spans="1:43"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50"/>
      <c r="AF553" s="50"/>
      <c r="AG553" s="50"/>
      <c r="AH553" s="50"/>
      <c r="AI553" s="50"/>
      <c r="AJ553" s="50"/>
      <c r="AK553" s="50"/>
      <c r="AL553" s="50"/>
      <c r="AM553" s="50"/>
      <c r="AN553" s="50"/>
      <c r="AO553" s="50"/>
      <c r="AP553" s="50"/>
      <c r="AQ553" s="50"/>
    </row>
    <row r="554" spans="1:43"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50"/>
      <c r="AF554" s="50"/>
      <c r="AG554" s="50"/>
      <c r="AH554" s="50"/>
      <c r="AI554" s="50"/>
      <c r="AJ554" s="50"/>
      <c r="AK554" s="50"/>
      <c r="AL554" s="50"/>
      <c r="AM554" s="50"/>
      <c r="AN554" s="50"/>
      <c r="AO554" s="50"/>
      <c r="AP554" s="50"/>
      <c r="AQ554" s="50"/>
    </row>
    <row r="555" spans="1:43"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50"/>
      <c r="AF555" s="50"/>
      <c r="AG555" s="50"/>
      <c r="AH555" s="50"/>
      <c r="AI555" s="50"/>
      <c r="AJ555" s="50"/>
      <c r="AK555" s="50"/>
      <c r="AL555" s="50"/>
      <c r="AM555" s="50"/>
      <c r="AN555" s="50"/>
      <c r="AO555" s="50"/>
      <c r="AP555" s="50"/>
      <c r="AQ555" s="50"/>
    </row>
    <row r="556" spans="1:43"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50"/>
      <c r="AF556" s="50"/>
      <c r="AG556" s="50"/>
      <c r="AH556" s="50"/>
      <c r="AI556" s="50"/>
      <c r="AJ556" s="50"/>
      <c r="AK556" s="50"/>
      <c r="AL556" s="50"/>
      <c r="AM556" s="50"/>
      <c r="AN556" s="50"/>
      <c r="AO556" s="50"/>
      <c r="AP556" s="50"/>
      <c r="AQ556" s="50"/>
    </row>
    <row r="557" spans="1:43"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50"/>
      <c r="AF557" s="50"/>
      <c r="AG557" s="50"/>
      <c r="AH557" s="50"/>
      <c r="AI557" s="50"/>
      <c r="AJ557" s="50"/>
      <c r="AK557" s="50"/>
      <c r="AL557" s="50"/>
      <c r="AM557" s="50"/>
      <c r="AN557" s="50"/>
      <c r="AO557" s="50"/>
      <c r="AP557" s="50"/>
      <c r="AQ557" s="50"/>
    </row>
    <row r="558" spans="1:43"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50"/>
      <c r="AF558" s="50"/>
      <c r="AG558" s="50"/>
      <c r="AH558" s="50"/>
      <c r="AI558" s="50"/>
      <c r="AJ558" s="50"/>
      <c r="AK558" s="50"/>
      <c r="AL558" s="50"/>
      <c r="AM558" s="50"/>
      <c r="AN558" s="50"/>
      <c r="AO558" s="50"/>
      <c r="AP558" s="50"/>
      <c r="AQ558" s="50"/>
    </row>
    <row r="559" spans="1:43"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50"/>
      <c r="AF559" s="50"/>
      <c r="AG559" s="50"/>
      <c r="AH559" s="50"/>
      <c r="AI559" s="50"/>
      <c r="AJ559" s="50"/>
      <c r="AK559" s="50"/>
      <c r="AL559" s="50"/>
      <c r="AM559" s="50"/>
      <c r="AN559" s="50"/>
      <c r="AO559" s="50"/>
      <c r="AP559" s="50"/>
      <c r="AQ559" s="50"/>
    </row>
    <row r="560" spans="1:43"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50"/>
      <c r="AF560" s="50"/>
      <c r="AG560" s="50"/>
      <c r="AH560" s="50"/>
      <c r="AI560" s="50"/>
      <c r="AJ560" s="50"/>
      <c r="AK560" s="50"/>
      <c r="AL560" s="50"/>
      <c r="AM560" s="50"/>
      <c r="AN560" s="50"/>
      <c r="AO560" s="50"/>
      <c r="AP560" s="50"/>
      <c r="AQ560" s="50"/>
    </row>
    <row r="561" spans="1:43"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50"/>
      <c r="AF561" s="50"/>
      <c r="AG561" s="50"/>
      <c r="AH561" s="50"/>
      <c r="AI561" s="50"/>
      <c r="AJ561" s="50"/>
      <c r="AK561" s="50"/>
      <c r="AL561" s="50"/>
      <c r="AM561" s="50"/>
      <c r="AN561" s="50"/>
      <c r="AO561" s="50"/>
      <c r="AP561" s="50"/>
      <c r="AQ561" s="50"/>
    </row>
    <row r="562" spans="1:43"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50"/>
      <c r="AF562" s="50"/>
      <c r="AG562" s="50"/>
      <c r="AH562" s="50"/>
      <c r="AI562" s="50"/>
      <c r="AJ562" s="50"/>
      <c r="AK562" s="50"/>
      <c r="AL562" s="50"/>
      <c r="AM562" s="50"/>
      <c r="AN562" s="50"/>
      <c r="AO562" s="50"/>
      <c r="AP562" s="50"/>
      <c r="AQ562" s="50"/>
    </row>
    <row r="563" spans="1:43"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50"/>
      <c r="AF563" s="50"/>
      <c r="AG563" s="50"/>
      <c r="AH563" s="50"/>
      <c r="AI563" s="50"/>
      <c r="AJ563" s="50"/>
      <c r="AK563" s="50"/>
      <c r="AL563" s="50"/>
      <c r="AM563" s="50"/>
      <c r="AN563" s="50"/>
      <c r="AO563" s="50"/>
      <c r="AP563" s="50"/>
      <c r="AQ563" s="50"/>
    </row>
    <row r="564" spans="1:43"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50"/>
      <c r="AF564" s="50"/>
      <c r="AG564" s="50"/>
      <c r="AH564" s="50"/>
      <c r="AI564" s="50"/>
      <c r="AJ564" s="50"/>
      <c r="AK564" s="50"/>
      <c r="AL564" s="50"/>
      <c r="AM564" s="50"/>
      <c r="AN564" s="50"/>
      <c r="AO564" s="50"/>
      <c r="AP564" s="50"/>
      <c r="AQ564" s="50"/>
    </row>
    <row r="565" spans="1:43"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50"/>
      <c r="AF565" s="50"/>
      <c r="AG565" s="50"/>
      <c r="AH565" s="50"/>
      <c r="AI565" s="50"/>
      <c r="AJ565" s="50"/>
      <c r="AK565" s="50"/>
      <c r="AL565" s="50"/>
      <c r="AM565" s="50"/>
      <c r="AN565" s="50"/>
      <c r="AO565" s="50"/>
      <c r="AP565" s="50"/>
      <c r="AQ565" s="50"/>
    </row>
    <row r="566" spans="1:43"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50"/>
      <c r="AF566" s="50"/>
      <c r="AG566" s="50"/>
      <c r="AH566" s="50"/>
      <c r="AI566" s="50"/>
      <c r="AJ566" s="50"/>
      <c r="AK566" s="50"/>
      <c r="AL566" s="50"/>
      <c r="AM566" s="50"/>
      <c r="AN566" s="50"/>
      <c r="AO566" s="50"/>
      <c r="AP566" s="50"/>
      <c r="AQ566" s="50"/>
    </row>
    <row r="567" spans="1:43"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50"/>
      <c r="AF567" s="50"/>
      <c r="AG567" s="50"/>
      <c r="AH567" s="50"/>
      <c r="AI567" s="50"/>
      <c r="AJ567" s="50"/>
      <c r="AK567" s="50"/>
      <c r="AL567" s="50"/>
      <c r="AM567" s="50"/>
      <c r="AN567" s="50"/>
      <c r="AO567" s="50"/>
      <c r="AP567" s="50"/>
      <c r="AQ567" s="50"/>
    </row>
    <row r="568" spans="1:43"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50"/>
      <c r="AF568" s="50"/>
      <c r="AG568" s="50"/>
      <c r="AH568" s="50"/>
      <c r="AI568" s="50"/>
      <c r="AJ568" s="50"/>
      <c r="AK568" s="50"/>
      <c r="AL568" s="50"/>
      <c r="AM568" s="50"/>
      <c r="AN568" s="50"/>
      <c r="AO568" s="50"/>
      <c r="AP568" s="50"/>
      <c r="AQ568" s="50"/>
    </row>
    <row r="569" spans="1:43"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50"/>
      <c r="AF569" s="50"/>
      <c r="AG569" s="50"/>
      <c r="AH569" s="50"/>
      <c r="AI569" s="50"/>
      <c r="AJ569" s="50"/>
      <c r="AK569" s="50"/>
      <c r="AL569" s="50"/>
      <c r="AM569" s="50"/>
      <c r="AN569" s="50"/>
      <c r="AO569" s="50"/>
      <c r="AP569" s="50"/>
      <c r="AQ569" s="50"/>
    </row>
    <row r="570" spans="1:43"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50"/>
      <c r="AF570" s="50"/>
      <c r="AG570" s="50"/>
      <c r="AH570" s="50"/>
      <c r="AI570" s="50"/>
      <c r="AJ570" s="50"/>
      <c r="AK570" s="50"/>
      <c r="AL570" s="50"/>
      <c r="AM570" s="50"/>
      <c r="AN570" s="50"/>
      <c r="AO570" s="50"/>
      <c r="AP570" s="50"/>
      <c r="AQ570" s="50"/>
    </row>
    <row r="571" spans="1:43"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50"/>
      <c r="AF571" s="50"/>
      <c r="AG571" s="50"/>
      <c r="AH571" s="50"/>
      <c r="AI571" s="50"/>
      <c r="AJ571" s="50"/>
      <c r="AK571" s="50"/>
      <c r="AL571" s="50"/>
      <c r="AM571" s="50"/>
      <c r="AN571" s="50"/>
      <c r="AO571" s="50"/>
      <c r="AP571" s="50"/>
      <c r="AQ571" s="50"/>
    </row>
    <row r="572" spans="1:43"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50"/>
      <c r="AF572" s="50"/>
      <c r="AG572" s="50"/>
      <c r="AH572" s="50"/>
      <c r="AI572" s="50"/>
      <c r="AJ572" s="50"/>
      <c r="AK572" s="50"/>
      <c r="AL572" s="50"/>
      <c r="AM572" s="50"/>
      <c r="AN572" s="50"/>
      <c r="AO572" s="50"/>
      <c r="AP572" s="50"/>
      <c r="AQ572" s="50"/>
    </row>
    <row r="573" spans="1:43"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50"/>
      <c r="AF573" s="50"/>
      <c r="AG573" s="50"/>
      <c r="AH573" s="50"/>
      <c r="AI573" s="50"/>
      <c r="AJ573" s="50"/>
      <c r="AK573" s="50"/>
      <c r="AL573" s="50"/>
      <c r="AM573" s="50"/>
      <c r="AN573" s="50"/>
      <c r="AO573" s="50"/>
      <c r="AP573" s="50"/>
      <c r="AQ573" s="50"/>
    </row>
    <row r="574" spans="1:43"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50"/>
      <c r="AF574" s="50"/>
      <c r="AG574" s="50"/>
      <c r="AH574" s="50"/>
      <c r="AI574" s="50"/>
      <c r="AJ574" s="50"/>
      <c r="AK574" s="50"/>
      <c r="AL574" s="50"/>
      <c r="AM574" s="50"/>
      <c r="AN574" s="50"/>
      <c r="AO574" s="50"/>
      <c r="AP574" s="50"/>
      <c r="AQ574" s="50"/>
    </row>
    <row r="575" spans="1:43"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50"/>
      <c r="AF575" s="50"/>
      <c r="AG575" s="50"/>
      <c r="AH575" s="50"/>
      <c r="AI575" s="50"/>
      <c r="AJ575" s="50"/>
      <c r="AK575" s="50"/>
      <c r="AL575" s="50"/>
      <c r="AM575" s="50"/>
      <c r="AN575" s="50"/>
      <c r="AO575" s="50"/>
      <c r="AP575" s="50"/>
      <c r="AQ575" s="50"/>
    </row>
    <row r="576" spans="1:43"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50"/>
      <c r="AF576" s="50"/>
      <c r="AG576" s="50"/>
      <c r="AH576" s="50"/>
      <c r="AI576" s="50"/>
      <c r="AJ576" s="50"/>
      <c r="AK576" s="50"/>
      <c r="AL576" s="50"/>
      <c r="AM576" s="50"/>
      <c r="AN576" s="50"/>
      <c r="AO576" s="50"/>
      <c r="AP576" s="50"/>
      <c r="AQ576" s="50"/>
    </row>
    <row r="577" spans="1:43"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50"/>
      <c r="AF577" s="50"/>
      <c r="AG577" s="50"/>
      <c r="AH577" s="50"/>
      <c r="AI577" s="50"/>
      <c r="AJ577" s="50"/>
      <c r="AK577" s="50"/>
      <c r="AL577" s="50"/>
      <c r="AM577" s="50"/>
      <c r="AN577" s="50"/>
      <c r="AO577" s="50"/>
      <c r="AP577" s="50"/>
      <c r="AQ577" s="50"/>
    </row>
    <row r="578" spans="1:43"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50"/>
      <c r="AF578" s="50"/>
      <c r="AG578" s="50"/>
      <c r="AH578" s="50"/>
      <c r="AI578" s="50"/>
      <c r="AJ578" s="50"/>
      <c r="AK578" s="50"/>
      <c r="AL578" s="50"/>
      <c r="AM578" s="50"/>
      <c r="AN578" s="50"/>
      <c r="AO578" s="50"/>
      <c r="AP578" s="50"/>
      <c r="AQ578" s="50"/>
    </row>
    <row r="579" spans="1:43"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50"/>
      <c r="AF579" s="50"/>
      <c r="AG579" s="50"/>
      <c r="AH579" s="50"/>
      <c r="AI579" s="50"/>
      <c r="AJ579" s="50"/>
      <c r="AK579" s="50"/>
      <c r="AL579" s="50"/>
      <c r="AM579" s="50"/>
      <c r="AN579" s="50"/>
      <c r="AO579" s="50"/>
      <c r="AP579" s="50"/>
      <c r="AQ579" s="50"/>
    </row>
    <row r="580" spans="1:43"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50"/>
      <c r="AF580" s="50"/>
      <c r="AG580" s="50"/>
      <c r="AH580" s="50"/>
      <c r="AI580" s="50"/>
      <c r="AJ580" s="50"/>
      <c r="AK580" s="50"/>
      <c r="AL580" s="50"/>
      <c r="AM580" s="50"/>
      <c r="AN580" s="50"/>
      <c r="AO580" s="50"/>
      <c r="AP580" s="50"/>
      <c r="AQ580" s="50"/>
    </row>
    <row r="581" spans="1:43"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50"/>
      <c r="AF581" s="50"/>
      <c r="AG581" s="50"/>
      <c r="AH581" s="50"/>
      <c r="AI581" s="50"/>
      <c r="AJ581" s="50"/>
      <c r="AK581" s="50"/>
      <c r="AL581" s="50"/>
      <c r="AM581" s="50"/>
      <c r="AN581" s="50"/>
      <c r="AO581" s="50"/>
      <c r="AP581" s="50"/>
      <c r="AQ581" s="50"/>
    </row>
    <row r="582" spans="1:43"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50"/>
      <c r="AF582" s="50"/>
      <c r="AG582" s="50"/>
      <c r="AH582" s="50"/>
      <c r="AI582" s="50"/>
      <c r="AJ582" s="50"/>
      <c r="AK582" s="50"/>
      <c r="AL582" s="50"/>
      <c r="AM582" s="50"/>
      <c r="AN582" s="50"/>
      <c r="AO582" s="50"/>
      <c r="AP582" s="50"/>
      <c r="AQ582" s="50"/>
    </row>
    <row r="583" spans="1:43"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50"/>
      <c r="AF583" s="50"/>
      <c r="AG583" s="50"/>
      <c r="AH583" s="50"/>
      <c r="AI583" s="50"/>
      <c r="AJ583" s="50"/>
      <c r="AK583" s="50"/>
      <c r="AL583" s="50"/>
      <c r="AM583" s="50"/>
      <c r="AN583" s="50"/>
      <c r="AO583" s="50"/>
      <c r="AP583" s="50"/>
      <c r="AQ583" s="50"/>
    </row>
    <row r="584" spans="1:43"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50"/>
      <c r="AF584" s="50"/>
      <c r="AG584" s="50"/>
      <c r="AH584" s="50"/>
      <c r="AI584" s="50"/>
      <c r="AJ584" s="50"/>
      <c r="AK584" s="50"/>
      <c r="AL584" s="50"/>
      <c r="AM584" s="50"/>
      <c r="AN584" s="50"/>
      <c r="AO584" s="50"/>
      <c r="AP584" s="50"/>
      <c r="AQ584" s="50"/>
    </row>
    <row r="585" spans="1:43"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50"/>
      <c r="AF585" s="50"/>
      <c r="AG585" s="50"/>
      <c r="AH585" s="50"/>
      <c r="AI585" s="50"/>
      <c r="AJ585" s="50"/>
      <c r="AK585" s="50"/>
      <c r="AL585" s="50"/>
      <c r="AM585" s="50"/>
      <c r="AN585" s="50"/>
      <c r="AO585" s="50"/>
      <c r="AP585" s="50"/>
      <c r="AQ585" s="50"/>
    </row>
    <row r="586" spans="1:43"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50"/>
      <c r="AF586" s="50"/>
      <c r="AG586" s="50"/>
      <c r="AH586" s="50"/>
      <c r="AI586" s="50"/>
      <c r="AJ586" s="50"/>
      <c r="AK586" s="50"/>
      <c r="AL586" s="50"/>
      <c r="AM586" s="50"/>
      <c r="AN586" s="50"/>
      <c r="AO586" s="50"/>
      <c r="AP586" s="50"/>
      <c r="AQ586" s="50"/>
    </row>
    <row r="587" spans="1:43"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50"/>
      <c r="AF587" s="50"/>
      <c r="AG587" s="50"/>
      <c r="AH587" s="50"/>
      <c r="AI587" s="50"/>
      <c r="AJ587" s="50"/>
      <c r="AK587" s="50"/>
      <c r="AL587" s="50"/>
      <c r="AM587" s="50"/>
      <c r="AN587" s="50"/>
      <c r="AO587" s="50"/>
      <c r="AP587" s="50"/>
      <c r="AQ587" s="50"/>
    </row>
    <row r="588" spans="1:43"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50"/>
      <c r="AF588" s="50"/>
      <c r="AG588" s="50"/>
      <c r="AH588" s="50"/>
      <c r="AI588" s="50"/>
      <c r="AJ588" s="50"/>
      <c r="AK588" s="50"/>
      <c r="AL588" s="50"/>
      <c r="AM588" s="50"/>
      <c r="AN588" s="50"/>
      <c r="AO588" s="50"/>
      <c r="AP588" s="50"/>
      <c r="AQ588" s="50"/>
    </row>
    <row r="589" spans="1:43"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50"/>
      <c r="AF589" s="50"/>
      <c r="AG589" s="50"/>
      <c r="AH589" s="50"/>
      <c r="AI589" s="50"/>
      <c r="AJ589" s="50"/>
      <c r="AK589" s="50"/>
      <c r="AL589" s="50"/>
      <c r="AM589" s="50"/>
      <c r="AN589" s="50"/>
      <c r="AO589" s="50"/>
      <c r="AP589" s="50"/>
      <c r="AQ589" s="50"/>
    </row>
    <row r="590" spans="1:43"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50"/>
      <c r="AF590" s="50"/>
      <c r="AG590" s="50"/>
      <c r="AH590" s="50"/>
      <c r="AI590" s="50"/>
      <c r="AJ590" s="50"/>
      <c r="AK590" s="50"/>
      <c r="AL590" s="50"/>
      <c r="AM590" s="50"/>
      <c r="AN590" s="50"/>
      <c r="AO590" s="50"/>
      <c r="AP590" s="50"/>
      <c r="AQ590" s="50"/>
    </row>
    <row r="591" spans="1:43"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50"/>
      <c r="AF591" s="50"/>
      <c r="AG591" s="50"/>
      <c r="AH591" s="50"/>
      <c r="AI591" s="50"/>
      <c r="AJ591" s="50"/>
      <c r="AK591" s="50"/>
      <c r="AL591" s="50"/>
      <c r="AM591" s="50"/>
      <c r="AN591" s="50"/>
      <c r="AO591" s="50"/>
      <c r="AP591" s="50"/>
      <c r="AQ591" s="50"/>
    </row>
    <row r="592" spans="1:43"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50"/>
      <c r="AF592" s="50"/>
      <c r="AG592" s="50"/>
      <c r="AH592" s="50"/>
      <c r="AI592" s="50"/>
      <c r="AJ592" s="50"/>
      <c r="AK592" s="50"/>
      <c r="AL592" s="50"/>
      <c r="AM592" s="50"/>
      <c r="AN592" s="50"/>
      <c r="AO592" s="50"/>
      <c r="AP592" s="50"/>
      <c r="AQ592" s="50"/>
    </row>
    <row r="593" spans="1:43"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50"/>
      <c r="AF593" s="50"/>
      <c r="AG593" s="50"/>
      <c r="AH593" s="50"/>
      <c r="AI593" s="50"/>
      <c r="AJ593" s="50"/>
      <c r="AK593" s="50"/>
      <c r="AL593" s="50"/>
      <c r="AM593" s="50"/>
      <c r="AN593" s="50"/>
      <c r="AO593" s="50"/>
      <c r="AP593" s="50"/>
      <c r="AQ593" s="50"/>
    </row>
    <row r="594" spans="1:43"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50"/>
      <c r="AF594" s="50"/>
      <c r="AG594" s="50"/>
      <c r="AH594" s="50"/>
      <c r="AI594" s="50"/>
      <c r="AJ594" s="50"/>
      <c r="AK594" s="50"/>
      <c r="AL594" s="50"/>
      <c r="AM594" s="50"/>
      <c r="AN594" s="50"/>
      <c r="AO594" s="50"/>
      <c r="AP594" s="50"/>
      <c r="AQ594" s="50"/>
    </row>
    <row r="595" spans="1:43"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50"/>
      <c r="AF595" s="50"/>
      <c r="AG595" s="50"/>
      <c r="AH595" s="50"/>
      <c r="AI595" s="50"/>
      <c r="AJ595" s="50"/>
      <c r="AK595" s="50"/>
      <c r="AL595" s="50"/>
      <c r="AM595" s="50"/>
      <c r="AN595" s="50"/>
      <c r="AO595" s="50"/>
      <c r="AP595" s="50"/>
      <c r="AQ595" s="50"/>
    </row>
    <row r="596" spans="1:43"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50"/>
      <c r="AF596" s="50"/>
      <c r="AG596" s="50"/>
      <c r="AH596" s="50"/>
      <c r="AI596" s="50"/>
      <c r="AJ596" s="50"/>
      <c r="AK596" s="50"/>
      <c r="AL596" s="50"/>
      <c r="AM596" s="50"/>
      <c r="AN596" s="50"/>
      <c r="AO596" s="50"/>
      <c r="AP596" s="50"/>
      <c r="AQ596" s="50"/>
    </row>
    <row r="597" spans="1:43"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50"/>
      <c r="AF597" s="50"/>
      <c r="AG597" s="50"/>
      <c r="AH597" s="50"/>
      <c r="AI597" s="50"/>
      <c r="AJ597" s="50"/>
      <c r="AK597" s="50"/>
      <c r="AL597" s="50"/>
      <c r="AM597" s="50"/>
      <c r="AN597" s="50"/>
      <c r="AO597" s="50"/>
      <c r="AP597" s="50"/>
      <c r="AQ597" s="50"/>
    </row>
    <row r="598" spans="1:43"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50"/>
      <c r="AF598" s="50"/>
      <c r="AG598" s="50"/>
      <c r="AH598" s="50"/>
      <c r="AI598" s="50"/>
      <c r="AJ598" s="50"/>
      <c r="AK598" s="50"/>
      <c r="AL598" s="50"/>
      <c r="AM598" s="50"/>
      <c r="AN598" s="50"/>
      <c r="AO598" s="50"/>
      <c r="AP598" s="50"/>
      <c r="AQ598" s="50"/>
    </row>
    <row r="599" spans="1:43"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50"/>
      <c r="AF599" s="50"/>
      <c r="AG599" s="50"/>
      <c r="AH599" s="50"/>
      <c r="AI599" s="50"/>
      <c r="AJ599" s="50"/>
      <c r="AK599" s="50"/>
      <c r="AL599" s="50"/>
      <c r="AM599" s="50"/>
      <c r="AN599" s="50"/>
      <c r="AO599" s="50"/>
      <c r="AP599" s="50"/>
      <c r="AQ599" s="50"/>
    </row>
    <row r="600" spans="1:43"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50"/>
      <c r="AF600" s="50"/>
      <c r="AG600" s="50"/>
      <c r="AH600" s="50"/>
      <c r="AI600" s="50"/>
      <c r="AJ600" s="50"/>
      <c r="AK600" s="50"/>
      <c r="AL600" s="50"/>
      <c r="AM600" s="50"/>
      <c r="AN600" s="50"/>
      <c r="AO600" s="50"/>
      <c r="AP600" s="50"/>
      <c r="AQ600" s="50"/>
    </row>
    <row r="601" spans="1:43"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50"/>
      <c r="AF601" s="50"/>
      <c r="AG601" s="50"/>
      <c r="AH601" s="50"/>
      <c r="AI601" s="50"/>
      <c r="AJ601" s="50"/>
      <c r="AK601" s="50"/>
      <c r="AL601" s="50"/>
      <c r="AM601" s="50"/>
      <c r="AN601" s="50"/>
      <c r="AO601" s="50"/>
      <c r="AP601" s="50"/>
      <c r="AQ601" s="50"/>
    </row>
    <row r="602" spans="1:43"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50"/>
      <c r="AF602" s="50"/>
      <c r="AG602" s="50"/>
      <c r="AH602" s="50"/>
      <c r="AI602" s="50"/>
      <c r="AJ602" s="50"/>
      <c r="AK602" s="50"/>
      <c r="AL602" s="50"/>
      <c r="AM602" s="50"/>
      <c r="AN602" s="50"/>
      <c r="AO602" s="50"/>
      <c r="AP602" s="50"/>
      <c r="AQ602" s="50"/>
    </row>
    <row r="603" spans="1:43"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50"/>
      <c r="AF603" s="50"/>
      <c r="AG603" s="50"/>
      <c r="AH603" s="50"/>
      <c r="AI603" s="50"/>
      <c r="AJ603" s="50"/>
      <c r="AK603" s="50"/>
      <c r="AL603" s="50"/>
      <c r="AM603" s="50"/>
      <c r="AN603" s="50"/>
      <c r="AO603" s="50"/>
      <c r="AP603" s="50"/>
      <c r="AQ603" s="50"/>
    </row>
    <row r="604" spans="1:43"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50"/>
      <c r="AF604" s="50"/>
      <c r="AG604" s="50"/>
      <c r="AH604" s="50"/>
      <c r="AI604" s="50"/>
      <c r="AJ604" s="50"/>
      <c r="AK604" s="50"/>
      <c r="AL604" s="50"/>
      <c r="AM604" s="50"/>
      <c r="AN604" s="50"/>
      <c r="AO604" s="50"/>
      <c r="AP604" s="50"/>
      <c r="AQ604" s="50"/>
    </row>
    <row r="605" spans="1:43"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50"/>
      <c r="AF605" s="50"/>
      <c r="AG605" s="50"/>
      <c r="AH605" s="50"/>
      <c r="AI605" s="50"/>
      <c r="AJ605" s="50"/>
      <c r="AK605" s="50"/>
      <c r="AL605" s="50"/>
      <c r="AM605" s="50"/>
      <c r="AN605" s="50"/>
      <c r="AO605" s="50"/>
      <c r="AP605" s="50"/>
      <c r="AQ605" s="50"/>
    </row>
    <row r="606" spans="1:43"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50"/>
      <c r="AF606" s="50"/>
      <c r="AG606" s="50"/>
      <c r="AH606" s="50"/>
      <c r="AI606" s="50"/>
      <c r="AJ606" s="50"/>
      <c r="AK606" s="50"/>
      <c r="AL606" s="50"/>
      <c r="AM606" s="50"/>
      <c r="AN606" s="50"/>
      <c r="AO606" s="50"/>
      <c r="AP606" s="50"/>
      <c r="AQ606" s="50"/>
    </row>
    <row r="607" spans="1:43"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50"/>
      <c r="AF607" s="50"/>
      <c r="AG607" s="50"/>
      <c r="AH607" s="50"/>
      <c r="AI607" s="50"/>
      <c r="AJ607" s="50"/>
      <c r="AK607" s="50"/>
      <c r="AL607" s="50"/>
      <c r="AM607" s="50"/>
      <c r="AN607" s="50"/>
      <c r="AO607" s="50"/>
      <c r="AP607" s="50"/>
      <c r="AQ607" s="50"/>
    </row>
    <row r="608" spans="1:43"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50"/>
      <c r="AF608" s="50"/>
      <c r="AG608" s="50"/>
      <c r="AH608" s="50"/>
      <c r="AI608" s="50"/>
      <c r="AJ608" s="50"/>
      <c r="AK608" s="50"/>
      <c r="AL608" s="50"/>
      <c r="AM608" s="50"/>
      <c r="AN608" s="50"/>
      <c r="AO608" s="50"/>
      <c r="AP608" s="50"/>
      <c r="AQ608" s="50"/>
    </row>
    <row r="609" spans="1:43"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50"/>
      <c r="AF609" s="50"/>
      <c r="AG609" s="50"/>
      <c r="AH609" s="50"/>
      <c r="AI609" s="50"/>
      <c r="AJ609" s="50"/>
      <c r="AK609" s="50"/>
      <c r="AL609" s="50"/>
      <c r="AM609" s="50"/>
      <c r="AN609" s="50"/>
      <c r="AO609" s="50"/>
      <c r="AP609" s="50"/>
      <c r="AQ609" s="50"/>
    </row>
    <row r="610" spans="1:43"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50"/>
      <c r="AF610" s="50"/>
      <c r="AG610" s="50"/>
      <c r="AH610" s="50"/>
      <c r="AI610" s="50"/>
      <c r="AJ610" s="50"/>
      <c r="AK610" s="50"/>
      <c r="AL610" s="50"/>
      <c r="AM610" s="50"/>
      <c r="AN610" s="50"/>
      <c r="AO610" s="50"/>
      <c r="AP610" s="50"/>
      <c r="AQ610" s="50"/>
    </row>
    <row r="611" spans="1:43"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50"/>
      <c r="AF611" s="50"/>
      <c r="AG611" s="50"/>
      <c r="AH611" s="50"/>
      <c r="AI611" s="50"/>
      <c r="AJ611" s="50"/>
      <c r="AK611" s="50"/>
      <c r="AL611" s="50"/>
      <c r="AM611" s="50"/>
      <c r="AN611" s="50"/>
      <c r="AO611" s="50"/>
      <c r="AP611" s="50"/>
      <c r="AQ611" s="50"/>
    </row>
    <row r="612" spans="1:43"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50"/>
      <c r="AF612" s="50"/>
      <c r="AG612" s="50"/>
      <c r="AH612" s="50"/>
      <c r="AI612" s="50"/>
      <c r="AJ612" s="50"/>
      <c r="AK612" s="50"/>
      <c r="AL612" s="50"/>
      <c r="AM612" s="50"/>
      <c r="AN612" s="50"/>
      <c r="AO612" s="50"/>
      <c r="AP612" s="50"/>
      <c r="AQ612" s="50"/>
    </row>
    <row r="613" spans="1:43"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50"/>
      <c r="AF613" s="50"/>
      <c r="AG613" s="50"/>
      <c r="AH613" s="50"/>
      <c r="AI613" s="50"/>
      <c r="AJ613" s="50"/>
      <c r="AK613" s="50"/>
      <c r="AL613" s="50"/>
      <c r="AM613" s="50"/>
      <c r="AN613" s="50"/>
      <c r="AO613" s="50"/>
      <c r="AP613" s="50"/>
      <c r="AQ613" s="50"/>
    </row>
    <row r="614" spans="1:43"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50"/>
      <c r="AF614" s="50"/>
      <c r="AG614" s="50"/>
      <c r="AH614" s="50"/>
      <c r="AI614" s="50"/>
      <c r="AJ614" s="50"/>
      <c r="AK614" s="50"/>
      <c r="AL614" s="50"/>
      <c r="AM614" s="50"/>
      <c r="AN614" s="50"/>
      <c r="AO614" s="50"/>
      <c r="AP614" s="50"/>
      <c r="AQ614" s="50"/>
    </row>
    <row r="615" spans="1:43"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50"/>
      <c r="AF615" s="50"/>
      <c r="AG615" s="50"/>
      <c r="AH615" s="50"/>
      <c r="AI615" s="50"/>
      <c r="AJ615" s="50"/>
      <c r="AK615" s="50"/>
      <c r="AL615" s="50"/>
      <c r="AM615" s="50"/>
      <c r="AN615" s="50"/>
      <c r="AO615" s="50"/>
      <c r="AP615" s="50"/>
      <c r="AQ615" s="50"/>
    </row>
    <row r="616" spans="1:43"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50"/>
      <c r="AF616" s="50"/>
      <c r="AG616" s="50"/>
      <c r="AH616" s="50"/>
      <c r="AI616" s="50"/>
      <c r="AJ616" s="50"/>
      <c r="AK616" s="50"/>
      <c r="AL616" s="50"/>
      <c r="AM616" s="50"/>
      <c r="AN616" s="50"/>
      <c r="AO616" s="50"/>
      <c r="AP616" s="50"/>
      <c r="AQ616" s="50"/>
    </row>
    <row r="617" spans="1:43"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50"/>
      <c r="AF617" s="50"/>
      <c r="AG617" s="50"/>
      <c r="AH617" s="50"/>
      <c r="AI617" s="50"/>
      <c r="AJ617" s="50"/>
      <c r="AK617" s="50"/>
      <c r="AL617" s="50"/>
      <c r="AM617" s="50"/>
      <c r="AN617" s="50"/>
      <c r="AO617" s="50"/>
      <c r="AP617" s="50"/>
      <c r="AQ617" s="50"/>
    </row>
    <row r="618" spans="1:43"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50"/>
      <c r="AF618" s="50"/>
      <c r="AG618" s="50"/>
      <c r="AH618" s="50"/>
      <c r="AI618" s="50"/>
      <c r="AJ618" s="50"/>
      <c r="AK618" s="50"/>
      <c r="AL618" s="50"/>
      <c r="AM618" s="50"/>
      <c r="AN618" s="50"/>
      <c r="AO618" s="50"/>
      <c r="AP618" s="50"/>
      <c r="AQ618" s="50"/>
    </row>
    <row r="619" spans="1:43"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50"/>
      <c r="AF619" s="50"/>
      <c r="AG619" s="50"/>
      <c r="AH619" s="50"/>
      <c r="AI619" s="50"/>
      <c r="AJ619" s="50"/>
      <c r="AK619" s="50"/>
      <c r="AL619" s="50"/>
      <c r="AM619" s="50"/>
      <c r="AN619" s="50"/>
      <c r="AO619" s="50"/>
      <c r="AP619" s="50"/>
      <c r="AQ619" s="50"/>
    </row>
    <row r="620" spans="1:43"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50"/>
      <c r="AF620" s="50"/>
      <c r="AG620" s="50"/>
      <c r="AH620" s="50"/>
      <c r="AI620" s="50"/>
      <c r="AJ620" s="50"/>
      <c r="AK620" s="50"/>
      <c r="AL620" s="50"/>
      <c r="AM620" s="50"/>
      <c r="AN620" s="50"/>
      <c r="AO620" s="50"/>
      <c r="AP620" s="50"/>
      <c r="AQ620" s="50"/>
    </row>
    <row r="621" spans="1:43"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50"/>
      <c r="AF621" s="50"/>
      <c r="AG621" s="50"/>
      <c r="AH621" s="50"/>
      <c r="AI621" s="50"/>
      <c r="AJ621" s="50"/>
      <c r="AK621" s="50"/>
      <c r="AL621" s="50"/>
      <c r="AM621" s="50"/>
      <c r="AN621" s="50"/>
      <c r="AO621" s="50"/>
      <c r="AP621" s="50"/>
      <c r="AQ621" s="50"/>
    </row>
    <row r="622" spans="1:43"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50"/>
      <c r="AF622" s="50"/>
      <c r="AG622" s="50"/>
      <c r="AH622" s="50"/>
      <c r="AI622" s="50"/>
      <c r="AJ622" s="50"/>
      <c r="AK622" s="50"/>
      <c r="AL622" s="50"/>
      <c r="AM622" s="50"/>
      <c r="AN622" s="50"/>
      <c r="AO622" s="50"/>
      <c r="AP622" s="50"/>
      <c r="AQ622" s="50"/>
    </row>
    <row r="623" spans="1:43"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50"/>
      <c r="AF623" s="50"/>
      <c r="AG623" s="50"/>
      <c r="AH623" s="50"/>
      <c r="AI623" s="50"/>
      <c r="AJ623" s="50"/>
      <c r="AK623" s="50"/>
      <c r="AL623" s="50"/>
      <c r="AM623" s="50"/>
      <c r="AN623" s="50"/>
      <c r="AO623" s="50"/>
      <c r="AP623" s="50"/>
      <c r="AQ623" s="50"/>
    </row>
    <row r="624" spans="1:43"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50"/>
      <c r="AF624" s="50"/>
      <c r="AG624" s="50"/>
      <c r="AH624" s="50"/>
      <c r="AI624" s="50"/>
      <c r="AJ624" s="50"/>
      <c r="AK624" s="50"/>
      <c r="AL624" s="50"/>
      <c r="AM624" s="50"/>
      <c r="AN624" s="50"/>
      <c r="AO624" s="50"/>
      <c r="AP624" s="50"/>
      <c r="AQ624" s="50"/>
    </row>
    <row r="625" spans="1:43"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50"/>
      <c r="AF625" s="50"/>
      <c r="AG625" s="50"/>
      <c r="AH625" s="50"/>
      <c r="AI625" s="50"/>
      <c r="AJ625" s="50"/>
      <c r="AK625" s="50"/>
      <c r="AL625" s="50"/>
      <c r="AM625" s="50"/>
      <c r="AN625" s="50"/>
      <c r="AO625" s="50"/>
      <c r="AP625" s="50"/>
      <c r="AQ625" s="50"/>
    </row>
    <row r="626" spans="1:43"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50"/>
      <c r="AF626" s="50"/>
      <c r="AG626" s="50"/>
      <c r="AH626" s="50"/>
      <c r="AI626" s="50"/>
      <c r="AJ626" s="50"/>
      <c r="AK626" s="50"/>
      <c r="AL626" s="50"/>
      <c r="AM626" s="50"/>
      <c r="AN626" s="50"/>
      <c r="AO626" s="50"/>
      <c r="AP626" s="50"/>
      <c r="AQ626" s="50"/>
    </row>
    <row r="627" spans="1:43"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50"/>
      <c r="AF627" s="50"/>
      <c r="AG627" s="50"/>
      <c r="AH627" s="50"/>
      <c r="AI627" s="50"/>
      <c r="AJ627" s="50"/>
      <c r="AK627" s="50"/>
      <c r="AL627" s="50"/>
      <c r="AM627" s="50"/>
      <c r="AN627" s="50"/>
      <c r="AO627" s="50"/>
      <c r="AP627" s="50"/>
      <c r="AQ627" s="50"/>
    </row>
    <row r="628" spans="1:43"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50"/>
      <c r="AF628" s="50"/>
      <c r="AG628" s="50"/>
      <c r="AH628" s="50"/>
      <c r="AI628" s="50"/>
      <c r="AJ628" s="50"/>
      <c r="AK628" s="50"/>
      <c r="AL628" s="50"/>
      <c r="AM628" s="50"/>
      <c r="AN628" s="50"/>
      <c r="AO628" s="50"/>
      <c r="AP628" s="50"/>
      <c r="AQ628" s="50"/>
    </row>
    <row r="629" spans="1:43"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50"/>
      <c r="AF629" s="50"/>
      <c r="AG629" s="50"/>
      <c r="AH629" s="50"/>
      <c r="AI629" s="50"/>
      <c r="AJ629" s="50"/>
      <c r="AK629" s="50"/>
      <c r="AL629" s="50"/>
      <c r="AM629" s="50"/>
      <c r="AN629" s="50"/>
      <c r="AO629" s="50"/>
      <c r="AP629" s="50"/>
      <c r="AQ629" s="50"/>
    </row>
    <row r="630" spans="1:43"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50"/>
      <c r="AF630" s="50"/>
      <c r="AG630" s="50"/>
      <c r="AH630" s="50"/>
      <c r="AI630" s="50"/>
      <c r="AJ630" s="50"/>
      <c r="AK630" s="50"/>
      <c r="AL630" s="50"/>
      <c r="AM630" s="50"/>
      <c r="AN630" s="50"/>
      <c r="AO630" s="50"/>
      <c r="AP630" s="50"/>
      <c r="AQ630" s="50"/>
    </row>
    <row r="631" spans="1:43"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50"/>
      <c r="AF631" s="50"/>
      <c r="AG631" s="50"/>
      <c r="AH631" s="50"/>
      <c r="AI631" s="50"/>
      <c r="AJ631" s="50"/>
      <c r="AK631" s="50"/>
      <c r="AL631" s="50"/>
      <c r="AM631" s="50"/>
      <c r="AN631" s="50"/>
      <c r="AO631" s="50"/>
      <c r="AP631" s="50"/>
      <c r="AQ631" s="50"/>
    </row>
    <row r="632" spans="1:43"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50"/>
      <c r="AF632" s="50"/>
      <c r="AG632" s="50"/>
      <c r="AH632" s="50"/>
      <c r="AI632" s="50"/>
      <c r="AJ632" s="50"/>
      <c r="AK632" s="50"/>
      <c r="AL632" s="50"/>
      <c r="AM632" s="50"/>
      <c r="AN632" s="50"/>
      <c r="AO632" s="50"/>
      <c r="AP632" s="50"/>
      <c r="AQ632" s="50"/>
    </row>
    <row r="633" spans="1:43"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50"/>
      <c r="AF633" s="50"/>
      <c r="AG633" s="50"/>
      <c r="AH633" s="50"/>
      <c r="AI633" s="50"/>
      <c r="AJ633" s="50"/>
      <c r="AK633" s="50"/>
      <c r="AL633" s="50"/>
      <c r="AM633" s="50"/>
      <c r="AN633" s="50"/>
      <c r="AO633" s="50"/>
      <c r="AP633" s="50"/>
      <c r="AQ633" s="50"/>
    </row>
    <row r="634" spans="1:43"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50"/>
      <c r="AF634" s="50"/>
      <c r="AG634" s="50"/>
      <c r="AH634" s="50"/>
      <c r="AI634" s="50"/>
      <c r="AJ634" s="50"/>
      <c r="AK634" s="50"/>
      <c r="AL634" s="50"/>
      <c r="AM634" s="50"/>
      <c r="AN634" s="50"/>
      <c r="AO634" s="50"/>
      <c r="AP634" s="50"/>
      <c r="AQ634" s="50"/>
    </row>
    <row r="635" spans="1:43"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50"/>
      <c r="AF635" s="50"/>
      <c r="AG635" s="50"/>
      <c r="AH635" s="50"/>
      <c r="AI635" s="50"/>
      <c r="AJ635" s="50"/>
      <c r="AK635" s="50"/>
      <c r="AL635" s="50"/>
      <c r="AM635" s="50"/>
      <c r="AN635" s="50"/>
      <c r="AO635" s="50"/>
      <c r="AP635" s="50"/>
      <c r="AQ635" s="50"/>
    </row>
    <row r="636" spans="1:43"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50"/>
      <c r="AF636" s="50"/>
      <c r="AG636" s="50"/>
      <c r="AH636" s="50"/>
      <c r="AI636" s="50"/>
      <c r="AJ636" s="50"/>
      <c r="AK636" s="50"/>
      <c r="AL636" s="50"/>
      <c r="AM636" s="50"/>
      <c r="AN636" s="50"/>
      <c r="AO636" s="50"/>
      <c r="AP636" s="50"/>
      <c r="AQ636" s="50"/>
    </row>
    <row r="637" spans="1:43"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50"/>
      <c r="AF637" s="50"/>
      <c r="AG637" s="50"/>
      <c r="AH637" s="50"/>
      <c r="AI637" s="50"/>
      <c r="AJ637" s="50"/>
      <c r="AK637" s="50"/>
      <c r="AL637" s="50"/>
      <c r="AM637" s="50"/>
      <c r="AN637" s="50"/>
      <c r="AO637" s="50"/>
      <c r="AP637" s="50"/>
      <c r="AQ637" s="50"/>
    </row>
    <row r="638" spans="1:43"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50"/>
      <c r="AF638" s="50"/>
      <c r="AG638" s="50"/>
      <c r="AH638" s="50"/>
      <c r="AI638" s="50"/>
      <c r="AJ638" s="50"/>
      <c r="AK638" s="50"/>
      <c r="AL638" s="50"/>
      <c r="AM638" s="50"/>
      <c r="AN638" s="50"/>
      <c r="AO638" s="50"/>
      <c r="AP638" s="50"/>
      <c r="AQ638" s="50"/>
    </row>
    <row r="639" spans="1:43"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50"/>
      <c r="AF639" s="50"/>
      <c r="AG639" s="50"/>
      <c r="AH639" s="50"/>
      <c r="AI639" s="50"/>
      <c r="AJ639" s="50"/>
      <c r="AK639" s="50"/>
      <c r="AL639" s="50"/>
      <c r="AM639" s="50"/>
      <c r="AN639" s="50"/>
      <c r="AO639" s="50"/>
      <c r="AP639" s="50"/>
      <c r="AQ639" s="50"/>
    </row>
    <row r="640" spans="1:43"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50"/>
      <c r="AF640" s="50"/>
      <c r="AG640" s="50"/>
      <c r="AH640" s="50"/>
      <c r="AI640" s="50"/>
      <c r="AJ640" s="50"/>
      <c r="AK640" s="50"/>
      <c r="AL640" s="50"/>
      <c r="AM640" s="50"/>
      <c r="AN640" s="50"/>
      <c r="AO640" s="50"/>
      <c r="AP640" s="50"/>
      <c r="AQ640" s="50"/>
    </row>
    <row r="641" spans="1:43"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50"/>
      <c r="AF641" s="50"/>
      <c r="AG641" s="50"/>
      <c r="AH641" s="50"/>
      <c r="AI641" s="50"/>
      <c r="AJ641" s="50"/>
      <c r="AK641" s="50"/>
      <c r="AL641" s="50"/>
      <c r="AM641" s="50"/>
      <c r="AN641" s="50"/>
      <c r="AO641" s="50"/>
      <c r="AP641" s="50"/>
      <c r="AQ641" s="50"/>
    </row>
    <row r="642" spans="1:43"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50"/>
      <c r="AF642" s="50"/>
      <c r="AG642" s="50"/>
      <c r="AH642" s="50"/>
      <c r="AI642" s="50"/>
      <c r="AJ642" s="50"/>
      <c r="AK642" s="50"/>
      <c r="AL642" s="50"/>
      <c r="AM642" s="50"/>
      <c r="AN642" s="50"/>
      <c r="AO642" s="50"/>
      <c r="AP642" s="50"/>
      <c r="AQ642" s="50"/>
    </row>
    <row r="643" spans="1:43"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50"/>
      <c r="AF643" s="50"/>
      <c r="AG643" s="50"/>
      <c r="AH643" s="50"/>
      <c r="AI643" s="50"/>
      <c r="AJ643" s="50"/>
      <c r="AK643" s="50"/>
      <c r="AL643" s="50"/>
      <c r="AM643" s="50"/>
      <c r="AN643" s="50"/>
      <c r="AO643" s="50"/>
      <c r="AP643" s="50"/>
      <c r="AQ643" s="50"/>
    </row>
    <row r="644" spans="1:43"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50"/>
      <c r="AF644" s="50"/>
      <c r="AG644" s="50"/>
      <c r="AH644" s="50"/>
      <c r="AI644" s="50"/>
      <c r="AJ644" s="50"/>
      <c r="AK644" s="50"/>
      <c r="AL644" s="50"/>
      <c r="AM644" s="50"/>
      <c r="AN644" s="50"/>
      <c r="AO644" s="50"/>
      <c r="AP644" s="50"/>
      <c r="AQ644" s="50"/>
    </row>
    <row r="645" spans="1:43"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50"/>
      <c r="AF645" s="50"/>
      <c r="AG645" s="50"/>
      <c r="AH645" s="50"/>
      <c r="AI645" s="50"/>
      <c r="AJ645" s="50"/>
      <c r="AK645" s="50"/>
      <c r="AL645" s="50"/>
      <c r="AM645" s="50"/>
      <c r="AN645" s="50"/>
      <c r="AO645" s="50"/>
      <c r="AP645" s="50"/>
      <c r="AQ645" s="50"/>
    </row>
    <row r="646" spans="1:43"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50"/>
      <c r="AF646" s="50"/>
      <c r="AG646" s="50"/>
      <c r="AH646" s="50"/>
      <c r="AI646" s="50"/>
      <c r="AJ646" s="50"/>
      <c r="AK646" s="50"/>
      <c r="AL646" s="50"/>
      <c r="AM646" s="50"/>
      <c r="AN646" s="50"/>
      <c r="AO646" s="50"/>
      <c r="AP646" s="50"/>
      <c r="AQ646" s="50"/>
    </row>
    <row r="647" spans="1:43"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50"/>
      <c r="AF647" s="50"/>
      <c r="AG647" s="50"/>
      <c r="AH647" s="50"/>
      <c r="AI647" s="50"/>
      <c r="AJ647" s="50"/>
      <c r="AK647" s="50"/>
      <c r="AL647" s="50"/>
      <c r="AM647" s="50"/>
      <c r="AN647" s="50"/>
      <c r="AO647" s="50"/>
      <c r="AP647" s="50"/>
      <c r="AQ647" s="50"/>
    </row>
    <row r="648" spans="1:43"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50"/>
      <c r="AF648" s="50"/>
      <c r="AG648" s="50"/>
      <c r="AH648" s="50"/>
      <c r="AI648" s="50"/>
      <c r="AJ648" s="50"/>
      <c r="AK648" s="50"/>
      <c r="AL648" s="50"/>
      <c r="AM648" s="50"/>
      <c r="AN648" s="50"/>
      <c r="AO648" s="50"/>
      <c r="AP648" s="50"/>
      <c r="AQ648" s="50"/>
    </row>
    <row r="649" spans="1:43"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50"/>
      <c r="AF649" s="50"/>
      <c r="AG649" s="50"/>
      <c r="AH649" s="50"/>
      <c r="AI649" s="50"/>
      <c r="AJ649" s="50"/>
      <c r="AK649" s="50"/>
      <c r="AL649" s="50"/>
      <c r="AM649" s="50"/>
      <c r="AN649" s="50"/>
      <c r="AO649" s="50"/>
      <c r="AP649" s="50"/>
      <c r="AQ649" s="50"/>
    </row>
    <row r="650" spans="1:43"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50"/>
      <c r="AF650" s="50"/>
      <c r="AG650" s="50"/>
      <c r="AH650" s="50"/>
      <c r="AI650" s="50"/>
      <c r="AJ650" s="50"/>
      <c r="AK650" s="50"/>
      <c r="AL650" s="50"/>
      <c r="AM650" s="50"/>
      <c r="AN650" s="50"/>
      <c r="AO650" s="50"/>
      <c r="AP650" s="50"/>
      <c r="AQ650" s="50"/>
    </row>
    <row r="651" spans="1:43"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50"/>
      <c r="AF651" s="50"/>
      <c r="AG651" s="50"/>
      <c r="AH651" s="50"/>
      <c r="AI651" s="50"/>
      <c r="AJ651" s="50"/>
      <c r="AK651" s="50"/>
      <c r="AL651" s="50"/>
      <c r="AM651" s="50"/>
      <c r="AN651" s="50"/>
      <c r="AO651" s="50"/>
      <c r="AP651" s="50"/>
      <c r="AQ651" s="50"/>
    </row>
    <row r="652" spans="1:43"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50"/>
      <c r="AF652" s="50"/>
      <c r="AG652" s="50"/>
      <c r="AH652" s="50"/>
      <c r="AI652" s="50"/>
      <c r="AJ652" s="50"/>
      <c r="AK652" s="50"/>
      <c r="AL652" s="50"/>
      <c r="AM652" s="50"/>
      <c r="AN652" s="50"/>
      <c r="AO652" s="50"/>
      <c r="AP652" s="50"/>
      <c r="AQ652" s="50"/>
    </row>
    <row r="653" spans="1:43"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50"/>
      <c r="AF653" s="50"/>
      <c r="AG653" s="50"/>
      <c r="AH653" s="50"/>
      <c r="AI653" s="50"/>
      <c r="AJ653" s="50"/>
      <c r="AK653" s="50"/>
      <c r="AL653" s="50"/>
      <c r="AM653" s="50"/>
      <c r="AN653" s="50"/>
      <c r="AO653" s="50"/>
      <c r="AP653" s="50"/>
      <c r="AQ653" s="50"/>
    </row>
    <row r="654" spans="1:43"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50"/>
      <c r="AF654" s="50"/>
      <c r="AG654" s="50"/>
      <c r="AH654" s="50"/>
      <c r="AI654" s="50"/>
      <c r="AJ654" s="50"/>
      <c r="AK654" s="50"/>
      <c r="AL654" s="50"/>
      <c r="AM654" s="50"/>
      <c r="AN654" s="50"/>
      <c r="AO654" s="50"/>
      <c r="AP654" s="50"/>
      <c r="AQ654" s="50"/>
    </row>
    <row r="655" spans="1:43"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50"/>
      <c r="AF655" s="50"/>
      <c r="AG655" s="50"/>
      <c r="AH655" s="50"/>
      <c r="AI655" s="50"/>
      <c r="AJ655" s="50"/>
      <c r="AK655" s="50"/>
      <c r="AL655" s="50"/>
      <c r="AM655" s="50"/>
      <c r="AN655" s="50"/>
      <c r="AO655" s="50"/>
      <c r="AP655" s="50"/>
      <c r="AQ655" s="50"/>
    </row>
    <row r="656" spans="1:43"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50"/>
      <c r="AF656" s="50"/>
      <c r="AG656" s="50"/>
      <c r="AH656" s="50"/>
      <c r="AI656" s="50"/>
      <c r="AJ656" s="50"/>
      <c r="AK656" s="50"/>
      <c r="AL656" s="50"/>
      <c r="AM656" s="50"/>
      <c r="AN656" s="50"/>
      <c r="AO656" s="50"/>
      <c r="AP656" s="50"/>
      <c r="AQ656" s="50"/>
    </row>
    <row r="657" spans="1:43"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50"/>
      <c r="AF657" s="50"/>
      <c r="AG657" s="50"/>
      <c r="AH657" s="50"/>
      <c r="AI657" s="50"/>
      <c r="AJ657" s="50"/>
      <c r="AK657" s="50"/>
      <c r="AL657" s="50"/>
      <c r="AM657" s="50"/>
      <c r="AN657" s="50"/>
      <c r="AO657" s="50"/>
      <c r="AP657" s="50"/>
      <c r="AQ657" s="50"/>
    </row>
    <row r="658" spans="1:43"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50"/>
      <c r="AF658" s="50"/>
      <c r="AG658" s="50"/>
      <c r="AH658" s="50"/>
      <c r="AI658" s="50"/>
      <c r="AJ658" s="50"/>
      <c r="AK658" s="50"/>
      <c r="AL658" s="50"/>
      <c r="AM658" s="50"/>
      <c r="AN658" s="50"/>
      <c r="AO658" s="50"/>
      <c r="AP658" s="50"/>
      <c r="AQ658" s="50"/>
    </row>
    <row r="659" spans="1:43"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50"/>
      <c r="AF659" s="50"/>
      <c r="AG659" s="50"/>
      <c r="AH659" s="50"/>
      <c r="AI659" s="50"/>
      <c r="AJ659" s="50"/>
      <c r="AK659" s="50"/>
      <c r="AL659" s="50"/>
      <c r="AM659" s="50"/>
      <c r="AN659" s="50"/>
      <c r="AO659" s="50"/>
      <c r="AP659" s="50"/>
      <c r="AQ659" s="50"/>
    </row>
    <row r="660" spans="1:43"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50"/>
      <c r="AF660" s="50"/>
      <c r="AG660" s="50"/>
      <c r="AH660" s="50"/>
      <c r="AI660" s="50"/>
      <c r="AJ660" s="50"/>
      <c r="AK660" s="50"/>
      <c r="AL660" s="50"/>
      <c r="AM660" s="50"/>
      <c r="AN660" s="50"/>
      <c r="AO660" s="50"/>
      <c r="AP660" s="50"/>
      <c r="AQ660" s="50"/>
    </row>
    <row r="661" spans="1:43"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50"/>
      <c r="AF661" s="50"/>
      <c r="AG661" s="50"/>
      <c r="AH661" s="50"/>
      <c r="AI661" s="50"/>
      <c r="AJ661" s="50"/>
      <c r="AK661" s="50"/>
      <c r="AL661" s="50"/>
      <c r="AM661" s="50"/>
      <c r="AN661" s="50"/>
      <c r="AO661" s="50"/>
      <c r="AP661" s="50"/>
      <c r="AQ661" s="50"/>
    </row>
    <row r="662" spans="1:43"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50"/>
      <c r="AF662" s="50"/>
      <c r="AG662" s="50"/>
      <c r="AH662" s="50"/>
      <c r="AI662" s="50"/>
      <c r="AJ662" s="50"/>
      <c r="AK662" s="50"/>
      <c r="AL662" s="50"/>
      <c r="AM662" s="50"/>
      <c r="AN662" s="50"/>
      <c r="AO662" s="50"/>
      <c r="AP662" s="50"/>
      <c r="AQ662" s="50"/>
    </row>
    <row r="663" spans="1:43"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50"/>
      <c r="AF663" s="50"/>
      <c r="AG663" s="50"/>
      <c r="AH663" s="50"/>
      <c r="AI663" s="50"/>
      <c r="AJ663" s="50"/>
      <c r="AK663" s="50"/>
      <c r="AL663" s="50"/>
      <c r="AM663" s="50"/>
      <c r="AN663" s="50"/>
      <c r="AO663" s="50"/>
      <c r="AP663" s="50"/>
      <c r="AQ663" s="50"/>
    </row>
    <row r="664" spans="1:43"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50"/>
      <c r="AF664" s="50"/>
      <c r="AG664" s="50"/>
      <c r="AH664" s="50"/>
      <c r="AI664" s="50"/>
      <c r="AJ664" s="50"/>
      <c r="AK664" s="50"/>
      <c r="AL664" s="50"/>
      <c r="AM664" s="50"/>
      <c r="AN664" s="50"/>
      <c r="AO664" s="50"/>
      <c r="AP664" s="50"/>
      <c r="AQ664" s="50"/>
    </row>
    <row r="665" spans="1:43"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50"/>
      <c r="AF665" s="50"/>
      <c r="AG665" s="50"/>
      <c r="AH665" s="50"/>
      <c r="AI665" s="50"/>
      <c r="AJ665" s="50"/>
      <c r="AK665" s="50"/>
      <c r="AL665" s="50"/>
      <c r="AM665" s="50"/>
      <c r="AN665" s="50"/>
      <c r="AO665" s="50"/>
      <c r="AP665" s="50"/>
      <c r="AQ665" s="50"/>
    </row>
    <row r="666" spans="1:43"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50"/>
      <c r="AF666" s="50"/>
      <c r="AG666" s="50"/>
      <c r="AH666" s="50"/>
      <c r="AI666" s="50"/>
      <c r="AJ666" s="50"/>
      <c r="AK666" s="50"/>
      <c r="AL666" s="50"/>
      <c r="AM666" s="50"/>
      <c r="AN666" s="50"/>
      <c r="AO666" s="50"/>
      <c r="AP666" s="50"/>
      <c r="AQ666" s="50"/>
    </row>
    <row r="667" spans="1:43"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50"/>
      <c r="AF667" s="50"/>
      <c r="AG667" s="50"/>
      <c r="AH667" s="50"/>
      <c r="AI667" s="50"/>
      <c r="AJ667" s="50"/>
      <c r="AK667" s="50"/>
      <c r="AL667" s="50"/>
      <c r="AM667" s="50"/>
      <c r="AN667" s="50"/>
      <c r="AO667" s="50"/>
      <c r="AP667" s="50"/>
      <c r="AQ667" s="50"/>
    </row>
    <row r="668" spans="1:43"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50"/>
      <c r="AF668" s="50"/>
      <c r="AG668" s="50"/>
      <c r="AH668" s="50"/>
      <c r="AI668" s="50"/>
      <c r="AJ668" s="50"/>
      <c r="AK668" s="50"/>
      <c r="AL668" s="50"/>
      <c r="AM668" s="50"/>
      <c r="AN668" s="50"/>
      <c r="AO668" s="50"/>
      <c r="AP668" s="50"/>
      <c r="AQ668" s="50"/>
    </row>
    <row r="669" spans="1:43"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50"/>
      <c r="AF669" s="50"/>
      <c r="AG669" s="50"/>
      <c r="AH669" s="50"/>
      <c r="AI669" s="50"/>
      <c r="AJ669" s="50"/>
      <c r="AK669" s="50"/>
      <c r="AL669" s="50"/>
      <c r="AM669" s="50"/>
      <c r="AN669" s="50"/>
      <c r="AO669" s="50"/>
      <c r="AP669" s="50"/>
      <c r="AQ669" s="50"/>
    </row>
    <row r="670" spans="1:43"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50"/>
      <c r="AF670" s="50"/>
      <c r="AG670" s="50"/>
      <c r="AH670" s="50"/>
      <c r="AI670" s="50"/>
      <c r="AJ670" s="50"/>
      <c r="AK670" s="50"/>
      <c r="AL670" s="50"/>
      <c r="AM670" s="50"/>
      <c r="AN670" s="50"/>
      <c r="AO670" s="50"/>
      <c r="AP670" s="50"/>
      <c r="AQ670" s="50"/>
    </row>
    <row r="671" spans="1:43"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50"/>
      <c r="AF671" s="50"/>
      <c r="AG671" s="50"/>
      <c r="AH671" s="50"/>
      <c r="AI671" s="50"/>
      <c r="AJ671" s="50"/>
      <c r="AK671" s="50"/>
      <c r="AL671" s="50"/>
      <c r="AM671" s="50"/>
      <c r="AN671" s="50"/>
      <c r="AO671" s="50"/>
      <c r="AP671" s="50"/>
      <c r="AQ671" s="50"/>
    </row>
    <row r="672" spans="1:43"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50"/>
      <c r="AF672" s="50"/>
      <c r="AG672" s="50"/>
      <c r="AH672" s="50"/>
      <c r="AI672" s="50"/>
      <c r="AJ672" s="50"/>
      <c r="AK672" s="50"/>
      <c r="AL672" s="50"/>
      <c r="AM672" s="50"/>
      <c r="AN672" s="50"/>
      <c r="AO672" s="50"/>
      <c r="AP672" s="50"/>
      <c r="AQ672" s="50"/>
    </row>
    <row r="673" spans="1:43"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50"/>
      <c r="AF673" s="50"/>
      <c r="AG673" s="50"/>
      <c r="AH673" s="50"/>
      <c r="AI673" s="50"/>
      <c r="AJ673" s="50"/>
      <c r="AK673" s="50"/>
      <c r="AL673" s="50"/>
      <c r="AM673" s="50"/>
      <c r="AN673" s="50"/>
      <c r="AO673" s="50"/>
      <c r="AP673" s="50"/>
      <c r="AQ673" s="50"/>
    </row>
    <row r="674" spans="1:43"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50"/>
      <c r="AF674" s="50"/>
      <c r="AG674" s="50"/>
      <c r="AH674" s="50"/>
      <c r="AI674" s="50"/>
      <c r="AJ674" s="50"/>
      <c r="AK674" s="50"/>
      <c r="AL674" s="50"/>
      <c r="AM674" s="50"/>
      <c r="AN674" s="50"/>
      <c r="AO674" s="50"/>
      <c r="AP674" s="50"/>
      <c r="AQ674" s="50"/>
    </row>
    <row r="675" spans="1:43"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50"/>
      <c r="AF675" s="50"/>
      <c r="AG675" s="50"/>
      <c r="AH675" s="50"/>
      <c r="AI675" s="50"/>
      <c r="AJ675" s="50"/>
      <c r="AK675" s="50"/>
      <c r="AL675" s="50"/>
      <c r="AM675" s="50"/>
      <c r="AN675" s="50"/>
      <c r="AO675" s="50"/>
      <c r="AP675" s="50"/>
      <c r="AQ675" s="50"/>
    </row>
    <row r="676" spans="1:43"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50"/>
      <c r="AF676" s="50"/>
      <c r="AG676" s="50"/>
      <c r="AH676" s="50"/>
      <c r="AI676" s="50"/>
      <c r="AJ676" s="50"/>
      <c r="AK676" s="50"/>
      <c r="AL676" s="50"/>
      <c r="AM676" s="50"/>
      <c r="AN676" s="50"/>
      <c r="AO676" s="50"/>
      <c r="AP676" s="50"/>
      <c r="AQ676" s="50"/>
    </row>
    <row r="677" spans="1:43"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50"/>
      <c r="AF677" s="50"/>
      <c r="AG677" s="50"/>
      <c r="AH677" s="50"/>
      <c r="AI677" s="50"/>
      <c r="AJ677" s="50"/>
      <c r="AK677" s="50"/>
      <c r="AL677" s="50"/>
      <c r="AM677" s="50"/>
      <c r="AN677" s="50"/>
      <c r="AO677" s="50"/>
      <c r="AP677" s="50"/>
      <c r="AQ677" s="50"/>
    </row>
    <row r="678" spans="1:43"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50"/>
      <c r="AF678" s="50"/>
      <c r="AG678" s="50"/>
      <c r="AH678" s="50"/>
      <c r="AI678" s="50"/>
      <c r="AJ678" s="50"/>
      <c r="AK678" s="50"/>
      <c r="AL678" s="50"/>
      <c r="AM678" s="50"/>
      <c r="AN678" s="50"/>
      <c r="AO678" s="50"/>
      <c r="AP678" s="50"/>
      <c r="AQ678" s="50"/>
    </row>
    <row r="679" spans="1:43"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50"/>
      <c r="AF679" s="50"/>
      <c r="AG679" s="50"/>
      <c r="AH679" s="50"/>
      <c r="AI679" s="50"/>
      <c r="AJ679" s="50"/>
      <c r="AK679" s="50"/>
      <c r="AL679" s="50"/>
      <c r="AM679" s="50"/>
      <c r="AN679" s="50"/>
      <c r="AO679" s="50"/>
      <c r="AP679" s="50"/>
      <c r="AQ679" s="50"/>
    </row>
    <row r="680" spans="1:43"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50"/>
      <c r="AF680" s="50"/>
      <c r="AG680" s="50"/>
      <c r="AH680" s="50"/>
      <c r="AI680" s="50"/>
      <c r="AJ680" s="50"/>
      <c r="AK680" s="50"/>
      <c r="AL680" s="50"/>
      <c r="AM680" s="50"/>
      <c r="AN680" s="50"/>
      <c r="AO680" s="50"/>
      <c r="AP680" s="50"/>
      <c r="AQ680" s="50"/>
    </row>
    <row r="681" spans="1:43"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50"/>
      <c r="AF681" s="50"/>
      <c r="AG681" s="50"/>
      <c r="AH681" s="50"/>
      <c r="AI681" s="50"/>
      <c r="AJ681" s="50"/>
      <c r="AK681" s="50"/>
      <c r="AL681" s="50"/>
      <c r="AM681" s="50"/>
      <c r="AN681" s="50"/>
      <c r="AO681" s="50"/>
      <c r="AP681" s="50"/>
      <c r="AQ681" s="50"/>
    </row>
    <row r="682" spans="1:43"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50"/>
      <c r="AF682" s="50"/>
      <c r="AG682" s="50"/>
      <c r="AH682" s="50"/>
      <c r="AI682" s="50"/>
      <c r="AJ682" s="50"/>
      <c r="AK682" s="50"/>
      <c r="AL682" s="50"/>
      <c r="AM682" s="50"/>
      <c r="AN682" s="50"/>
      <c r="AO682" s="50"/>
      <c r="AP682" s="50"/>
      <c r="AQ682" s="50"/>
    </row>
    <row r="683" spans="1:43"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50"/>
      <c r="AF683" s="50"/>
      <c r="AG683" s="50"/>
      <c r="AH683" s="50"/>
      <c r="AI683" s="50"/>
      <c r="AJ683" s="50"/>
      <c r="AK683" s="50"/>
      <c r="AL683" s="50"/>
      <c r="AM683" s="50"/>
      <c r="AN683" s="50"/>
      <c r="AO683" s="50"/>
      <c r="AP683" s="50"/>
      <c r="AQ683" s="50"/>
    </row>
    <row r="684" spans="1:43"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50"/>
      <c r="AF684" s="50"/>
      <c r="AG684" s="50"/>
      <c r="AH684" s="50"/>
      <c r="AI684" s="50"/>
      <c r="AJ684" s="50"/>
      <c r="AK684" s="50"/>
      <c r="AL684" s="50"/>
      <c r="AM684" s="50"/>
      <c r="AN684" s="50"/>
      <c r="AO684" s="50"/>
      <c r="AP684" s="50"/>
      <c r="AQ684" s="50"/>
    </row>
    <row r="685" spans="1:43"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50"/>
      <c r="AF685" s="50"/>
      <c r="AG685" s="50"/>
      <c r="AH685" s="50"/>
      <c r="AI685" s="50"/>
      <c r="AJ685" s="50"/>
      <c r="AK685" s="50"/>
      <c r="AL685" s="50"/>
      <c r="AM685" s="50"/>
      <c r="AN685" s="50"/>
      <c r="AO685" s="50"/>
      <c r="AP685" s="50"/>
      <c r="AQ685" s="50"/>
    </row>
    <row r="686" spans="1:43"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50"/>
      <c r="AF686" s="50"/>
      <c r="AG686" s="50"/>
      <c r="AH686" s="50"/>
      <c r="AI686" s="50"/>
      <c r="AJ686" s="50"/>
      <c r="AK686" s="50"/>
      <c r="AL686" s="50"/>
      <c r="AM686" s="50"/>
      <c r="AN686" s="50"/>
      <c r="AO686" s="50"/>
      <c r="AP686" s="50"/>
      <c r="AQ686" s="50"/>
    </row>
    <row r="687" spans="1:43"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50"/>
      <c r="AF687" s="50"/>
      <c r="AG687" s="50"/>
      <c r="AH687" s="50"/>
      <c r="AI687" s="50"/>
      <c r="AJ687" s="50"/>
      <c r="AK687" s="50"/>
      <c r="AL687" s="50"/>
      <c r="AM687" s="50"/>
      <c r="AN687" s="50"/>
      <c r="AO687" s="50"/>
      <c r="AP687" s="50"/>
      <c r="AQ687" s="50"/>
    </row>
    <row r="688" spans="1:43"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50"/>
      <c r="AF688" s="50"/>
      <c r="AG688" s="50"/>
      <c r="AH688" s="50"/>
      <c r="AI688" s="50"/>
      <c r="AJ688" s="50"/>
      <c r="AK688" s="50"/>
      <c r="AL688" s="50"/>
      <c r="AM688" s="50"/>
      <c r="AN688" s="50"/>
      <c r="AO688" s="50"/>
      <c r="AP688" s="50"/>
      <c r="AQ688" s="50"/>
    </row>
    <row r="689" spans="1:43"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50"/>
      <c r="AF689" s="50"/>
      <c r="AG689" s="50"/>
      <c r="AH689" s="50"/>
      <c r="AI689" s="50"/>
      <c r="AJ689" s="50"/>
      <c r="AK689" s="50"/>
      <c r="AL689" s="50"/>
      <c r="AM689" s="50"/>
      <c r="AN689" s="50"/>
      <c r="AO689" s="50"/>
      <c r="AP689" s="50"/>
      <c r="AQ689" s="50"/>
    </row>
    <row r="690" spans="1:43"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50"/>
      <c r="AF690" s="50"/>
      <c r="AG690" s="50"/>
      <c r="AH690" s="50"/>
      <c r="AI690" s="50"/>
      <c r="AJ690" s="50"/>
      <c r="AK690" s="50"/>
      <c r="AL690" s="50"/>
      <c r="AM690" s="50"/>
      <c r="AN690" s="50"/>
      <c r="AO690" s="50"/>
      <c r="AP690" s="50"/>
      <c r="AQ690" s="50"/>
    </row>
    <row r="691" spans="1:43"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50"/>
      <c r="AF691" s="50"/>
      <c r="AG691" s="50"/>
      <c r="AH691" s="50"/>
      <c r="AI691" s="50"/>
      <c r="AJ691" s="50"/>
      <c r="AK691" s="50"/>
      <c r="AL691" s="50"/>
      <c r="AM691" s="50"/>
      <c r="AN691" s="50"/>
      <c r="AO691" s="50"/>
      <c r="AP691" s="50"/>
      <c r="AQ691" s="50"/>
    </row>
    <row r="692" spans="1:43"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50"/>
      <c r="AF692" s="50"/>
      <c r="AG692" s="50"/>
      <c r="AH692" s="50"/>
      <c r="AI692" s="50"/>
      <c r="AJ692" s="50"/>
      <c r="AK692" s="50"/>
      <c r="AL692" s="50"/>
      <c r="AM692" s="50"/>
      <c r="AN692" s="50"/>
      <c r="AO692" s="50"/>
      <c r="AP692" s="50"/>
      <c r="AQ692" s="50"/>
    </row>
    <row r="693" spans="1:43"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50"/>
      <c r="AF693" s="50"/>
      <c r="AG693" s="50"/>
      <c r="AH693" s="50"/>
      <c r="AI693" s="50"/>
      <c r="AJ693" s="50"/>
      <c r="AK693" s="50"/>
      <c r="AL693" s="50"/>
      <c r="AM693" s="50"/>
      <c r="AN693" s="50"/>
      <c r="AO693" s="50"/>
      <c r="AP693" s="50"/>
      <c r="AQ693" s="50"/>
    </row>
    <row r="694" spans="1:43"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50"/>
      <c r="AF694" s="50"/>
      <c r="AG694" s="50"/>
      <c r="AH694" s="50"/>
      <c r="AI694" s="50"/>
      <c r="AJ694" s="50"/>
      <c r="AK694" s="50"/>
      <c r="AL694" s="50"/>
      <c r="AM694" s="50"/>
      <c r="AN694" s="50"/>
      <c r="AO694" s="50"/>
      <c r="AP694" s="50"/>
      <c r="AQ694" s="50"/>
    </row>
    <row r="695" spans="1:43"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50"/>
      <c r="AF695" s="50"/>
      <c r="AG695" s="50"/>
      <c r="AH695" s="50"/>
      <c r="AI695" s="50"/>
      <c r="AJ695" s="50"/>
      <c r="AK695" s="50"/>
      <c r="AL695" s="50"/>
      <c r="AM695" s="50"/>
      <c r="AN695" s="50"/>
      <c r="AO695" s="50"/>
      <c r="AP695" s="50"/>
      <c r="AQ695" s="50"/>
    </row>
    <row r="696" spans="1:43"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50"/>
      <c r="AF696" s="50"/>
      <c r="AG696" s="50"/>
      <c r="AH696" s="50"/>
      <c r="AI696" s="50"/>
      <c r="AJ696" s="50"/>
      <c r="AK696" s="50"/>
      <c r="AL696" s="50"/>
      <c r="AM696" s="50"/>
      <c r="AN696" s="50"/>
      <c r="AO696" s="50"/>
      <c r="AP696" s="50"/>
      <c r="AQ696" s="50"/>
    </row>
    <row r="697" spans="1:43"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50"/>
      <c r="AF697" s="50"/>
      <c r="AG697" s="50"/>
      <c r="AH697" s="50"/>
      <c r="AI697" s="50"/>
      <c r="AJ697" s="50"/>
      <c r="AK697" s="50"/>
      <c r="AL697" s="50"/>
      <c r="AM697" s="50"/>
      <c r="AN697" s="50"/>
      <c r="AO697" s="50"/>
      <c r="AP697" s="50"/>
      <c r="AQ697" s="50"/>
    </row>
    <row r="698" spans="1:43"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50"/>
      <c r="AF698" s="50"/>
      <c r="AG698" s="50"/>
      <c r="AH698" s="50"/>
      <c r="AI698" s="50"/>
      <c r="AJ698" s="50"/>
      <c r="AK698" s="50"/>
      <c r="AL698" s="50"/>
      <c r="AM698" s="50"/>
      <c r="AN698" s="50"/>
      <c r="AO698" s="50"/>
      <c r="AP698" s="50"/>
      <c r="AQ698" s="50"/>
    </row>
    <row r="699" spans="1:43"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50"/>
      <c r="AF699" s="50"/>
      <c r="AG699" s="50"/>
      <c r="AH699" s="50"/>
      <c r="AI699" s="50"/>
      <c r="AJ699" s="50"/>
      <c r="AK699" s="50"/>
      <c r="AL699" s="50"/>
      <c r="AM699" s="50"/>
      <c r="AN699" s="50"/>
      <c r="AO699" s="50"/>
      <c r="AP699" s="50"/>
      <c r="AQ699" s="50"/>
    </row>
    <row r="700" spans="1:43"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50"/>
      <c r="AF700" s="50"/>
      <c r="AG700" s="50"/>
      <c r="AH700" s="50"/>
      <c r="AI700" s="50"/>
      <c r="AJ700" s="50"/>
      <c r="AK700" s="50"/>
      <c r="AL700" s="50"/>
      <c r="AM700" s="50"/>
      <c r="AN700" s="50"/>
      <c r="AO700" s="50"/>
      <c r="AP700" s="50"/>
      <c r="AQ700" s="50"/>
    </row>
    <row r="701" spans="1:43"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50"/>
      <c r="AF701" s="50"/>
      <c r="AG701" s="50"/>
      <c r="AH701" s="50"/>
      <c r="AI701" s="50"/>
      <c r="AJ701" s="50"/>
      <c r="AK701" s="50"/>
      <c r="AL701" s="50"/>
      <c r="AM701" s="50"/>
      <c r="AN701" s="50"/>
      <c r="AO701" s="50"/>
      <c r="AP701" s="50"/>
      <c r="AQ701" s="50"/>
    </row>
    <row r="702" spans="1:43"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50"/>
      <c r="AF702" s="50"/>
      <c r="AG702" s="50"/>
      <c r="AH702" s="50"/>
      <c r="AI702" s="50"/>
      <c r="AJ702" s="50"/>
      <c r="AK702" s="50"/>
      <c r="AL702" s="50"/>
      <c r="AM702" s="50"/>
      <c r="AN702" s="50"/>
      <c r="AO702" s="50"/>
      <c r="AP702" s="50"/>
      <c r="AQ702" s="50"/>
    </row>
    <row r="703" spans="1:43"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50"/>
      <c r="AF703" s="50"/>
      <c r="AG703" s="50"/>
      <c r="AH703" s="50"/>
      <c r="AI703" s="50"/>
      <c r="AJ703" s="50"/>
      <c r="AK703" s="50"/>
      <c r="AL703" s="50"/>
      <c r="AM703" s="50"/>
      <c r="AN703" s="50"/>
      <c r="AO703" s="50"/>
      <c r="AP703" s="50"/>
      <c r="AQ703" s="50"/>
    </row>
    <row r="704" spans="1:43"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50"/>
      <c r="AF704" s="50"/>
      <c r="AG704" s="50"/>
      <c r="AH704" s="50"/>
      <c r="AI704" s="50"/>
      <c r="AJ704" s="50"/>
      <c r="AK704" s="50"/>
      <c r="AL704" s="50"/>
      <c r="AM704" s="50"/>
      <c r="AN704" s="50"/>
      <c r="AO704" s="50"/>
      <c r="AP704" s="50"/>
      <c r="AQ704" s="50"/>
    </row>
    <row r="705" spans="1:43"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50"/>
      <c r="AF705" s="50"/>
      <c r="AG705" s="50"/>
      <c r="AH705" s="50"/>
      <c r="AI705" s="50"/>
      <c r="AJ705" s="50"/>
      <c r="AK705" s="50"/>
      <c r="AL705" s="50"/>
      <c r="AM705" s="50"/>
      <c r="AN705" s="50"/>
      <c r="AO705" s="50"/>
      <c r="AP705" s="50"/>
      <c r="AQ705" s="50"/>
    </row>
    <row r="706" spans="1:43"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50"/>
      <c r="AF706" s="50"/>
      <c r="AG706" s="50"/>
      <c r="AH706" s="50"/>
      <c r="AI706" s="50"/>
      <c r="AJ706" s="50"/>
      <c r="AK706" s="50"/>
      <c r="AL706" s="50"/>
      <c r="AM706" s="50"/>
      <c r="AN706" s="50"/>
      <c r="AO706" s="50"/>
      <c r="AP706" s="50"/>
      <c r="AQ706" s="50"/>
    </row>
    <row r="707" spans="1:43"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50"/>
      <c r="AF707" s="50"/>
      <c r="AG707" s="50"/>
      <c r="AH707" s="50"/>
      <c r="AI707" s="50"/>
      <c r="AJ707" s="50"/>
      <c r="AK707" s="50"/>
      <c r="AL707" s="50"/>
      <c r="AM707" s="50"/>
      <c r="AN707" s="50"/>
      <c r="AO707" s="50"/>
      <c r="AP707" s="50"/>
      <c r="AQ707" s="50"/>
    </row>
    <row r="708" spans="1:43"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50"/>
      <c r="AF708" s="50"/>
      <c r="AG708" s="50"/>
      <c r="AH708" s="50"/>
      <c r="AI708" s="50"/>
      <c r="AJ708" s="50"/>
      <c r="AK708" s="50"/>
      <c r="AL708" s="50"/>
      <c r="AM708" s="50"/>
      <c r="AN708" s="50"/>
      <c r="AO708" s="50"/>
      <c r="AP708" s="50"/>
      <c r="AQ708" s="50"/>
    </row>
    <row r="709" spans="1:43"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50"/>
      <c r="AF709" s="50"/>
      <c r="AG709" s="50"/>
      <c r="AH709" s="50"/>
      <c r="AI709" s="50"/>
      <c r="AJ709" s="50"/>
      <c r="AK709" s="50"/>
      <c r="AL709" s="50"/>
      <c r="AM709" s="50"/>
      <c r="AN709" s="50"/>
      <c r="AO709" s="50"/>
      <c r="AP709" s="50"/>
      <c r="AQ709" s="50"/>
    </row>
    <row r="710" spans="1:43"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50"/>
      <c r="AF710" s="50"/>
      <c r="AG710" s="50"/>
      <c r="AH710" s="50"/>
      <c r="AI710" s="50"/>
      <c r="AJ710" s="50"/>
      <c r="AK710" s="50"/>
      <c r="AL710" s="50"/>
      <c r="AM710" s="50"/>
      <c r="AN710" s="50"/>
      <c r="AO710" s="50"/>
      <c r="AP710" s="50"/>
      <c r="AQ710" s="50"/>
    </row>
    <row r="711" spans="1:43"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50"/>
      <c r="AF711" s="50"/>
      <c r="AG711" s="50"/>
      <c r="AH711" s="50"/>
      <c r="AI711" s="50"/>
      <c r="AJ711" s="50"/>
      <c r="AK711" s="50"/>
      <c r="AL711" s="50"/>
      <c r="AM711" s="50"/>
      <c r="AN711" s="50"/>
      <c r="AO711" s="50"/>
      <c r="AP711" s="50"/>
      <c r="AQ711" s="50"/>
    </row>
    <row r="712" spans="1:43"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50"/>
      <c r="AF712" s="50"/>
      <c r="AG712" s="50"/>
      <c r="AH712" s="50"/>
      <c r="AI712" s="50"/>
      <c r="AJ712" s="50"/>
      <c r="AK712" s="50"/>
      <c r="AL712" s="50"/>
      <c r="AM712" s="50"/>
      <c r="AN712" s="50"/>
      <c r="AO712" s="50"/>
      <c r="AP712" s="50"/>
      <c r="AQ712" s="50"/>
    </row>
    <row r="713" spans="1:43"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50"/>
      <c r="AF713" s="50"/>
      <c r="AG713" s="50"/>
      <c r="AH713" s="50"/>
      <c r="AI713" s="50"/>
      <c r="AJ713" s="50"/>
      <c r="AK713" s="50"/>
      <c r="AL713" s="50"/>
      <c r="AM713" s="50"/>
      <c r="AN713" s="50"/>
      <c r="AO713" s="50"/>
      <c r="AP713" s="50"/>
      <c r="AQ713" s="50"/>
    </row>
    <row r="714" spans="1:43"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50"/>
      <c r="AF714" s="50"/>
      <c r="AG714" s="50"/>
      <c r="AH714" s="50"/>
      <c r="AI714" s="50"/>
      <c r="AJ714" s="50"/>
      <c r="AK714" s="50"/>
      <c r="AL714" s="50"/>
      <c r="AM714" s="50"/>
      <c r="AN714" s="50"/>
      <c r="AO714" s="50"/>
      <c r="AP714" s="50"/>
      <c r="AQ714" s="50"/>
    </row>
    <row r="715" spans="1:43"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50"/>
      <c r="AF715" s="50"/>
      <c r="AG715" s="50"/>
      <c r="AH715" s="50"/>
      <c r="AI715" s="50"/>
      <c r="AJ715" s="50"/>
      <c r="AK715" s="50"/>
      <c r="AL715" s="50"/>
      <c r="AM715" s="50"/>
      <c r="AN715" s="50"/>
      <c r="AO715" s="50"/>
      <c r="AP715" s="50"/>
      <c r="AQ715" s="50"/>
    </row>
    <row r="716" spans="1:43"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50"/>
      <c r="AF716" s="50"/>
      <c r="AG716" s="50"/>
      <c r="AH716" s="50"/>
      <c r="AI716" s="50"/>
      <c r="AJ716" s="50"/>
      <c r="AK716" s="50"/>
      <c r="AL716" s="50"/>
      <c r="AM716" s="50"/>
      <c r="AN716" s="50"/>
      <c r="AO716" s="50"/>
      <c r="AP716" s="50"/>
      <c r="AQ716" s="50"/>
    </row>
    <row r="717" spans="1:43"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50"/>
      <c r="AF717" s="50"/>
      <c r="AG717" s="50"/>
      <c r="AH717" s="50"/>
      <c r="AI717" s="50"/>
      <c r="AJ717" s="50"/>
      <c r="AK717" s="50"/>
      <c r="AL717" s="50"/>
      <c r="AM717" s="50"/>
      <c r="AN717" s="50"/>
      <c r="AO717" s="50"/>
      <c r="AP717" s="50"/>
      <c r="AQ717" s="50"/>
    </row>
    <row r="718" spans="1:43"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50"/>
      <c r="AF718" s="50"/>
      <c r="AG718" s="50"/>
      <c r="AH718" s="50"/>
      <c r="AI718" s="50"/>
      <c r="AJ718" s="50"/>
      <c r="AK718" s="50"/>
      <c r="AL718" s="50"/>
      <c r="AM718" s="50"/>
      <c r="AN718" s="50"/>
      <c r="AO718" s="50"/>
      <c r="AP718" s="50"/>
      <c r="AQ718" s="50"/>
    </row>
    <row r="719" spans="1:43"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50"/>
      <c r="AF719" s="50"/>
      <c r="AG719" s="50"/>
      <c r="AH719" s="50"/>
      <c r="AI719" s="50"/>
      <c r="AJ719" s="50"/>
      <c r="AK719" s="50"/>
      <c r="AL719" s="50"/>
      <c r="AM719" s="50"/>
      <c r="AN719" s="50"/>
      <c r="AO719" s="50"/>
      <c r="AP719" s="50"/>
      <c r="AQ719" s="50"/>
    </row>
    <row r="720" spans="1:43"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50"/>
      <c r="AF720" s="50"/>
      <c r="AG720" s="50"/>
      <c r="AH720" s="50"/>
      <c r="AI720" s="50"/>
      <c r="AJ720" s="50"/>
      <c r="AK720" s="50"/>
      <c r="AL720" s="50"/>
      <c r="AM720" s="50"/>
      <c r="AN720" s="50"/>
      <c r="AO720" s="50"/>
      <c r="AP720" s="50"/>
      <c r="AQ720" s="50"/>
    </row>
    <row r="721" spans="1:43"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50"/>
      <c r="AF721" s="50"/>
      <c r="AG721" s="50"/>
      <c r="AH721" s="50"/>
      <c r="AI721" s="50"/>
      <c r="AJ721" s="50"/>
      <c r="AK721" s="50"/>
      <c r="AL721" s="50"/>
      <c r="AM721" s="50"/>
      <c r="AN721" s="50"/>
      <c r="AO721" s="50"/>
      <c r="AP721" s="50"/>
      <c r="AQ721" s="50"/>
    </row>
    <row r="722" spans="1:43"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50"/>
      <c r="AF722" s="50"/>
      <c r="AG722" s="50"/>
      <c r="AH722" s="50"/>
      <c r="AI722" s="50"/>
      <c r="AJ722" s="50"/>
      <c r="AK722" s="50"/>
      <c r="AL722" s="50"/>
      <c r="AM722" s="50"/>
      <c r="AN722" s="50"/>
      <c r="AO722" s="50"/>
      <c r="AP722" s="50"/>
      <c r="AQ722" s="50"/>
    </row>
    <row r="723" spans="1:43"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50"/>
      <c r="AF723" s="50"/>
      <c r="AG723" s="50"/>
      <c r="AH723" s="50"/>
      <c r="AI723" s="50"/>
      <c r="AJ723" s="50"/>
      <c r="AK723" s="50"/>
      <c r="AL723" s="50"/>
      <c r="AM723" s="50"/>
      <c r="AN723" s="50"/>
      <c r="AO723" s="50"/>
      <c r="AP723" s="50"/>
      <c r="AQ723" s="50"/>
    </row>
    <row r="724" spans="1:43"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50"/>
      <c r="AF724" s="50"/>
      <c r="AG724" s="50"/>
      <c r="AH724" s="50"/>
      <c r="AI724" s="50"/>
      <c r="AJ724" s="50"/>
      <c r="AK724" s="50"/>
      <c r="AL724" s="50"/>
      <c r="AM724" s="50"/>
      <c r="AN724" s="50"/>
      <c r="AO724" s="50"/>
      <c r="AP724" s="50"/>
      <c r="AQ724" s="50"/>
    </row>
    <row r="725" spans="1:43"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50"/>
      <c r="AF725" s="50"/>
      <c r="AG725" s="50"/>
      <c r="AH725" s="50"/>
      <c r="AI725" s="50"/>
      <c r="AJ725" s="50"/>
      <c r="AK725" s="50"/>
      <c r="AL725" s="50"/>
      <c r="AM725" s="50"/>
      <c r="AN725" s="50"/>
      <c r="AO725" s="50"/>
      <c r="AP725" s="50"/>
      <c r="AQ725" s="50"/>
    </row>
    <row r="726" spans="1:43"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50"/>
      <c r="AF726" s="50"/>
      <c r="AG726" s="50"/>
      <c r="AH726" s="50"/>
      <c r="AI726" s="50"/>
      <c r="AJ726" s="50"/>
      <c r="AK726" s="50"/>
      <c r="AL726" s="50"/>
      <c r="AM726" s="50"/>
      <c r="AN726" s="50"/>
      <c r="AO726" s="50"/>
      <c r="AP726" s="50"/>
      <c r="AQ726" s="50"/>
    </row>
    <row r="727" spans="1:43"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50"/>
      <c r="AF727" s="50"/>
      <c r="AG727" s="50"/>
      <c r="AH727" s="50"/>
      <c r="AI727" s="50"/>
      <c r="AJ727" s="50"/>
      <c r="AK727" s="50"/>
      <c r="AL727" s="50"/>
      <c r="AM727" s="50"/>
      <c r="AN727" s="50"/>
      <c r="AO727" s="50"/>
      <c r="AP727" s="50"/>
      <c r="AQ727" s="50"/>
    </row>
    <row r="728" spans="1:43"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50"/>
      <c r="AF728" s="50"/>
      <c r="AG728" s="50"/>
      <c r="AH728" s="50"/>
      <c r="AI728" s="50"/>
      <c r="AJ728" s="50"/>
      <c r="AK728" s="50"/>
      <c r="AL728" s="50"/>
      <c r="AM728" s="50"/>
      <c r="AN728" s="50"/>
      <c r="AO728" s="50"/>
      <c r="AP728" s="50"/>
      <c r="AQ728" s="50"/>
    </row>
    <row r="729" spans="1:43"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50"/>
      <c r="AF729" s="50"/>
      <c r="AG729" s="50"/>
      <c r="AH729" s="50"/>
      <c r="AI729" s="50"/>
      <c r="AJ729" s="50"/>
      <c r="AK729" s="50"/>
      <c r="AL729" s="50"/>
      <c r="AM729" s="50"/>
      <c r="AN729" s="50"/>
      <c r="AO729" s="50"/>
      <c r="AP729" s="50"/>
      <c r="AQ729" s="50"/>
    </row>
    <row r="730" spans="1:43"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50"/>
      <c r="AF730" s="50"/>
      <c r="AG730" s="50"/>
      <c r="AH730" s="50"/>
      <c r="AI730" s="50"/>
      <c r="AJ730" s="50"/>
      <c r="AK730" s="50"/>
      <c r="AL730" s="50"/>
      <c r="AM730" s="50"/>
      <c r="AN730" s="50"/>
      <c r="AO730" s="50"/>
      <c r="AP730" s="50"/>
      <c r="AQ730" s="50"/>
    </row>
    <row r="731" spans="1:43"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50"/>
      <c r="AF731" s="50"/>
      <c r="AG731" s="50"/>
      <c r="AH731" s="50"/>
      <c r="AI731" s="50"/>
      <c r="AJ731" s="50"/>
      <c r="AK731" s="50"/>
      <c r="AL731" s="50"/>
      <c r="AM731" s="50"/>
      <c r="AN731" s="50"/>
      <c r="AO731" s="50"/>
      <c r="AP731" s="50"/>
      <c r="AQ731" s="50"/>
    </row>
    <row r="732" spans="1:43"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50"/>
      <c r="AF732" s="50"/>
      <c r="AG732" s="50"/>
      <c r="AH732" s="50"/>
      <c r="AI732" s="50"/>
      <c r="AJ732" s="50"/>
      <c r="AK732" s="50"/>
      <c r="AL732" s="50"/>
      <c r="AM732" s="50"/>
      <c r="AN732" s="50"/>
      <c r="AO732" s="50"/>
      <c r="AP732" s="50"/>
      <c r="AQ732" s="50"/>
    </row>
    <row r="733" spans="1:43"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50"/>
      <c r="AF733" s="50"/>
      <c r="AG733" s="50"/>
      <c r="AH733" s="50"/>
      <c r="AI733" s="50"/>
      <c r="AJ733" s="50"/>
      <c r="AK733" s="50"/>
      <c r="AL733" s="50"/>
      <c r="AM733" s="50"/>
      <c r="AN733" s="50"/>
      <c r="AO733" s="50"/>
      <c r="AP733" s="50"/>
      <c r="AQ733" s="50"/>
    </row>
    <row r="734" spans="1:43"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50"/>
      <c r="AF734" s="50"/>
      <c r="AG734" s="50"/>
      <c r="AH734" s="50"/>
      <c r="AI734" s="50"/>
      <c r="AJ734" s="50"/>
      <c r="AK734" s="50"/>
      <c r="AL734" s="50"/>
      <c r="AM734" s="50"/>
      <c r="AN734" s="50"/>
      <c r="AO734" s="50"/>
      <c r="AP734" s="50"/>
      <c r="AQ734" s="50"/>
    </row>
    <row r="735" spans="1:43"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50"/>
      <c r="AF735" s="50"/>
      <c r="AG735" s="50"/>
      <c r="AH735" s="50"/>
      <c r="AI735" s="50"/>
      <c r="AJ735" s="50"/>
      <c r="AK735" s="50"/>
      <c r="AL735" s="50"/>
      <c r="AM735" s="50"/>
      <c r="AN735" s="50"/>
      <c r="AO735" s="50"/>
      <c r="AP735" s="50"/>
      <c r="AQ735" s="50"/>
    </row>
    <row r="736" spans="1:43"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50"/>
      <c r="AF736" s="50"/>
      <c r="AG736" s="50"/>
      <c r="AH736" s="50"/>
      <c r="AI736" s="50"/>
      <c r="AJ736" s="50"/>
      <c r="AK736" s="50"/>
      <c r="AL736" s="50"/>
      <c r="AM736" s="50"/>
      <c r="AN736" s="50"/>
      <c r="AO736" s="50"/>
      <c r="AP736" s="50"/>
      <c r="AQ736" s="50"/>
    </row>
    <row r="737" spans="1:43"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50"/>
      <c r="AF737" s="50"/>
      <c r="AG737" s="50"/>
      <c r="AH737" s="50"/>
      <c r="AI737" s="50"/>
      <c r="AJ737" s="50"/>
      <c r="AK737" s="50"/>
      <c r="AL737" s="50"/>
      <c r="AM737" s="50"/>
      <c r="AN737" s="50"/>
      <c r="AO737" s="50"/>
      <c r="AP737" s="50"/>
      <c r="AQ737" s="50"/>
    </row>
    <row r="738" spans="1:43"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50"/>
      <c r="AF738" s="50"/>
      <c r="AG738" s="50"/>
      <c r="AH738" s="50"/>
      <c r="AI738" s="50"/>
      <c r="AJ738" s="50"/>
      <c r="AK738" s="50"/>
      <c r="AL738" s="50"/>
      <c r="AM738" s="50"/>
      <c r="AN738" s="50"/>
      <c r="AO738" s="50"/>
      <c r="AP738" s="50"/>
      <c r="AQ738" s="50"/>
    </row>
    <row r="739" spans="1:43"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50"/>
      <c r="AF739" s="50"/>
      <c r="AG739" s="50"/>
      <c r="AH739" s="50"/>
      <c r="AI739" s="50"/>
      <c r="AJ739" s="50"/>
      <c r="AK739" s="50"/>
      <c r="AL739" s="50"/>
      <c r="AM739" s="50"/>
      <c r="AN739" s="50"/>
      <c r="AO739" s="50"/>
      <c r="AP739" s="50"/>
      <c r="AQ739" s="50"/>
    </row>
    <row r="740" spans="1:43"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50"/>
      <c r="AF740" s="50"/>
      <c r="AG740" s="50"/>
      <c r="AH740" s="50"/>
      <c r="AI740" s="50"/>
      <c r="AJ740" s="50"/>
      <c r="AK740" s="50"/>
      <c r="AL740" s="50"/>
      <c r="AM740" s="50"/>
      <c r="AN740" s="50"/>
      <c r="AO740" s="50"/>
      <c r="AP740" s="50"/>
      <c r="AQ740" s="50"/>
    </row>
    <row r="741" spans="1:43"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50"/>
      <c r="AF741" s="50"/>
      <c r="AG741" s="50"/>
      <c r="AH741" s="50"/>
      <c r="AI741" s="50"/>
      <c r="AJ741" s="50"/>
      <c r="AK741" s="50"/>
      <c r="AL741" s="50"/>
      <c r="AM741" s="50"/>
      <c r="AN741" s="50"/>
      <c r="AO741" s="50"/>
      <c r="AP741" s="50"/>
      <c r="AQ741" s="50"/>
    </row>
    <row r="742" spans="1:43"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50"/>
      <c r="AF742" s="50"/>
      <c r="AG742" s="50"/>
      <c r="AH742" s="50"/>
      <c r="AI742" s="50"/>
      <c r="AJ742" s="50"/>
      <c r="AK742" s="50"/>
      <c r="AL742" s="50"/>
      <c r="AM742" s="50"/>
      <c r="AN742" s="50"/>
      <c r="AO742" s="50"/>
      <c r="AP742" s="50"/>
      <c r="AQ742" s="50"/>
    </row>
    <row r="743" spans="1:43"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50"/>
      <c r="AF743" s="50"/>
      <c r="AG743" s="50"/>
      <c r="AH743" s="50"/>
      <c r="AI743" s="50"/>
      <c r="AJ743" s="50"/>
      <c r="AK743" s="50"/>
      <c r="AL743" s="50"/>
      <c r="AM743" s="50"/>
      <c r="AN743" s="50"/>
      <c r="AO743" s="50"/>
      <c r="AP743" s="50"/>
      <c r="AQ743" s="50"/>
    </row>
    <row r="744" spans="1:43"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50"/>
      <c r="AF744" s="50"/>
      <c r="AG744" s="50"/>
      <c r="AH744" s="50"/>
      <c r="AI744" s="50"/>
      <c r="AJ744" s="50"/>
      <c r="AK744" s="50"/>
      <c r="AL744" s="50"/>
      <c r="AM744" s="50"/>
      <c r="AN744" s="50"/>
      <c r="AO744" s="50"/>
      <c r="AP744" s="50"/>
      <c r="AQ744" s="50"/>
    </row>
    <row r="745" spans="1:43"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50"/>
      <c r="AF745" s="50"/>
      <c r="AG745" s="50"/>
      <c r="AH745" s="50"/>
      <c r="AI745" s="50"/>
      <c r="AJ745" s="50"/>
      <c r="AK745" s="50"/>
      <c r="AL745" s="50"/>
      <c r="AM745" s="50"/>
      <c r="AN745" s="50"/>
      <c r="AO745" s="50"/>
      <c r="AP745" s="50"/>
      <c r="AQ745" s="50"/>
    </row>
    <row r="746" spans="1:43"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50"/>
      <c r="AF746" s="50"/>
      <c r="AG746" s="50"/>
      <c r="AH746" s="50"/>
      <c r="AI746" s="50"/>
      <c r="AJ746" s="50"/>
      <c r="AK746" s="50"/>
      <c r="AL746" s="50"/>
      <c r="AM746" s="50"/>
      <c r="AN746" s="50"/>
      <c r="AO746" s="50"/>
      <c r="AP746" s="50"/>
      <c r="AQ746" s="50"/>
    </row>
    <row r="747" spans="1:43"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50"/>
      <c r="AF747" s="50"/>
      <c r="AG747" s="50"/>
      <c r="AH747" s="50"/>
      <c r="AI747" s="50"/>
      <c r="AJ747" s="50"/>
      <c r="AK747" s="50"/>
      <c r="AL747" s="50"/>
      <c r="AM747" s="50"/>
      <c r="AN747" s="50"/>
      <c r="AO747" s="50"/>
      <c r="AP747" s="50"/>
      <c r="AQ747" s="50"/>
    </row>
    <row r="748" spans="1:43"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50"/>
      <c r="AF748" s="50"/>
      <c r="AG748" s="50"/>
      <c r="AH748" s="50"/>
      <c r="AI748" s="50"/>
      <c r="AJ748" s="50"/>
      <c r="AK748" s="50"/>
      <c r="AL748" s="50"/>
      <c r="AM748" s="50"/>
      <c r="AN748" s="50"/>
      <c r="AO748" s="50"/>
      <c r="AP748" s="50"/>
      <c r="AQ748" s="50"/>
    </row>
    <row r="749" spans="1:43"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50"/>
      <c r="AF749" s="50"/>
      <c r="AG749" s="50"/>
      <c r="AH749" s="50"/>
      <c r="AI749" s="50"/>
      <c r="AJ749" s="50"/>
      <c r="AK749" s="50"/>
      <c r="AL749" s="50"/>
      <c r="AM749" s="50"/>
      <c r="AN749" s="50"/>
      <c r="AO749" s="50"/>
      <c r="AP749" s="50"/>
      <c r="AQ749" s="50"/>
    </row>
    <row r="750" spans="1:43"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50"/>
      <c r="AF750" s="50"/>
      <c r="AG750" s="50"/>
      <c r="AH750" s="50"/>
      <c r="AI750" s="50"/>
      <c r="AJ750" s="50"/>
      <c r="AK750" s="50"/>
      <c r="AL750" s="50"/>
      <c r="AM750" s="50"/>
      <c r="AN750" s="50"/>
      <c r="AO750" s="50"/>
      <c r="AP750" s="50"/>
      <c r="AQ750" s="50"/>
    </row>
    <row r="751" spans="1:43"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50"/>
      <c r="AF751" s="50"/>
      <c r="AG751" s="50"/>
      <c r="AH751" s="50"/>
      <c r="AI751" s="50"/>
      <c r="AJ751" s="50"/>
      <c r="AK751" s="50"/>
      <c r="AL751" s="50"/>
      <c r="AM751" s="50"/>
      <c r="AN751" s="50"/>
      <c r="AO751" s="50"/>
      <c r="AP751" s="50"/>
      <c r="AQ751" s="50"/>
    </row>
    <row r="752" spans="1:43"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50"/>
      <c r="AF752" s="50"/>
      <c r="AG752" s="50"/>
      <c r="AH752" s="50"/>
      <c r="AI752" s="50"/>
      <c r="AJ752" s="50"/>
      <c r="AK752" s="50"/>
      <c r="AL752" s="50"/>
      <c r="AM752" s="50"/>
      <c r="AN752" s="50"/>
      <c r="AO752" s="50"/>
      <c r="AP752" s="50"/>
      <c r="AQ752" s="50"/>
    </row>
    <row r="753" spans="1:43"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50"/>
      <c r="AF753" s="50"/>
      <c r="AG753" s="50"/>
      <c r="AH753" s="50"/>
      <c r="AI753" s="50"/>
      <c r="AJ753" s="50"/>
      <c r="AK753" s="50"/>
      <c r="AL753" s="50"/>
      <c r="AM753" s="50"/>
      <c r="AN753" s="50"/>
      <c r="AO753" s="50"/>
      <c r="AP753" s="50"/>
      <c r="AQ753" s="50"/>
    </row>
    <row r="754" spans="1:43"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50"/>
      <c r="AF754" s="50"/>
      <c r="AG754" s="50"/>
      <c r="AH754" s="50"/>
      <c r="AI754" s="50"/>
      <c r="AJ754" s="50"/>
      <c r="AK754" s="50"/>
      <c r="AL754" s="50"/>
      <c r="AM754" s="50"/>
      <c r="AN754" s="50"/>
      <c r="AO754" s="50"/>
      <c r="AP754" s="50"/>
      <c r="AQ754" s="50"/>
    </row>
    <row r="755" spans="1:43"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50"/>
      <c r="AF755" s="50"/>
      <c r="AG755" s="50"/>
      <c r="AH755" s="50"/>
      <c r="AI755" s="50"/>
      <c r="AJ755" s="50"/>
      <c r="AK755" s="50"/>
      <c r="AL755" s="50"/>
      <c r="AM755" s="50"/>
      <c r="AN755" s="50"/>
      <c r="AO755" s="50"/>
      <c r="AP755" s="50"/>
      <c r="AQ755" s="50"/>
    </row>
    <row r="756" spans="1:43"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50"/>
      <c r="AF756" s="50"/>
      <c r="AG756" s="50"/>
      <c r="AH756" s="50"/>
      <c r="AI756" s="50"/>
      <c r="AJ756" s="50"/>
      <c r="AK756" s="50"/>
      <c r="AL756" s="50"/>
      <c r="AM756" s="50"/>
      <c r="AN756" s="50"/>
      <c r="AO756" s="50"/>
      <c r="AP756" s="50"/>
      <c r="AQ756" s="50"/>
    </row>
    <row r="757" spans="1:43"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50"/>
      <c r="AF757" s="50"/>
      <c r="AG757" s="50"/>
      <c r="AH757" s="50"/>
      <c r="AI757" s="50"/>
      <c r="AJ757" s="50"/>
      <c r="AK757" s="50"/>
      <c r="AL757" s="50"/>
      <c r="AM757" s="50"/>
      <c r="AN757" s="50"/>
      <c r="AO757" s="50"/>
      <c r="AP757" s="50"/>
      <c r="AQ757" s="50"/>
    </row>
    <row r="758" spans="1:43"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50"/>
      <c r="AF758" s="50"/>
      <c r="AG758" s="50"/>
      <c r="AH758" s="50"/>
      <c r="AI758" s="50"/>
      <c r="AJ758" s="50"/>
      <c r="AK758" s="50"/>
      <c r="AL758" s="50"/>
      <c r="AM758" s="50"/>
      <c r="AN758" s="50"/>
      <c r="AO758" s="50"/>
      <c r="AP758" s="50"/>
      <c r="AQ758" s="50"/>
    </row>
    <row r="759" spans="1:43"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50"/>
      <c r="AF759" s="50"/>
      <c r="AG759" s="50"/>
      <c r="AH759" s="50"/>
      <c r="AI759" s="50"/>
      <c r="AJ759" s="50"/>
      <c r="AK759" s="50"/>
      <c r="AL759" s="50"/>
      <c r="AM759" s="50"/>
      <c r="AN759" s="50"/>
      <c r="AO759" s="50"/>
      <c r="AP759" s="50"/>
      <c r="AQ759" s="50"/>
    </row>
    <row r="760" spans="1:43"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50"/>
      <c r="AF760" s="50"/>
      <c r="AG760" s="50"/>
      <c r="AH760" s="50"/>
      <c r="AI760" s="50"/>
      <c r="AJ760" s="50"/>
      <c r="AK760" s="50"/>
      <c r="AL760" s="50"/>
      <c r="AM760" s="50"/>
      <c r="AN760" s="50"/>
      <c r="AO760" s="50"/>
      <c r="AP760" s="50"/>
      <c r="AQ760" s="50"/>
    </row>
    <row r="761" spans="1:43"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50"/>
      <c r="AF761" s="50"/>
      <c r="AG761" s="50"/>
      <c r="AH761" s="50"/>
      <c r="AI761" s="50"/>
      <c r="AJ761" s="50"/>
      <c r="AK761" s="50"/>
      <c r="AL761" s="50"/>
      <c r="AM761" s="50"/>
      <c r="AN761" s="50"/>
      <c r="AO761" s="50"/>
      <c r="AP761" s="50"/>
      <c r="AQ761" s="50"/>
    </row>
    <row r="762" spans="1:43"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50"/>
      <c r="AF762" s="50"/>
      <c r="AG762" s="50"/>
      <c r="AH762" s="50"/>
      <c r="AI762" s="50"/>
      <c r="AJ762" s="50"/>
      <c r="AK762" s="50"/>
      <c r="AL762" s="50"/>
      <c r="AM762" s="50"/>
      <c r="AN762" s="50"/>
      <c r="AO762" s="50"/>
      <c r="AP762" s="50"/>
      <c r="AQ762" s="50"/>
    </row>
    <row r="763" spans="1:43"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50"/>
      <c r="AF763" s="50"/>
      <c r="AG763" s="50"/>
      <c r="AH763" s="50"/>
      <c r="AI763" s="50"/>
      <c r="AJ763" s="50"/>
      <c r="AK763" s="50"/>
      <c r="AL763" s="50"/>
      <c r="AM763" s="50"/>
      <c r="AN763" s="50"/>
      <c r="AO763" s="50"/>
      <c r="AP763" s="50"/>
      <c r="AQ763" s="50"/>
    </row>
    <row r="764" spans="1:43"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50"/>
      <c r="AF764" s="50"/>
      <c r="AG764" s="50"/>
      <c r="AH764" s="50"/>
      <c r="AI764" s="50"/>
      <c r="AJ764" s="50"/>
      <c r="AK764" s="50"/>
      <c r="AL764" s="50"/>
      <c r="AM764" s="50"/>
      <c r="AN764" s="50"/>
      <c r="AO764" s="50"/>
      <c r="AP764" s="50"/>
      <c r="AQ764" s="50"/>
    </row>
    <row r="765" spans="1:43"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50"/>
      <c r="AF765" s="50"/>
      <c r="AG765" s="50"/>
      <c r="AH765" s="50"/>
      <c r="AI765" s="50"/>
      <c r="AJ765" s="50"/>
      <c r="AK765" s="50"/>
      <c r="AL765" s="50"/>
      <c r="AM765" s="50"/>
      <c r="AN765" s="50"/>
      <c r="AO765" s="50"/>
      <c r="AP765" s="50"/>
      <c r="AQ765" s="50"/>
    </row>
    <row r="766" spans="1:43"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50"/>
      <c r="AF766" s="50"/>
      <c r="AG766" s="50"/>
      <c r="AH766" s="50"/>
      <c r="AI766" s="50"/>
      <c r="AJ766" s="50"/>
      <c r="AK766" s="50"/>
      <c r="AL766" s="50"/>
      <c r="AM766" s="50"/>
      <c r="AN766" s="50"/>
      <c r="AO766" s="50"/>
      <c r="AP766" s="50"/>
      <c r="AQ766" s="50"/>
    </row>
    <row r="767" spans="1:43"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50"/>
      <c r="AF767" s="50"/>
      <c r="AG767" s="50"/>
      <c r="AH767" s="50"/>
      <c r="AI767" s="50"/>
      <c r="AJ767" s="50"/>
      <c r="AK767" s="50"/>
      <c r="AL767" s="50"/>
      <c r="AM767" s="50"/>
      <c r="AN767" s="50"/>
      <c r="AO767" s="50"/>
      <c r="AP767" s="50"/>
      <c r="AQ767" s="50"/>
    </row>
    <row r="768" spans="1:43"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50"/>
      <c r="AF768" s="50"/>
      <c r="AG768" s="50"/>
      <c r="AH768" s="50"/>
      <c r="AI768" s="50"/>
      <c r="AJ768" s="50"/>
      <c r="AK768" s="50"/>
      <c r="AL768" s="50"/>
      <c r="AM768" s="50"/>
      <c r="AN768" s="50"/>
      <c r="AO768" s="50"/>
      <c r="AP768" s="50"/>
      <c r="AQ768" s="50"/>
    </row>
    <row r="769" spans="1:43"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50"/>
      <c r="AF769" s="50"/>
      <c r="AG769" s="50"/>
      <c r="AH769" s="50"/>
      <c r="AI769" s="50"/>
      <c r="AJ769" s="50"/>
      <c r="AK769" s="50"/>
      <c r="AL769" s="50"/>
      <c r="AM769" s="50"/>
      <c r="AN769" s="50"/>
      <c r="AO769" s="50"/>
      <c r="AP769" s="50"/>
      <c r="AQ769" s="50"/>
    </row>
    <row r="770" spans="1:43"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50"/>
      <c r="AF770" s="50"/>
      <c r="AG770" s="50"/>
      <c r="AH770" s="50"/>
      <c r="AI770" s="50"/>
      <c r="AJ770" s="50"/>
      <c r="AK770" s="50"/>
      <c r="AL770" s="50"/>
      <c r="AM770" s="50"/>
      <c r="AN770" s="50"/>
      <c r="AO770" s="50"/>
      <c r="AP770" s="50"/>
      <c r="AQ770" s="50"/>
    </row>
    <row r="771" spans="1:43"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50"/>
      <c r="AF771" s="50"/>
      <c r="AG771" s="50"/>
      <c r="AH771" s="50"/>
      <c r="AI771" s="50"/>
      <c r="AJ771" s="50"/>
      <c r="AK771" s="50"/>
      <c r="AL771" s="50"/>
      <c r="AM771" s="50"/>
      <c r="AN771" s="50"/>
      <c r="AO771" s="50"/>
      <c r="AP771" s="50"/>
      <c r="AQ771" s="50"/>
    </row>
    <row r="772" spans="1:43"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50"/>
      <c r="AF772" s="50"/>
      <c r="AG772" s="50"/>
      <c r="AH772" s="50"/>
      <c r="AI772" s="50"/>
      <c r="AJ772" s="50"/>
      <c r="AK772" s="50"/>
      <c r="AL772" s="50"/>
      <c r="AM772" s="50"/>
      <c r="AN772" s="50"/>
      <c r="AO772" s="50"/>
      <c r="AP772" s="50"/>
      <c r="AQ772" s="50"/>
    </row>
    <row r="773" spans="1:43"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50"/>
      <c r="AF773" s="50"/>
      <c r="AG773" s="50"/>
      <c r="AH773" s="50"/>
      <c r="AI773" s="50"/>
      <c r="AJ773" s="50"/>
      <c r="AK773" s="50"/>
      <c r="AL773" s="50"/>
      <c r="AM773" s="50"/>
      <c r="AN773" s="50"/>
      <c r="AO773" s="50"/>
      <c r="AP773" s="50"/>
      <c r="AQ773" s="50"/>
    </row>
    <row r="774" spans="1:43"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50"/>
      <c r="AF774" s="50"/>
      <c r="AG774" s="50"/>
      <c r="AH774" s="50"/>
      <c r="AI774" s="50"/>
      <c r="AJ774" s="50"/>
      <c r="AK774" s="50"/>
      <c r="AL774" s="50"/>
      <c r="AM774" s="50"/>
      <c r="AN774" s="50"/>
      <c r="AO774" s="50"/>
      <c r="AP774" s="50"/>
      <c r="AQ774" s="50"/>
    </row>
    <row r="775" spans="1:43"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50"/>
      <c r="AF775" s="50"/>
      <c r="AG775" s="50"/>
      <c r="AH775" s="50"/>
      <c r="AI775" s="50"/>
      <c r="AJ775" s="50"/>
      <c r="AK775" s="50"/>
      <c r="AL775" s="50"/>
      <c r="AM775" s="50"/>
      <c r="AN775" s="50"/>
      <c r="AO775" s="50"/>
      <c r="AP775" s="50"/>
      <c r="AQ775" s="50"/>
    </row>
    <row r="776" spans="1:43"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50"/>
      <c r="AF776" s="50"/>
      <c r="AG776" s="50"/>
      <c r="AH776" s="50"/>
      <c r="AI776" s="50"/>
      <c r="AJ776" s="50"/>
      <c r="AK776" s="50"/>
      <c r="AL776" s="50"/>
      <c r="AM776" s="50"/>
      <c r="AN776" s="50"/>
      <c r="AO776" s="50"/>
      <c r="AP776" s="50"/>
      <c r="AQ776" s="50"/>
    </row>
    <row r="777" spans="1:43"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50"/>
      <c r="AF777" s="50"/>
      <c r="AG777" s="50"/>
      <c r="AH777" s="50"/>
      <c r="AI777" s="50"/>
      <c r="AJ777" s="50"/>
      <c r="AK777" s="50"/>
      <c r="AL777" s="50"/>
      <c r="AM777" s="50"/>
      <c r="AN777" s="50"/>
      <c r="AO777" s="50"/>
      <c r="AP777" s="50"/>
      <c r="AQ777" s="50"/>
    </row>
    <row r="778" spans="1:43"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50"/>
      <c r="AF778" s="50"/>
      <c r="AG778" s="50"/>
      <c r="AH778" s="50"/>
      <c r="AI778" s="50"/>
      <c r="AJ778" s="50"/>
      <c r="AK778" s="50"/>
      <c r="AL778" s="50"/>
      <c r="AM778" s="50"/>
      <c r="AN778" s="50"/>
      <c r="AO778" s="50"/>
      <c r="AP778" s="50"/>
      <c r="AQ778" s="50"/>
    </row>
    <row r="779" spans="1:43"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50"/>
      <c r="AF779" s="50"/>
      <c r="AG779" s="50"/>
      <c r="AH779" s="50"/>
      <c r="AI779" s="50"/>
      <c r="AJ779" s="50"/>
      <c r="AK779" s="50"/>
      <c r="AL779" s="50"/>
      <c r="AM779" s="50"/>
      <c r="AN779" s="50"/>
      <c r="AO779" s="50"/>
      <c r="AP779" s="50"/>
      <c r="AQ779" s="50"/>
    </row>
    <row r="780" spans="1:43"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50"/>
      <c r="AF780" s="50"/>
      <c r="AG780" s="50"/>
      <c r="AH780" s="50"/>
      <c r="AI780" s="50"/>
      <c r="AJ780" s="50"/>
      <c r="AK780" s="50"/>
      <c r="AL780" s="50"/>
      <c r="AM780" s="50"/>
      <c r="AN780" s="50"/>
      <c r="AO780" s="50"/>
      <c r="AP780" s="50"/>
      <c r="AQ780" s="50"/>
    </row>
    <row r="781" spans="1:43"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50"/>
      <c r="AF781" s="50"/>
      <c r="AG781" s="50"/>
      <c r="AH781" s="50"/>
      <c r="AI781" s="50"/>
      <c r="AJ781" s="50"/>
      <c r="AK781" s="50"/>
      <c r="AL781" s="50"/>
      <c r="AM781" s="50"/>
      <c r="AN781" s="50"/>
      <c r="AO781" s="50"/>
      <c r="AP781" s="50"/>
      <c r="AQ781" s="50"/>
    </row>
    <row r="782" spans="1:43"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50"/>
      <c r="AF782" s="50"/>
      <c r="AG782" s="50"/>
      <c r="AH782" s="50"/>
      <c r="AI782" s="50"/>
      <c r="AJ782" s="50"/>
      <c r="AK782" s="50"/>
      <c r="AL782" s="50"/>
      <c r="AM782" s="50"/>
      <c r="AN782" s="50"/>
      <c r="AO782" s="50"/>
      <c r="AP782" s="50"/>
      <c r="AQ782" s="50"/>
    </row>
    <row r="783" spans="1:43"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50"/>
      <c r="AF783" s="50"/>
      <c r="AG783" s="50"/>
      <c r="AH783" s="50"/>
      <c r="AI783" s="50"/>
      <c r="AJ783" s="50"/>
      <c r="AK783" s="50"/>
      <c r="AL783" s="50"/>
      <c r="AM783" s="50"/>
      <c r="AN783" s="50"/>
      <c r="AO783" s="50"/>
      <c r="AP783" s="50"/>
      <c r="AQ783" s="50"/>
    </row>
    <row r="784" spans="1:43"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50"/>
      <c r="AF784" s="50"/>
      <c r="AG784" s="50"/>
      <c r="AH784" s="50"/>
      <c r="AI784" s="50"/>
      <c r="AJ784" s="50"/>
      <c r="AK784" s="50"/>
      <c r="AL784" s="50"/>
      <c r="AM784" s="50"/>
      <c r="AN784" s="50"/>
      <c r="AO784" s="50"/>
      <c r="AP784" s="50"/>
      <c r="AQ784" s="50"/>
    </row>
    <row r="785" spans="1:43"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50"/>
      <c r="AF785" s="50"/>
      <c r="AG785" s="50"/>
      <c r="AH785" s="50"/>
      <c r="AI785" s="50"/>
      <c r="AJ785" s="50"/>
      <c r="AK785" s="50"/>
      <c r="AL785" s="50"/>
      <c r="AM785" s="50"/>
      <c r="AN785" s="50"/>
      <c r="AO785" s="50"/>
      <c r="AP785" s="50"/>
      <c r="AQ785" s="50"/>
    </row>
    <row r="786" spans="1:43"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50"/>
      <c r="AF786" s="50"/>
      <c r="AG786" s="50"/>
      <c r="AH786" s="50"/>
      <c r="AI786" s="50"/>
      <c r="AJ786" s="50"/>
      <c r="AK786" s="50"/>
      <c r="AL786" s="50"/>
      <c r="AM786" s="50"/>
      <c r="AN786" s="50"/>
      <c r="AO786" s="50"/>
      <c r="AP786" s="50"/>
      <c r="AQ786" s="50"/>
    </row>
    <row r="787" spans="1:43"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50"/>
      <c r="AF787" s="50"/>
      <c r="AG787" s="50"/>
      <c r="AH787" s="50"/>
      <c r="AI787" s="50"/>
      <c r="AJ787" s="50"/>
      <c r="AK787" s="50"/>
      <c r="AL787" s="50"/>
      <c r="AM787" s="50"/>
      <c r="AN787" s="50"/>
      <c r="AO787" s="50"/>
      <c r="AP787" s="50"/>
      <c r="AQ787" s="50"/>
    </row>
    <row r="788" spans="1:43"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50"/>
      <c r="AF788" s="50"/>
      <c r="AG788" s="50"/>
      <c r="AH788" s="50"/>
      <c r="AI788" s="50"/>
      <c r="AJ788" s="50"/>
      <c r="AK788" s="50"/>
      <c r="AL788" s="50"/>
      <c r="AM788" s="50"/>
      <c r="AN788" s="50"/>
      <c r="AO788" s="50"/>
      <c r="AP788" s="50"/>
      <c r="AQ788" s="50"/>
    </row>
    <row r="789" spans="1:43"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50"/>
      <c r="AF789" s="50"/>
      <c r="AG789" s="50"/>
      <c r="AH789" s="50"/>
      <c r="AI789" s="50"/>
      <c r="AJ789" s="50"/>
      <c r="AK789" s="50"/>
      <c r="AL789" s="50"/>
      <c r="AM789" s="50"/>
      <c r="AN789" s="50"/>
      <c r="AO789" s="50"/>
      <c r="AP789" s="50"/>
      <c r="AQ789" s="50"/>
    </row>
    <row r="790" spans="1:43"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50"/>
      <c r="AF790" s="50"/>
      <c r="AG790" s="50"/>
      <c r="AH790" s="50"/>
      <c r="AI790" s="50"/>
      <c r="AJ790" s="50"/>
      <c r="AK790" s="50"/>
      <c r="AL790" s="50"/>
      <c r="AM790" s="50"/>
      <c r="AN790" s="50"/>
      <c r="AO790" s="50"/>
      <c r="AP790" s="50"/>
      <c r="AQ790" s="50"/>
    </row>
    <row r="791" spans="1:43"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50"/>
      <c r="AF791" s="50"/>
      <c r="AG791" s="50"/>
      <c r="AH791" s="50"/>
      <c r="AI791" s="50"/>
      <c r="AJ791" s="50"/>
      <c r="AK791" s="50"/>
      <c r="AL791" s="50"/>
      <c r="AM791" s="50"/>
      <c r="AN791" s="50"/>
      <c r="AO791" s="50"/>
      <c r="AP791" s="50"/>
      <c r="AQ791" s="50"/>
    </row>
    <row r="792" spans="1:43"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50"/>
      <c r="AF792" s="50"/>
      <c r="AG792" s="50"/>
      <c r="AH792" s="50"/>
      <c r="AI792" s="50"/>
      <c r="AJ792" s="50"/>
      <c r="AK792" s="50"/>
      <c r="AL792" s="50"/>
      <c r="AM792" s="50"/>
      <c r="AN792" s="50"/>
      <c r="AO792" s="50"/>
      <c r="AP792" s="50"/>
      <c r="AQ792" s="50"/>
    </row>
    <row r="793" spans="1:43"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50"/>
      <c r="AF793" s="50"/>
      <c r="AG793" s="50"/>
      <c r="AH793" s="50"/>
      <c r="AI793" s="50"/>
      <c r="AJ793" s="50"/>
      <c r="AK793" s="50"/>
      <c r="AL793" s="50"/>
      <c r="AM793" s="50"/>
      <c r="AN793" s="50"/>
      <c r="AO793" s="50"/>
      <c r="AP793" s="50"/>
      <c r="AQ793" s="50"/>
    </row>
    <row r="794" spans="1:43"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50"/>
      <c r="AF794" s="50"/>
      <c r="AG794" s="50"/>
      <c r="AH794" s="50"/>
      <c r="AI794" s="50"/>
      <c r="AJ794" s="50"/>
      <c r="AK794" s="50"/>
      <c r="AL794" s="50"/>
      <c r="AM794" s="50"/>
      <c r="AN794" s="50"/>
      <c r="AO794" s="50"/>
      <c r="AP794" s="50"/>
      <c r="AQ794" s="50"/>
    </row>
    <row r="795" spans="1:43"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50"/>
      <c r="AF795" s="50"/>
      <c r="AG795" s="50"/>
      <c r="AH795" s="50"/>
      <c r="AI795" s="50"/>
      <c r="AJ795" s="50"/>
      <c r="AK795" s="50"/>
      <c r="AL795" s="50"/>
      <c r="AM795" s="50"/>
      <c r="AN795" s="50"/>
      <c r="AO795" s="50"/>
      <c r="AP795" s="50"/>
      <c r="AQ795" s="50"/>
    </row>
    <row r="796" spans="1:43"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50"/>
      <c r="AF796" s="50"/>
      <c r="AG796" s="50"/>
      <c r="AH796" s="50"/>
      <c r="AI796" s="50"/>
      <c r="AJ796" s="50"/>
      <c r="AK796" s="50"/>
      <c r="AL796" s="50"/>
      <c r="AM796" s="50"/>
      <c r="AN796" s="50"/>
      <c r="AO796" s="50"/>
      <c r="AP796" s="50"/>
      <c r="AQ796" s="50"/>
    </row>
    <row r="797" spans="1:43"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50"/>
      <c r="AF797" s="50"/>
      <c r="AG797" s="50"/>
      <c r="AH797" s="50"/>
      <c r="AI797" s="50"/>
      <c r="AJ797" s="50"/>
      <c r="AK797" s="50"/>
      <c r="AL797" s="50"/>
      <c r="AM797" s="50"/>
      <c r="AN797" s="50"/>
      <c r="AO797" s="50"/>
      <c r="AP797" s="50"/>
      <c r="AQ797" s="50"/>
    </row>
    <row r="798" spans="1:43"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50"/>
      <c r="AF798" s="50"/>
      <c r="AG798" s="50"/>
      <c r="AH798" s="50"/>
      <c r="AI798" s="50"/>
      <c r="AJ798" s="50"/>
      <c r="AK798" s="50"/>
      <c r="AL798" s="50"/>
      <c r="AM798" s="50"/>
      <c r="AN798" s="50"/>
      <c r="AO798" s="50"/>
      <c r="AP798" s="50"/>
      <c r="AQ798" s="50"/>
    </row>
    <row r="799" spans="1:43"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50"/>
      <c r="AF799" s="50"/>
      <c r="AG799" s="50"/>
      <c r="AH799" s="50"/>
      <c r="AI799" s="50"/>
      <c r="AJ799" s="50"/>
      <c r="AK799" s="50"/>
      <c r="AL799" s="50"/>
      <c r="AM799" s="50"/>
      <c r="AN799" s="50"/>
      <c r="AO799" s="50"/>
      <c r="AP799" s="50"/>
      <c r="AQ799" s="50"/>
    </row>
    <row r="800" spans="1:43"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50"/>
      <c r="AF800" s="50"/>
      <c r="AG800" s="50"/>
      <c r="AH800" s="50"/>
      <c r="AI800" s="50"/>
      <c r="AJ800" s="50"/>
      <c r="AK800" s="50"/>
      <c r="AL800" s="50"/>
      <c r="AM800" s="50"/>
      <c r="AN800" s="50"/>
      <c r="AO800" s="50"/>
      <c r="AP800" s="50"/>
      <c r="AQ800" s="50"/>
    </row>
    <row r="801" spans="1:43"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50"/>
      <c r="AF801" s="50"/>
      <c r="AG801" s="50"/>
      <c r="AH801" s="50"/>
      <c r="AI801" s="50"/>
      <c r="AJ801" s="50"/>
      <c r="AK801" s="50"/>
      <c r="AL801" s="50"/>
      <c r="AM801" s="50"/>
      <c r="AN801" s="50"/>
      <c r="AO801" s="50"/>
      <c r="AP801" s="50"/>
      <c r="AQ801" s="50"/>
    </row>
    <row r="802" spans="1:43"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50"/>
      <c r="AF802" s="50"/>
      <c r="AG802" s="50"/>
      <c r="AH802" s="50"/>
      <c r="AI802" s="50"/>
      <c r="AJ802" s="50"/>
      <c r="AK802" s="50"/>
      <c r="AL802" s="50"/>
      <c r="AM802" s="50"/>
      <c r="AN802" s="50"/>
      <c r="AO802" s="50"/>
      <c r="AP802" s="50"/>
      <c r="AQ802" s="50"/>
    </row>
    <row r="803" spans="1:43"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50"/>
      <c r="AF803" s="50"/>
      <c r="AG803" s="50"/>
      <c r="AH803" s="50"/>
      <c r="AI803" s="50"/>
      <c r="AJ803" s="50"/>
      <c r="AK803" s="50"/>
      <c r="AL803" s="50"/>
      <c r="AM803" s="50"/>
      <c r="AN803" s="50"/>
      <c r="AO803" s="50"/>
      <c r="AP803" s="50"/>
      <c r="AQ803" s="50"/>
    </row>
    <row r="804" spans="1:43"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50"/>
      <c r="AF804" s="50"/>
      <c r="AG804" s="50"/>
      <c r="AH804" s="50"/>
      <c r="AI804" s="50"/>
      <c r="AJ804" s="50"/>
      <c r="AK804" s="50"/>
      <c r="AL804" s="50"/>
      <c r="AM804" s="50"/>
      <c r="AN804" s="50"/>
      <c r="AO804" s="50"/>
      <c r="AP804" s="50"/>
      <c r="AQ804" s="50"/>
    </row>
    <row r="805" spans="1:43"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50"/>
      <c r="AF805" s="50"/>
      <c r="AG805" s="50"/>
      <c r="AH805" s="50"/>
      <c r="AI805" s="50"/>
      <c r="AJ805" s="50"/>
      <c r="AK805" s="50"/>
      <c r="AL805" s="50"/>
      <c r="AM805" s="50"/>
      <c r="AN805" s="50"/>
      <c r="AO805" s="50"/>
      <c r="AP805" s="50"/>
      <c r="AQ805" s="50"/>
    </row>
    <row r="806" spans="1:43"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50"/>
      <c r="AF806" s="50"/>
      <c r="AG806" s="50"/>
      <c r="AH806" s="50"/>
      <c r="AI806" s="50"/>
      <c r="AJ806" s="50"/>
      <c r="AK806" s="50"/>
      <c r="AL806" s="50"/>
      <c r="AM806" s="50"/>
      <c r="AN806" s="50"/>
      <c r="AO806" s="50"/>
      <c r="AP806" s="50"/>
      <c r="AQ806" s="50"/>
    </row>
    <row r="807" spans="1:43"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50"/>
      <c r="AF807" s="50"/>
      <c r="AG807" s="50"/>
      <c r="AH807" s="50"/>
      <c r="AI807" s="50"/>
      <c r="AJ807" s="50"/>
      <c r="AK807" s="50"/>
      <c r="AL807" s="50"/>
      <c r="AM807" s="50"/>
      <c r="AN807" s="50"/>
      <c r="AO807" s="50"/>
      <c r="AP807" s="50"/>
      <c r="AQ807" s="50"/>
    </row>
    <row r="808" spans="1:43"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50"/>
      <c r="AF808" s="50"/>
      <c r="AG808" s="50"/>
      <c r="AH808" s="50"/>
      <c r="AI808" s="50"/>
      <c r="AJ808" s="50"/>
      <c r="AK808" s="50"/>
      <c r="AL808" s="50"/>
      <c r="AM808" s="50"/>
      <c r="AN808" s="50"/>
      <c r="AO808" s="50"/>
      <c r="AP808" s="50"/>
      <c r="AQ808" s="50"/>
    </row>
    <row r="809" spans="1:43"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50"/>
      <c r="AF809" s="50"/>
      <c r="AG809" s="50"/>
      <c r="AH809" s="50"/>
      <c r="AI809" s="50"/>
      <c r="AJ809" s="50"/>
      <c r="AK809" s="50"/>
      <c r="AL809" s="50"/>
      <c r="AM809" s="50"/>
      <c r="AN809" s="50"/>
      <c r="AO809" s="50"/>
      <c r="AP809" s="50"/>
      <c r="AQ809" s="50"/>
    </row>
    <row r="810" spans="1:43"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50"/>
      <c r="AF810" s="50"/>
      <c r="AG810" s="50"/>
      <c r="AH810" s="50"/>
      <c r="AI810" s="50"/>
      <c r="AJ810" s="50"/>
      <c r="AK810" s="50"/>
      <c r="AL810" s="50"/>
      <c r="AM810" s="50"/>
      <c r="AN810" s="50"/>
      <c r="AO810" s="50"/>
      <c r="AP810" s="50"/>
      <c r="AQ810" s="50"/>
    </row>
    <row r="811" spans="1:43"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50"/>
      <c r="AF811" s="50"/>
      <c r="AG811" s="50"/>
      <c r="AH811" s="50"/>
      <c r="AI811" s="50"/>
      <c r="AJ811" s="50"/>
      <c r="AK811" s="50"/>
      <c r="AL811" s="50"/>
      <c r="AM811" s="50"/>
      <c r="AN811" s="50"/>
      <c r="AO811" s="50"/>
      <c r="AP811" s="50"/>
      <c r="AQ811" s="50"/>
    </row>
    <row r="812" spans="1:43"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50"/>
      <c r="AF812" s="50"/>
      <c r="AG812" s="50"/>
      <c r="AH812" s="50"/>
      <c r="AI812" s="50"/>
      <c r="AJ812" s="50"/>
      <c r="AK812" s="50"/>
      <c r="AL812" s="50"/>
      <c r="AM812" s="50"/>
      <c r="AN812" s="50"/>
      <c r="AO812" s="50"/>
      <c r="AP812" s="50"/>
      <c r="AQ812" s="50"/>
    </row>
    <row r="813" spans="1:43"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50"/>
      <c r="AF813" s="50"/>
      <c r="AG813" s="50"/>
      <c r="AH813" s="50"/>
      <c r="AI813" s="50"/>
      <c r="AJ813" s="50"/>
      <c r="AK813" s="50"/>
      <c r="AL813" s="50"/>
      <c r="AM813" s="50"/>
      <c r="AN813" s="50"/>
      <c r="AO813" s="50"/>
      <c r="AP813" s="50"/>
      <c r="AQ813" s="50"/>
    </row>
    <row r="814" spans="1:43"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50"/>
      <c r="AF814" s="50"/>
      <c r="AG814" s="50"/>
      <c r="AH814" s="50"/>
      <c r="AI814" s="50"/>
      <c r="AJ814" s="50"/>
      <c r="AK814" s="50"/>
      <c r="AL814" s="50"/>
      <c r="AM814" s="50"/>
      <c r="AN814" s="50"/>
      <c r="AO814" s="50"/>
      <c r="AP814" s="50"/>
      <c r="AQ814" s="50"/>
    </row>
    <row r="815" spans="1:43"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50"/>
      <c r="AF815" s="50"/>
      <c r="AG815" s="50"/>
      <c r="AH815" s="50"/>
      <c r="AI815" s="50"/>
      <c r="AJ815" s="50"/>
      <c r="AK815" s="50"/>
      <c r="AL815" s="50"/>
      <c r="AM815" s="50"/>
      <c r="AN815" s="50"/>
      <c r="AO815" s="50"/>
      <c r="AP815" s="50"/>
      <c r="AQ815" s="50"/>
    </row>
    <row r="816" spans="1:43"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50"/>
      <c r="AF816" s="50"/>
      <c r="AG816" s="50"/>
      <c r="AH816" s="50"/>
      <c r="AI816" s="50"/>
      <c r="AJ816" s="50"/>
      <c r="AK816" s="50"/>
      <c r="AL816" s="50"/>
      <c r="AM816" s="50"/>
      <c r="AN816" s="50"/>
      <c r="AO816" s="50"/>
      <c r="AP816" s="50"/>
      <c r="AQ816" s="50"/>
    </row>
    <row r="817" spans="1:43"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50"/>
      <c r="AF817" s="50"/>
      <c r="AG817" s="50"/>
      <c r="AH817" s="50"/>
      <c r="AI817" s="50"/>
      <c r="AJ817" s="50"/>
      <c r="AK817" s="50"/>
      <c r="AL817" s="50"/>
      <c r="AM817" s="50"/>
      <c r="AN817" s="50"/>
      <c r="AO817" s="50"/>
      <c r="AP817" s="50"/>
      <c r="AQ817" s="50"/>
    </row>
    <row r="818" spans="1:43"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50"/>
      <c r="AF818" s="50"/>
      <c r="AG818" s="50"/>
      <c r="AH818" s="50"/>
      <c r="AI818" s="50"/>
      <c r="AJ818" s="50"/>
      <c r="AK818" s="50"/>
      <c r="AL818" s="50"/>
      <c r="AM818" s="50"/>
      <c r="AN818" s="50"/>
      <c r="AO818" s="50"/>
      <c r="AP818" s="50"/>
      <c r="AQ818" s="50"/>
    </row>
    <row r="819" spans="1:43"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50"/>
      <c r="AF819" s="50"/>
      <c r="AG819" s="50"/>
      <c r="AH819" s="50"/>
      <c r="AI819" s="50"/>
      <c r="AJ819" s="50"/>
      <c r="AK819" s="50"/>
      <c r="AL819" s="50"/>
      <c r="AM819" s="50"/>
      <c r="AN819" s="50"/>
      <c r="AO819" s="50"/>
      <c r="AP819" s="50"/>
      <c r="AQ819" s="50"/>
    </row>
    <row r="820" spans="1:43"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50"/>
      <c r="AF820" s="50"/>
      <c r="AG820" s="50"/>
      <c r="AH820" s="50"/>
      <c r="AI820" s="50"/>
      <c r="AJ820" s="50"/>
      <c r="AK820" s="50"/>
      <c r="AL820" s="50"/>
      <c r="AM820" s="50"/>
      <c r="AN820" s="50"/>
      <c r="AO820" s="50"/>
      <c r="AP820" s="50"/>
      <c r="AQ820" s="50"/>
    </row>
    <row r="821" spans="1:43"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50"/>
      <c r="AF821" s="50"/>
      <c r="AG821" s="50"/>
      <c r="AH821" s="50"/>
      <c r="AI821" s="50"/>
      <c r="AJ821" s="50"/>
      <c r="AK821" s="50"/>
      <c r="AL821" s="50"/>
      <c r="AM821" s="50"/>
      <c r="AN821" s="50"/>
      <c r="AO821" s="50"/>
      <c r="AP821" s="50"/>
      <c r="AQ821" s="50"/>
    </row>
    <row r="822" spans="1:43"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50"/>
      <c r="AF822" s="50"/>
      <c r="AG822" s="50"/>
      <c r="AH822" s="50"/>
      <c r="AI822" s="50"/>
      <c r="AJ822" s="50"/>
      <c r="AK822" s="50"/>
      <c r="AL822" s="50"/>
      <c r="AM822" s="50"/>
      <c r="AN822" s="50"/>
      <c r="AO822" s="50"/>
      <c r="AP822" s="50"/>
      <c r="AQ822" s="50"/>
    </row>
    <row r="823" spans="1:43"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50"/>
      <c r="AF823" s="50"/>
      <c r="AG823" s="50"/>
      <c r="AH823" s="50"/>
      <c r="AI823" s="50"/>
      <c r="AJ823" s="50"/>
      <c r="AK823" s="50"/>
      <c r="AL823" s="50"/>
      <c r="AM823" s="50"/>
      <c r="AN823" s="50"/>
      <c r="AO823" s="50"/>
      <c r="AP823" s="50"/>
      <c r="AQ823" s="50"/>
    </row>
    <row r="824" spans="1:43"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50"/>
      <c r="AF824" s="50"/>
      <c r="AG824" s="50"/>
      <c r="AH824" s="50"/>
      <c r="AI824" s="50"/>
      <c r="AJ824" s="50"/>
      <c r="AK824" s="50"/>
      <c r="AL824" s="50"/>
      <c r="AM824" s="50"/>
      <c r="AN824" s="50"/>
      <c r="AO824" s="50"/>
      <c r="AP824" s="50"/>
      <c r="AQ824" s="50"/>
    </row>
    <row r="825" spans="1:43"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50"/>
      <c r="AF825" s="50"/>
      <c r="AG825" s="50"/>
      <c r="AH825" s="50"/>
      <c r="AI825" s="50"/>
      <c r="AJ825" s="50"/>
      <c r="AK825" s="50"/>
      <c r="AL825" s="50"/>
      <c r="AM825" s="50"/>
      <c r="AN825" s="50"/>
      <c r="AO825" s="50"/>
      <c r="AP825" s="50"/>
      <c r="AQ825" s="50"/>
    </row>
    <row r="826" spans="1:43"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50"/>
      <c r="AF826" s="50"/>
      <c r="AG826" s="50"/>
      <c r="AH826" s="50"/>
      <c r="AI826" s="50"/>
      <c r="AJ826" s="50"/>
      <c r="AK826" s="50"/>
      <c r="AL826" s="50"/>
      <c r="AM826" s="50"/>
      <c r="AN826" s="50"/>
      <c r="AO826" s="50"/>
      <c r="AP826" s="50"/>
      <c r="AQ826" s="50"/>
    </row>
    <row r="827" spans="1:43"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50"/>
      <c r="AF827" s="50"/>
      <c r="AG827" s="50"/>
      <c r="AH827" s="50"/>
      <c r="AI827" s="50"/>
      <c r="AJ827" s="50"/>
      <c r="AK827" s="50"/>
      <c r="AL827" s="50"/>
      <c r="AM827" s="50"/>
      <c r="AN827" s="50"/>
      <c r="AO827" s="50"/>
      <c r="AP827" s="50"/>
      <c r="AQ827" s="50"/>
    </row>
    <row r="828" spans="1:43"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50"/>
      <c r="AF828" s="50"/>
      <c r="AG828" s="50"/>
      <c r="AH828" s="50"/>
      <c r="AI828" s="50"/>
      <c r="AJ828" s="50"/>
      <c r="AK828" s="50"/>
      <c r="AL828" s="50"/>
      <c r="AM828" s="50"/>
      <c r="AN828" s="50"/>
      <c r="AO828" s="50"/>
      <c r="AP828" s="50"/>
      <c r="AQ828" s="50"/>
    </row>
    <row r="829" spans="1:43"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50"/>
      <c r="AF829" s="50"/>
      <c r="AG829" s="50"/>
      <c r="AH829" s="50"/>
      <c r="AI829" s="50"/>
      <c r="AJ829" s="50"/>
      <c r="AK829" s="50"/>
      <c r="AL829" s="50"/>
      <c r="AM829" s="50"/>
      <c r="AN829" s="50"/>
      <c r="AO829" s="50"/>
      <c r="AP829" s="50"/>
      <c r="AQ829" s="50"/>
    </row>
    <row r="830" spans="1:43"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50"/>
      <c r="AF830" s="50"/>
      <c r="AG830" s="50"/>
      <c r="AH830" s="50"/>
      <c r="AI830" s="50"/>
      <c r="AJ830" s="50"/>
      <c r="AK830" s="50"/>
      <c r="AL830" s="50"/>
      <c r="AM830" s="50"/>
      <c r="AN830" s="50"/>
      <c r="AO830" s="50"/>
      <c r="AP830" s="50"/>
      <c r="AQ830" s="50"/>
    </row>
    <row r="831" spans="1:43"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50"/>
      <c r="AF831" s="50"/>
      <c r="AG831" s="50"/>
      <c r="AH831" s="50"/>
      <c r="AI831" s="50"/>
      <c r="AJ831" s="50"/>
      <c r="AK831" s="50"/>
      <c r="AL831" s="50"/>
      <c r="AM831" s="50"/>
      <c r="AN831" s="50"/>
      <c r="AO831" s="50"/>
      <c r="AP831" s="50"/>
      <c r="AQ831" s="50"/>
    </row>
    <row r="832" spans="1:43"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50"/>
      <c r="AF832" s="50"/>
      <c r="AG832" s="50"/>
      <c r="AH832" s="50"/>
      <c r="AI832" s="50"/>
      <c r="AJ832" s="50"/>
      <c r="AK832" s="50"/>
      <c r="AL832" s="50"/>
      <c r="AM832" s="50"/>
      <c r="AN832" s="50"/>
      <c r="AO832" s="50"/>
      <c r="AP832" s="50"/>
      <c r="AQ832" s="50"/>
    </row>
    <row r="833" spans="1:43"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50"/>
      <c r="AF833" s="50"/>
      <c r="AG833" s="50"/>
      <c r="AH833" s="50"/>
      <c r="AI833" s="50"/>
      <c r="AJ833" s="50"/>
      <c r="AK833" s="50"/>
      <c r="AL833" s="50"/>
      <c r="AM833" s="50"/>
      <c r="AN833" s="50"/>
      <c r="AO833" s="50"/>
      <c r="AP833" s="50"/>
      <c r="AQ833" s="50"/>
    </row>
    <row r="834" spans="1:43"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50"/>
      <c r="AF834" s="50"/>
      <c r="AG834" s="50"/>
      <c r="AH834" s="50"/>
      <c r="AI834" s="50"/>
      <c r="AJ834" s="50"/>
      <c r="AK834" s="50"/>
      <c r="AL834" s="50"/>
      <c r="AM834" s="50"/>
      <c r="AN834" s="50"/>
      <c r="AO834" s="50"/>
      <c r="AP834" s="50"/>
      <c r="AQ834" s="50"/>
    </row>
    <row r="835" spans="1:43"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50"/>
      <c r="AF835" s="50"/>
      <c r="AG835" s="50"/>
      <c r="AH835" s="50"/>
      <c r="AI835" s="50"/>
      <c r="AJ835" s="50"/>
      <c r="AK835" s="50"/>
      <c r="AL835" s="50"/>
      <c r="AM835" s="50"/>
      <c r="AN835" s="50"/>
      <c r="AO835" s="50"/>
      <c r="AP835" s="50"/>
      <c r="AQ835" s="50"/>
    </row>
    <row r="836" spans="1:43"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50"/>
      <c r="AF836" s="50"/>
      <c r="AG836" s="50"/>
      <c r="AH836" s="50"/>
      <c r="AI836" s="50"/>
      <c r="AJ836" s="50"/>
      <c r="AK836" s="50"/>
      <c r="AL836" s="50"/>
      <c r="AM836" s="50"/>
      <c r="AN836" s="50"/>
      <c r="AO836" s="50"/>
      <c r="AP836" s="50"/>
      <c r="AQ836" s="50"/>
    </row>
    <row r="837" spans="1:43"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50"/>
      <c r="AF837" s="50"/>
      <c r="AG837" s="50"/>
      <c r="AH837" s="50"/>
      <c r="AI837" s="50"/>
      <c r="AJ837" s="50"/>
      <c r="AK837" s="50"/>
      <c r="AL837" s="50"/>
      <c r="AM837" s="50"/>
      <c r="AN837" s="50"/>
      <c r="AO837" s="50"/>
      <c r="AP837" s="50"/>
      <c r="AQ837" s="50"/>
    </row>
    <row r="838" spans="1:43"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50"/>
      <c r="AF838" s="50"/>
      <c r="AG838" s="50"/>
      <c r="AH838" s="50"/>
      <c r="AI838" s="50"/>
      <c r="AJ838" s="50"/>
      <c r="AK838" s="50"/>
      <c r="AL838" s="50"/>
      <c r="AM838" s="50"/>
      <c r="AN838" s="50"/>
      <c r="AO838" s="50"/>
      <c r="AP838" s="50"/>
      <c r="AQ838" s="50"/>
    </row>
    <row r="839" spans="1:43"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50"/>
      <c r="AF839" s="50"/>
      <c r="AG839" s="50"/>
      <c r="AH839" s="50"/>
      <c r="AI839" s="50"/>
      <c r="AJ839" s="50"/>
      <c r="AK839" s="50"/>
      <c r="AL839" s="50"/>
      <c r="AM839" s="50"/>
      <c r="AN839" s="50"/>
      <c r="AO839" s="50"/>
      <c r="AP839" s="50"/>
      <c r="AQ839" s="50"/>
    </row>
    <row r="840" spans="1:43"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50"/>
      <c r="AF840" s="50"/>
      <c r="AG840" s="50"/>
      <c r="AH840" s="50"/>
      <c r="AI840" s="50"/>
      <c r="AJ840" s="50"/>
      <c r="AK840" s="50"/>
      <c r="AL840" s="50"/>
      <c r="AM840" s="50"/>
      <c r="AN840" s="50"/>
      <c r="AO840" s="50"/>
      <c r="AP840" s="50"/>
      <c r="AQ840" s="50"/>
    </row>
    <row r="841" spans="1:43"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50"/>
      <c r="AF841" s="50"/>
      <c r="AG841" s="50"/>
      <c r="AH841" s="50"/>
      <c r="AI841" s="50"/>
      <c r="AJ841" s="50"/>
      <c r="AK841" s="50"/>
      <c r="AL841" s="50"/>
      <c r="AM841" s="50"/>
      <c r="AN841" s="50"/>
      <c r="AO841" s="50"/>
      <c r="AP841" s="50"/>
      <c r="AQ841" s="50"/>
    </row>
    <row r="842" spans="1:43"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50"/>
      <c r="AF842" s="50"/>
      <c r="AG842" s="50"/>
      <c r="AH842" s="50"/>
      <c r="AI842" s="50"/>
      <c r="AJ842" s="50"/>
      <c r="AK842" s="50"/>
      <c r="AL842" s="50"/>
      <c r="AM842" s="50"/>
      <c r="AN842" s="50"/>
      <c r="AO842" s="50"/>
      <c r="AP842" s="50"/>
      <c r="AQ842" s="50"/>
    </row>
    <row r="843" spans="1:43"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50"/>
      <c r="AF843" s="50"/>
      <c r="AG843" s="50"/>
      <c r="AH843" s="50"/>
      <c r="AI843" s="50"/>
      <c r="AJ843" s="50"/>
      <c r="AK843" s="50"/>
      <c r="AL843" s="50"/>
      <c r="AM843" s="50"/>
      <c r="AN843" s="50"/>
      <c r="AO843" s="50"/>
      <c r="AP843" s="50"/>
      <c r="AQ843" s="50"/>
    </row>
    <row r="844" spans="1:43"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50"/>
      <c r="AF844" s="50"/>
      <c r="AG844" s="50"/>
      <c r="AH844" s="50"/>
      <c r="AI844" s="50"/>
      <c r="AJ844" s="50"/>
      <c r="AK844" s="50"/>
      <c r="AL844" s="50"/>
      <c r="AM844" s="50"/>
      <c r="AN844" s="50"/>
      <c r="AO844" s="50"/>
      <c r="AP844" s="50"/>
      <c r="AQ844" s="50"/>
    </row>
    <row r="845" spans="1:43"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50"/>
      <c r="AF845" s="50"/>
      <c r="AG845" s="50"/>
      <c r="AH845" s="50"/>
      <c r="AI845" s="50"/>
      <c r="AJ845" s="50"/>
      <c r="AK845" s="50"/>
      <c r="AL845" s="50"/>
      <c r="AM845" s="50"/>
      <c r="AN845" s="50"/>
      <c r="AO845" s="50"/>
      <c r="AP845" s="50"/>
      <c r="AQ845" s="50"/>
    </row>
    <row r="846" spans="1:43"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50"/>
      <c r="AF846" s="50"/>
      <c r="AG846" s="50"/>
      <c r="AH846" s="50"/>
      <c r="AI846" s="50"/>
      <c r="AJ846" s="50"/>
      <c r="AK846" s="50"/>
      <c r="AL846" s="50"/>
      <c r="AM846" s="50"/>
      <c r="AN846" s="50"/>
      <c r="AO846" s="50"/>
      <c r="AP846" s="50"/>
      <c r="AQ846" s="50"/>
    </row>
    <row r="847" spans="1:43"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50"/>
      <c r="AF847" s="50"/>
      <c r="AG847" s="50"/>
      <c r="AH847" s="50"/>
      <c r="AI847" s="50"/>
      <c r="AJ847" s="50"/>
      <c r="AK847" s="50"/>
      <c r="AL847" s="50"/>
      <c r="AM847" s="50"/>
      <c r="AN847" s="50"/>
      <c r="AO847" s="50"/>
      <c r="AP847" s="50"/>
      <c r="AQ847" s="50"/>
    </row>
    <row r="848" spans="1:43"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50"/>
      <c r="AF848" s="50"/>
      <c r="AG848" s="50"/>
      <c r="AH848" s="50"/>
      <c r="AI848" s="50"/>
      <c r="AJ848" s="50"/>
      <c r="AK848" s="50"/>
      <c r="AL848" s="50"/>
      <c r="AM848" s="50"/>
      <c r="AN848" s="50"/>
      <c r="AO848" s="50"/>
      <c r="AP848" s="50"/>
      <c r="AQ848" s="50"/>
    </row>
    <row r="849" spans="1:43"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50"/>
      <c r="AF849" s="50"/>
      <c r="AG849" s="50"/>
      <c r="AH849" s="50"/>
      <c r="AI849" s="50"/>
      <c r="AJ849" s="50"/>
      <c r="AK849" s="50"/>
      <c r="AL849" s="50"/>
      <c r="AM849" s="50"/>
      <c r="AN849" s="50"/>
      <c r="AO849" s="50"/>
      <c r="AP849" s="50"/>
      <c r="AQ849" s="50"/>
    </row>
    <row r="850" spans="1:43"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50"/>
      <c r="AF850" s="50"/>
      <c r="AG850" s="50"/>
      <c r="AH850" s="50"/>
      <c r="AI850" s="50"/>
      <c r="AJ850" s="50"/>
      <c r="AK850" s="50"/>
      <c r="AL850" s="50"/>
      <c r="AM850" s="50"/>
      <c r="AN850" s="50"/>
      <c r="AO850" s="50"/>
      <c r="AP850" s="50"/>
      <c r="AQ850" s="50"/>
    </row>
    <row r="851" spans="1:43"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50"/>
      <c r="AF851" s="50"/>
      <c r="AG851" s="50"/>
      <c r="AH851" s="50"/>
      <c r="AI851" s="50"/>
      <c r="AJ851" s="50"/>
      <c r="AK851" s="50"/>
      <c r="AL851" s="50"/>
      <c r="AM851" s="50"/>
      <c r="AN851" s="50"/>
      <c r="AO851" s="50"/>
      <c r="AP851" s="50"/>
      <c r="AQ851" s="50"/>
    </row>
    <row r="852" spans="1:43"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50"/>
      <c r="AF852" s="50"/>
      <c r="AG852" s="50"/>
      <c r="AH852" s="50"/>
      <c r="AI852" s="50"/>
      <c r="AJ852" s="50"/>
      <c r="AK852" s="50"/>
      <c r="AL852" s="50"/>
      <c r="AM852" s="50"/>
      <c r="AN852" s="50"/>
      <c r="AO852" s="50"/>
      <c r="AP852" s="50"/>
      <c r="AQ852" s="50"/>
    </row>
    <row r="853" spans="1:43"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50"/>
      <c r="AF853" s="50"/>
      <c r="AG853" s="50"/>
      <c r="AH853" s="50"/>
      <c r="AI853" s="50"/>
      <c r="AJ853" s="50"/>
      <c r="AK853" s="50"/>
      <c r="AL853" s="50"/>
      <c r="AM853" s="50"/>
      <c r="AN853" s="50"/>
      <c r="AO853" s="50"/>
      <c r="AP853" s="50"/>
      <c r="AQ853" s="50"/>
    </row>
    <row r="854" spans="1:43"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50"/>
      <c r="AF854" s="50"/>
      <c r="AG854" s="50"/>
      <c r="AH854" s="50"/>
      <c r="AI854" s="50"/>
      <c r="AJ854" s="50"/>
      <c r="AK854" s="50"/>
      <c r="AL854" s="50"/>
      <c r="AM854" s="50"/>
      <c r="AN854" s="50"/>
      <c r="AO854" s="50"/>
      <c r="AP854" s="50"/>
      <c r="AQ854" s="50"/>
    </row>
    <row r="855" spans="1:43"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50"/>
      <c r="AF855" s="50"/>
      <c r="AG855" s="50"/>
      <c r="AH855" s="50"/>
      <c r="AI855" s="50"/>
      <c r="AJ855" s="50"/>
      <c r="AK855" s="50"/>
      <c r="AL855" s="50"/>
      <c r="AM855" s="50"/>
      <c r="AN855" s="50"/>
      <c r="AO855" s="50"/>
      <c r="AP855" s="50"/>
      <c r="AQ855" s="50"/>
    </row>
    <row r="856" spans="1:43"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50"/>
      <c r="AF856" s="50"/>
      <c r="AG856" s="50"/>
      <c r="AH856" s="50"/>
      <c r="AI856" s="50"/>
      <c r="AJ856" s="50"/>
      <c r="AK856" s="50"/>
      <c r="AL856" s="50"/>
      <c r="AM856" s="50"/>
      <c r="AN856" s="50"/>
      <c r="AO856" s="50"/>
      <c r="AP856" s="50"/>
      <c r="AQ856" s="50"/>
    </row>
    <row r="857" spans="1:43"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50"/>
      <c r="AF857" s="50"/>
      <c r="AG857" s="50"/>
      <c r="AH857" s="50"/>
      <c r="AI857" s="50"/>
      <c r="AJ857" s="50"/>
      <c r="AK857" s="50"/>
      <c r="AL857" s="50"/>
      <c r="AM857" s="50"/>
      <c r="AN857" s="50"/>
      <c r="AO857" s="50"/>
      <c r="AP857" s="50"/>
      <c r="AQ857" s="50"/>
    </row>
    <row r="858" spans="1:43"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50"/>
      <c r="AF858" s="50"/>
      <c r="AG858" s="50"/>
      <c r="AH858" s="50"/>
      <c r="AI858" s="50"/>
      <c r="AJ858" s="50"/>
      <c r="AK858" s="50"/>
      <c r="AL858" s="50"/>
      <c r="AM858" s="50"/>
      <c r="AN858" s="50"/>
      <c r="AO858" s="50"/>
      <c r="AP858" s="50"/>
      <c r="AQ858" s="50"/>
    </row>
    <row r="859" spans="1:43"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50"/>
      <c r="AF859" s="50"/>
      <c r="AG859" s="50"/>
      <c r="AH859" s="50"/>
      <c r="AI859" s="50"/>
      <c r="AJ859" s="50"/>
      <c r="AK859" s="50"/>
      <c r="AL859" s="50"/>
      <c r="AM859" s="50"/>
      <c r="AN859" s="50"/>
      <c r="AO859" s="50"/>
      <c r="AP859" s="50"/>
      <c r="AQ859" s="50"/>
    </row>
    <row r="860" spans="1:43"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50"/>
      <c r="AF860" s="50"/>
      <c r="AG860" s="50"/>
      <c r="AH860" s="50"/>
      <c r="AI860" s="50"/>
      <c r="AJ860" s="50"/>
      <c r="AK860" s="50"/>
      <c r="AL860" s="50"/>
      <c r="AM860" s="50"/>
      <c r="AN860" s="50"/>
      <c r="AO860" s="50"/>
      <c r="AP860" s="50"/>
      <c r="AQ860" s="50"/>
    </row>
    <row r="861" spans="1:43"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50"/>
      <c r="AF861" s="50"/>
      <c r="AG861" s="50"/>
      <c r="AH861" s="50"/>
      <c r="AI861" s="50"/>
      <c r="AJ861" s="50"/>
      <c r="AK861" s="50"/>
      <c r="AL861" s="50"/>
      <c r="AM861" s="50"/>
      <c r="AN861" s="50"/>
      <c r="AO861" s="50"/>
      <c r="AP861" s="50"/>
      <c r="AQ861" s="50"/>
    </row>
    <row r="862" spans="1:43"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50"/>
      <c r="AF862" s="50"/>
      <c r="AG862" s="50"/>
      <c r="AH862" s="50"/>
      <c r="AI862" s="50"/>
      <c r="AJ862" s="50"/>
      <c r="AK862" s="50"/>
      <c r="AL862" s="50"/>
      <c r="AM862" s="50"/>
      <c r="AN862" s="50"/>
      <c r="AO862" s="50"/>
      <c r="AP862" s="50"/>
      <c r="AQ862" s="50"/>
    </row>
    <row r="863" spans="1:43"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50"/>
      <c r="AF863" s="50"/>
      <c r="AG863" s="50"/>
      <c r="AH863" s="50"/>
      <c r="AI863" s="50"/>
      <c r="AJ863" s="50"/>
      <c r="AK863" s="50"/>
      <c r="AL863" s="50"/>
      <c r="AM863" s="50"/>
      <c r="AN863" s="50"/>
      <c r="AO863" s="50"/>
      <c r="AP863" s="50"/>
      <c r="AQ863" s="50"/>
    </row>
    <row r="864" spans="1:43"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50"/>
      <c r="AF864" s="50"/>
      <c r="AG864" s="50"/>
      <c r="AH864" s="50"/>
      <c r="AI864" s="50"/>
      <c r="AJ864" s="50"/>
      <c r="AK864" s="50"/>
      <c r="AL864" s="50"/>
      <c r="AM864" s="50"/>
      <c r="AN864" s="50"/>
      <c r="AO864" s="50"/>
      <c r="AP864" s="50"/>
      <c r="AQ864" s="50"/>
    </row>
    <row r="865" spans="1:43"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50"/>
      <c r="AF865" s="50"/>
      <c r="AG865" s="50"/>
      <c r="AH865" s="50"/>
      <c r="AI865" s="50"/>
      <c r="AJ865" s="50"/>
      <c r="AK865" s="50"/>
      <c r="AL865" s="50"/>
      <c r="AM865" s="50"/>
      <c r="AN865" s="50"/>
      <c r="AO865" s="50"/>
      <c r="AP865" s="50"/>
      <c r="AQ865" s="50"/>
    </row>
    <row r="866" spans="1:43"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50"/>
      <c r="AF866" s="50"/>
      <c r="AG866" s="50"/>
      <c r="AH866" s="50"/>
      <c r="AI866" s="50"/>
      <c r="AJ866" s="50"/>
      <c r="AK866" s="50"/>
      <c r="AL866" s="50"/>
      <c r="AM866" s="50"/>
      <c r="AN866" s="50"/>
      <c r="AO866" s="50"/>
      <c r="AP866" s="50"/>
      <c r="AQ866" s="50"/>
    </row>
    <row r="867" spans="1:43"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50"/>
      <c r="AF867" s="50"/>
      <c r="AG867" s="50"/>
      <c r="AH867" s="50"/>
      <c r="AI867" s="50"/>
      <c r="AJ867" s="50"/>
      <c r="AK867" s="50"/>
      <c r="AL867" s="50"/>
      <c r="AM867" s="50"/>
      <c r="AN867" s="50"/>
      <c r="AO867" s="50"/>
      <c r="AP867" s="50"/>
      <c r="AQ867" s="50"/>
    </row>
    <row r="868" spans="1:43"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50"/>
      <c r="AF868" s="50"/>
      <c r="AG868" s="50"/>
      <c r="AH868" s="50"/>
      <c r="AI868" s="50"/>
      <c r="AJ868" s="50"/>
      <c r="AK868" s="50"/>
      <c r="AL868" s="50"/>
      <c r="AM868" s="50"/>
      <c r="AN868" s="50"/>
      <c r="AO868" s="50"/>
      <c r="AP868" s="50"/>
      <c r="AQ868" s="50"/>
    </row>
    <row r="869" spans="1:43"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50"/>
      <c r="AF869" s="50"/>
      <c r="AG869" s="50"/>
      <c r="AH869" s="50"/>
      <c r="AI869" s="50"/>
      <c r="AJ869" s="50"/>
      <c r="AK869" s="50"/>
      <c r="AL869" s="50"/>
      <c r="AM869" s="50"/>
      <c r="AN869" s="50"/>
      <c r="AO869" s="50"/>
      <c r="AP869" s="50"/>
      <c r="AQ869" s="50"/>
    </row>
    <row r="870" spans="1:43"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50"/>
      <c r="AF870" s="50"/>
      <c r="AG870" s="50"/>
      <c r="AH870" s="50"/>
      <c r="AI870" s="50"/>
      <c r="AJ870" s="50"/>
      <c r="AK870" s="50"/>
      <c r="AL870" s="50"/>
      <c r="AM870" s="50"/>
      <c r="AN870" s="50"/>
      <c r="AO870" s="50"/>
      <c r="AP870" s="50"/>
      <c r="AQ870" s="50"/>
    </row>
    <row r="871" spans="1:43"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50"/>
      <c r="AF871" s="50"/>
      <c r="AG871" s="50"/>
      <c r="AH871" s="50"/>
      <c r="AI871" s="50"/>
      <c r="AJ871" s="50"/>
      <c r="AK871" s="50"/>
      <c r="AL871" s="50"/>
      <c r="AM871" s="50"/>
      <c r="AN871" s="50"/>
      <c r="AO871" s="50"/>
      <c r="AP871" s="50"/>
      <c r="AQ871" s="50"/>
    </row>
    <row r="872" spans="1:43"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50"/>
      <c r="AF872" s="50"/>
      <c r="AG872" s="50"/>
      <c r="AH872" s="50"/>
      <c r="AI872" s="50"/>
      <c r="AJ872" s="50"/>
      <c r="AK872" s="50"/>
      <c r="AL872" s="50"/>
      <c r="AM872" s="50"/>
      <c r="AN872" s="50"/>
      <c r="AO872" s="50"/>
      <c r="AP872" s="50"/>
      <c r="AQ872" s="50"/>
    </row>
    <row r="873" spans="1:43"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50"/>
      <c r="AF873" s="50"/>
      <c r="AG873" s="50"/>
      <c r="AH873" s="50"/>
      <c r="AI873" s="50"/>
      <c r="AJ873" s="50"/>
      <c r="AK873" s="50"/>
      <c r="AL873" s="50"/>
      <c r="AM873" s="50"/>
      <c r="AN873" s="50"/>
      <c r="AO873" s="50"/>
      <c r="AP873" s="50"/>
      <c r="AQ873" s="50"/>
    </row>
    <row r="874" spans="1:43"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50"/>
      <c r="AF874" s="50"/>
      <c r="AG874" s="50"/>
      <c r="AH874" s="50"/>
      <c r="AI874" s="50"/>
      <c r="AJ874" s="50"/>
      <c r="AK874" s="50"/>
      <c r="AL874" s="50"/>
      <c r="AM874" s="50"/>
      <c r="AN874" s="50"/>
      <c r="AO874" s="50"/>
      <c r="AP874" s="50"/>
      <c r="AQ874" s="50"/>
    </row>
    <row r="875" spans="1:43"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50"/>
      <c r="AF875" s="50"/>
      <c r="AG875" s="50"/>
      <c r="AH875" s="50"/>
      <c r="AI875" s="50"/>
      <c r="AJ875" s="50"/>
      <c r="AK875" s="50"/>
      <c r="AL875" s="50"/>
      <c r="AM875" s="50"/>
      <c r="AN875" s="50"/>
      <c r="AO875" s="50"/>
      <c r="AP875" s="50"/>
      <c r="AQ875" s="50"/>
    </row>
    <row r="876" spans="1:43"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50"/>
      <c r="AF876" s="50"/>
      <c r="AG876" s="50"/>
      <c r="AH876" s="50"/>
      <c r="AI876" s="50"/>
      <c r="AJ876" s="50"/>
      <c r="AK876" s="50"/>
      <c r="AL876" s="50"/>
      <c r="AM876" s="50"/>
      <c r="AN876" s="50"/>
      <c r="AO876" s="50"/>
      <c r="AP876" s="50"/>
      <c r="AQ876" s="50"/>
    </row>
    <row r="877" spans="1:43"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50"/>
      <c r="AF877" s="50"/>
      <c r="AG877" s="50"/>
      <c r="AH877" s="50"/>
      <c r="AI877" s="50"/>
      <c r="AJ877" s="50"/>
      <c r="AK877" s="50"/>
      <c r="AL877" s="50"/>
      <c r="AM877" s="50"/>
      <c r="AN877" s="50"/>
      <c r="AO877" s="50"/>
      <c r="AP877" s="50"/>
      <c r="AQ877" s="50"/>
    </row>
    <row r="878" spans="1:43"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50"/>
      <c r="AF878" s="50"/>
      <c r="AG878" s="50"/>
      <c r="AH878" s="50"/>
      <c r="AI878" s="50"/>
      <c r="AJ878" s="50"/>
      <c r="AK878" s="50"/>
      <c r="AL878" s="50"/>
      <c r="AM878" s="50"/>
      <c r="AN878" s="50"/>
      <c r="AO878" s="50"/>
      <c r="AP878" s="50"/>
      <c r="AQ878" s="50"/>
    </row>
    <row r="879" spans="1:43"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50"/>
      <c r="AF879" s="50"/>
      <c r="AG879" s="50"/>
      <c r="AH879" s="50"/>
      <c r="AI879" s="50"/>
      <c r="AJ879" s="50"/>
      <c r="AK879" s="50"/>
      <c r="AL879" s="50"/>
      <c r="AM879" s="50"/>
      <c r="AN879" s="50"/>
      <c r="AO879" s="50"/>
      <c r="AP879" s="50"/>
      <c r="AQ879" s="50"/>
    </row>
    <row r="880" spans="1:43"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50"/>
      <c r="AF880" s="50"/>
      <c r="AG880" s="50"/>
      <c r="AH880" s="50"/>
      <c r="AI880" s="50"/>
      <c r="AJ880" s="50"/>
      <c r="AK880" s="50"/>
      <c r="AL880" s="50"/>
      <c r="AM880" s="50"/>
      <c r="AN880" s="50"/>
      <c r="AO880" s="50"/>
      <c r="AP880" s="50"/>
      <c r="AQ880" s="50"/>
    </row>
    <row r="881" spans="1:43"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50"/>
      <c r="AF881" s="50"/>
      <c r="AG881" s="50"/>
      <c r="AH881" s="50"/>
      <c r="AI881" s="50"/>
      <c r="AJ881" s="50"/>
      <c r="AK881" s="50"/>
      <c r="AL881" s="50"/>
      <c r="AM881" s="50"/>
      <c r="AN881" s="50"/>
      <c r="AO881" s="50"/>
      <c r="AP881" s="50"/>
      <c r="AQ881" s="50"/>
    </row>
    <row r="882" spans="1:43"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50"/>
      <c r="AF882" s="50"/>
      <c r="AG882" s="50"/>
      <c r="AH882" s="50"/>
      <c r="AI882" s="50"/>
      <c r="AJ882" s="50"/>
      <c r="AK882" s="50"/>
      <c r="AL882" s="50"/>
      <c r="AM882" s="50"/>
      <c r="AN882" s="50"/>
      <c r="AO882" s="50"/>
      <c r="AP882" s="50"/>
      <c r="AQ882" s="50"/>
    </row>
    <row r="883" spans="1:43"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50"/>
      <c r="AF883" s="50"/>
      <c r="AG883" s="50"/>
      <c r="AH883" s="50"/>
      <c r="AI883" s="50"/>
      <c r="AJ883" s="50"/>
      <c r="AK883" s="50"/>
      <c r="AL883" s="50"/>
      <c r="AM883" s="50"/>
      <c r="AN883" s="50"/>
      <c r="AO883" s="50"/>
      <c r="AP883" s="50"/>
      <c r="AQ883" s="50"/>
    </row>
    <row r="884" spans="1:43"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50"/>
      <c r="AF884" s="50"/>
      <c r="AG884" s="50"/>
      <c r="AH884" s="50"/>
      <c r="AI884" s="50"/>
      <c r="AJ884" s="50"/>
      <c r="AK884" s="50"/>
      <c r="AL884" s="50"/>
      <c r="AM884" s="50"/>
      <c r="AN884" s="50"/>
      <c r="AO884" s="50"/>
      <c r="AP884" s="50"/>
      <c r="AQ884" s="50"/>
    </row>
    <row r="885" spans="1:43"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50"/>
      <c r="AF885" s="50"/>
      <c r="AG885" s="50"/>
      <c r="AH885" s="50"/>
      <c r="AI885" s="50"/>
      <c r="AJ885" s="50"/>
      <c r="AK885" s="50"/>
      <c r="AL885" s="50"/>
      <c r="AM885" s="50"/>
      <c r="AN885" s="50"/>
      <c r="AO885" s="50"/>
      <c r="AP885" s="50"/>
      <c r="AQ885" s="50"/>
    </row>
    <row r="886" spans="1:43"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50"/>
      <c r="AF886" s="50"/>
      <c r="AG886" s="50"/>
      <c r="AH886" s="50"/>
      <c r="AI886" s="50"/>
      <c r="AJ886" s="50"/>
      <c r="AK886" s="50"/>
      <c r="AL886" s="50"/>
      <c r="AM886" s="50"/>
      <c r="AN886" s="50"/>
      <c r="AO886" s="50"/>
      <c r="AP886" s="50"/>
      <c r="AQ886" s="50"/>
    </row>
    <row r="887" spans="1:43"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50"/>
      <c r="AF887" s="50"/>
      <c r="AG887" s="50"/>
      <c r="AH887" s="50"/>
      <c r="AI887" s="50"/>
      <c r="AJ887" s="50"/>
      <c r="AK887" s="50"/>
      <c r="AL887" s="50"/>
      <c r="AM887" s="50"/>
      <c r="AN887" s="50"/>
      <c r="AO887" s="50"/>
      <c r="AP887" s="50"/>
      <c r="AQ887" s="50"/>
    </row>
    <row r="888" spans="1:43"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50"/>
      <c r="AF888" s="50"/>
      <c r="AG888" s="50"/>
      <c r="AH888" s="50"/>
      <c r="AI888" s="50"/>
      <c r="AJ888" s="50"/>
      <c r="AK888" s="50"/>
      <c r="AL888" s="50"/>
      <c r="AM888" s="50"/>
      <c r="AN888" s="50"/>
      <c r="AO888" s="50"/>
      <c r="AP888" s="50"/>
      <c r="AQ888" s="50"/>
    </row>
    <row r="889" spans="1:43"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50"/>
      <c r="AF889" s="50"/>
      <c r="AG889" s="50"/>
      <c r="AH889" s="50"/>
      <c r="AI889" s="50"/>
      <c r="AJ889" s="50"/>
      <c r="AK889" s="50"/>
      <c r="AL889" s="50"/>
      <c r="AM889" s="50"/>
      <c r="AN889" s="50"/>
      <c r="AO889" s="50"/>
      <c r="AP889" s="50"/>
      <c r="AQ889" s="50"/>
    </row>
    <row r="890" spans="1:43"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50"/>
      <c r="AF890" s="50"/>
      <c r="AG890" s="50"/>
      <c r="AH890" s="50"/>
      <c r="AI890" s="50"/>
      <c r="AJ890" s="50"/>
      <c r="AK890" s="50"/>
      <c r="AL890" s="50"/>
      <c r="AM890" s="50"/>
      <c r="AN890" s="50"/>
      <c r="AO890" s="50"/>
      <c r="AP890" s="50"/>
      <c r="AQ890" s="50"/>
    </row>
    <row r="891" spans="1:43"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50"/>
      <c r="AF891" s="50"/>
      <c r="AG891" s="50"/>
      <c r="AH891" s="50"/>
      <c r="AI891" s="50"/>
      <c r="AJ891" s="50"/>
      <c r="AK891" s="50"/>
      <c r="AL891" s="50"/>
      <c r="AM891" s="50"/>
      <c r="AN891" s="50"/>
      <c r="AO891" s="50"/>
      <c r="AP891" s="50"/>
      <c r="AQ891" s="50"/>
    </row>
    <row r="892" spans="1:43"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50"/>
      <c r="AF892" s="50"/>
      <c r="AG892" s="50"/>
      <c r="AH892" s="50"/>
      <c r="AI892" s="50"/>
      <c r="AJ892" s="50"/>
      <c r="AK892" s="50"/>
      <c r="AL892" s="50"/>
      <c r="AM892" s="50"/>
      <c r="AN892" s="50"/>
      <c r="AO892" s="50"/>
      <c r="AP892" s="50"/>
      <c r="AQ892" s="50"/>
    </row>
    <row r="893" spans="1:43"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50"/>
      <c r="AF893" s="50"/>
      <c r="AG893" s="50"/>
      <c r="AH893" s="50"/>
      <c r="AI893" s="50"/>
      <c r="AJ893" s="50"/>
      <c r="AK893" s="50"/>
      <c r="AL893" s="50"/>
      <c r="AM893" s="50"/>
      <c r="AN893" s="50"/>
      <c r="AO893" s="50"/>
      <c r="AP893" s="50"/>
      <c r="AQ893" s="50"/>
    </row>
    <row r="894" spans="1:43"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50"/>
      <c r="AF894" s="50"/>
      <c r="AG894" s="50"/>
      <c r="AH894" s="50"/>
      <c r="AI894" s="50"/>
      <c r="AJ894" s="50"/>
      <c r="AK894" s="50"/>
      <c r="AL894" s="50"/>
      <c r="AM894" s="50"/>
      <c r="AN894" s="50"/>
      <c r="AO894" s="50"/>
      <c r="AP894" s="50"/>
      <c r="AQ894" s="50"/>
    </row>
    <row r="895" spans="1:43"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50"/>
      <c r="AF895" s="50"/>
      <c r="AG895" s="50"/>
      <c r="AH895" s="50"/>
      <c r="AI895" s="50"/>
      <c r="AJ895" s="50"/>
      <c r="AK895" s="50"/>
      <c r="AL895" s="50"/>
      <c r="AM895" s="50"/>
      <c r="AN895" s="50"/>
      <c r="AO895" s="50"/>
      <c r="AP895" s="50"/>
      <c r="AQ895" s="50"/>
    </row>
    <row r="896" spans="1:43"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50"/>
      <c r="AF896" s="50"/>
      <c r="AG896" s="50"/>
      <c r="AH896" s="50"/>
      <c r="AI896" s="50"/>
      <c r="AJ896" s="50"/>
      <c r="AK896" s="50"/>
      <c r="AL896" s="50"/>
      <c r="AM896" s="50"/>
      <c r="AN896" s="50"/>
      <c r="AO896" s="50"/>
      <c r="AP896" s="50"/>
      <c r="AQ896" s="50"/>
    </row>
    <row r="897" spans="1:43"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50"/>
      <c r="AF897" s="50"/>
      <c r="AG897" s="50"/>
      <c r="AH897" s="50"/>
      <c r="AI897" s="50"/>
      <c r="AJ897" s="50"/>
      <c r="AK897" s="50"/>
      <c r="AL897" s="50"/>
      <c r="AM897" s="50"/>
      <c r="AN897" s="50"/>
      <c r="AO897" s="50"/>
      <c r="AP897" s="50"/>
      <c r="AQ897" s="50"/>
    </row>
    <row r="898" spans="1:43"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50"/>
      <c r="AF898" s="50"/>
      <c r="AG898" s="50"/>
      <c r="AH898" s="50"/>
      <c r="AI898" s="50"/>
      <c r="AJ898" s="50"/>
      <c r="AK898" s="50"/>
      <c r="AL898" s="50"/>
      <c r="AM898" s="50"/>
      <c r="AN898" s="50"/>
      <c r="AO898" s="50"/>
      <c r="AP898" s="50"/>
      <c r="AQ898" s="50"/>
    </row>
    <row r="899" spans="1:43"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50"/>
      <c r="AF899" s="50"/>
      <c r="AG899" s="50"/>
      <c r="AH899" s="50"/>
      <c r="AI899" s="50"/>
      <c r="AJ899" s="50"/>
      <c r="AK899" s="50"/>
      <c r="AL899" s="50"/>
      <c r="AM899" s="50"/>
      <c r="AN899" s="50"/>
      <c r="AO899" s="50"/>
      <c r="AP899" s="50"/>
      <c r="AQ899" s="50"/>
    </row>
    <row r="900" spans="1:43"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50"/>
      <c r="AF900" s="50"/>
      <c r="AG900" s="50"/>
      <c r="AH900" s="50"/>
      <c r="AI900" s="50"/>
      <c r="AJ900" s="50"/>
      <c r="AK900" s="50"/>
      <c r="AL900" s="50"/>
      <c r="AM900" s="50"/>
      <c r="AN900" s="50"/>
      <c r="AO900" s="50"/>
      <c r="AP900" s="50"/>
      <c r="AQ900" s="50"/>
    </row>
    <row r="901" spans="1:43"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50"/>
      <c r="AF901" s="50"/>
      <c r="AG901" s="50"/>
      <c r="AH901" s="50"/>
      <c r="AI901" s="50"/>
      <c r="AJ901" s="50"/>
      <c r="AK901" s="50"/>
      <c r="AL901" s="50"/>
      <c r="AM901" s="50"/>
      <c r="AN901" s="50"/>
      <c r="AO901" s="50"/>
      <c r="AP901" s="50"/>
      <c r="AQ901" s="50"/>
    </row>
    <row r="902" spans="1:43"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50"/>
      <c r="AF902" s="50"/>
      <c r="AG902" s="50"/>
      <c r="AH902" s="50"/>
      <c r="AI902" s="50"/>
      <c r="AJ902" s="50"/>
      <c r="AK902" s="50"/>
      <c r="AL902" s="50"/>
      <c r="AM902" s="50"/>
      <c r="AN902" s="50"/>
      <c r="AO902" s="50"/>
      <c r="AP902" s="50"/>
      <c r="AQ902" s="50"/>
    </row>
    <row r="903" spans="1:43"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50"/>
      <c r="AF903" s="50"/>
      <c r="AG903" s="50"/>
      <c r="AH903" s="50"/>
      <c r="AI903" s="50"/>
      <c r="AJ903" s="50"/>
      <c r="AK903" s="50"/>
      <c r="AL903" s="50"/>
      <c r="AM903" s="50"/>
      <c r="AN903" s="50"/>
      <c r="AO903" s="50"/>
      <c r="AP903" s="50"/>
      <c r="AQ903" s="50"/>
    </row>
    <row r="904" spans="1:43"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50"/>
      <c r="AF904" s="50"/>
      <c r="AG904" s="50"/>
      <c r="AH904" s="50"/>
      <c r="AI904" s="50"/>
      <c r="AJ904" s="50"/>
      <c r="AK904" s="50"/>
      <c r="AL904" s="50"/>
      <c r="AM904" s="50"/>
      <c r="AN904" s="50"/>
      <c r="AO904" s="50"/>
      <c r="AP904" s="50"/>
      <c r="AQ904" s="50"/>
    </row>
    <row r="905" spans="1:43"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50"/>
      <c r="AF905" s="50"/>
      <c r="AG905" s="50"/>
      <c r="AH905" s="50"/>
      <c r="AI905" s="50"/>
      <c r="AJ905" s="50"/>
      <c r="AK905" s="50"/>
      <c r="AL905" s="50"/>
      <c r="AM905" s="50"/>
      <c r="AN905" s="50"/>
      <c r="AO905" s="50"/>
      <c r="AP905" s="50"/>
      <c r="AQ905" s="50"/>
    </row>
    <row r="906" spans="1:43"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50"/>
      <c r="AF906" s="50"/>
      <c r="AG906" s="50"/>
      <c r="AH906" s="50"/>
      <c r="AI906" s="50"/>
      <c r="AJ906" s="50"/>
      <c r="AK906" s="50"/>
      <c r="AL906" s="50"/>
      <c r="AM906" s="50"/>
      <c r="AN906" s="50"/>
      <c r="AO906" s="50"/>
      <c r="AP906" s="50"/>
      <c r="AQ906" s="50"/>
    </row>
    <row r="907" spans="1:43"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50"/>
      <c r="AF907" s="50"/>
      <c r="AG907" s="50"/>
      <c r="AH907" s="50"/>
      <c r="AI907" s="50"/>
      <c r="AJ907" s="50"/>
      <c r="AK907" s="50"/>
      <c r="AL907" s="50"/>
      <c r="AM907" s="50"/>
      <c r="AN907" s="50"/>
      <c r="AO907" s="50"/>
      <c r="AP907" s="50"/>
      <c r="AQ907" s="50"/>
    </row>
    <row r="908" spans="1:43"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50"/>
      <c r="AF908" s="50"/>
      <c r="AG908" s="50"/>
      <c r="AH908" s="50"/>
      <c r="AI908" s="50"/>
      <c r="AJ908" s="50"/>
      <c r="AK908" s="50"/>
      <c r="AL908" s="50"/>
      <c r="AM908" s="50"/>
      <c r="AN908" s="50"/>
      <c r="AO908" s="50"/>
      <c r="AP908" s="50"/>
      <c r="AQ908" s="50"/>
    </row>
    <row r="909" spans="1:43"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50"/>
      <c r="AF909" s="50"/>
      <c r="AG909" s="50"/>
      <c r="AH909" s="50"/>
      <c r="AI909" s="50"/>
      <c r="AJ909" s="50"/>
      <c r="AK909" s="50"/>
      <c r="AL909" s="50"/>
      <c r="AM909" s="50"/>
      <c r="AN909" s="50"/>
      <c r="AO909" s="50"/>
      <c r="AP909" s="50"/>
      <c r="AQ909" s="50"/>
    </row>
    <row r="910" spans="1:43"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50"/>
      <c r="AF910" s="50"/>
      <c r="AG910" s="50"/>
      <c r="AH910" s="50"/>
      <c r="AI910" s="50"/>
      <c r="AJ910" s="50"/>
      <c r="AK910" s="50"/>
      <c r="AL910" s="50"/>
      <c r="AM910" s="50"/>
      <c r="AN910" s="50"/>
      <c r="AO910" s="50"/>
      <c r="AP910" s="50"/>
      <c r="AQ910" s="50"/>
    </row>
    <row r="911" spans="1:43"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50"/>
      <c r="AF911" s="50"/>
      <c r="AG911" s="50"/>
      <c r="AH911" s="50"/>
      <c r="AI911" s="50"/>
      <c r="AJ911" s="50"/>
      <c r="AK911" s="50"/>
      <c r="AL911" s="50"/>
      <c r="AM911" s="50"/>
      <c r="AN911" s="50"/>
      <c r="AO911" s="50"/>
      <c r="AP911" s="50"/>
      <c r="AQ911" s="50"/>
    </row>
    <row r="912" spans="1:43"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50"/>
      <c r="AF912" s="50"/>
      <c r="AG912" s="50"/>
      <c r="AH912" s="50"/>
      <c r="AI912" s="50"/>
      <c r="AJ912" s="50"/>
      <c r="AK912" s="50"/>
      <c r="AL912" s="50"/>
      <c r="AM912" s="50"/>
      <c r="AN912" s="50"/>
      <c r="AO912" s="50"/>
      <c r="AP912" s="50"/>
      <c r="AQ912" s="50"/>
    </row>
    <row r="913" spans="1:43"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50"/>
      <c r="AF913" s="50"/>
      <c r="AG913" s="50"/>
      <c r="AH913" s="50"/>
      <c r="AI913" s="50"/>
      <c r="AJ913" s="50"/>
      <c r="AK913" s="50"/>
      <c r="AL913" s="50"/>
      <c r="AM913" s="50"/>
      <c r="AN913" s="50"/>
      <c r="AO913" s="50"/>
      <c r="AP913" s="50"/>
      <c r="AQ913" s="50"/>
    </row>
    <row r="914" spans="1:43"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50"/>
      <c r="AF914" s="50"/>
      <c r="AG914" s="50"/>
      <c r="AH914" s="50"/>
      <c r="AI914" s="50"/>
      <c r="AJ914" s="50"/>
      <c r="AK914" s="50"/>
      <c r="AL914" s="50"/>
      <c r="AM914" s="50"/>
      <c r="AN914" s="50"/>
      <c r="AO914" s="50"/>
      <c r="AP914" s="50"/>
      <c r="AQ914" s="50"/>
    </row>
    <row r="915" spans="1:43"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50"/>
      <c r="AF915" s="50"/>
      <c r="AG915" s="50"/>
      <c r="AH915" s="50"/>
      <c r="AI915" s="50"/>
      <c r="AJ915" s="50"/>
      <c r="AK915" s="50"/>
      <c r="AL915" s="50"/>
      <c r="AM915" s="50"/>
      <c r="AN915" s="50"/>
      <c r="AO915" s="50"/>
      <c r="AP915" s="50"/>
      <c r="AQ915" s="50"/>
    </row>
    <row r="916" spans="1:43"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50"/>
      <c r="AF916" s="50"/>
      <c r="AG916" s="50"/>
      <c r="AH916" s="50"/>
      <c r="AI916" s="50"/>
      <c r="AJ916" s="50"/>
      <c r="AK916" s="50"/>
      <c r="AL916" s="50"/>
      <c r="AM916" s="50"/>
      <c r="AN916" s="50"/>
      <c r="AO916" s="50"/>
      <c r="AP916" s="50"/>
      <c r="AQ916" s="50"/>
    </row>
    <row r="917" spans="1:43"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50"/>
      <c r="AF917" s="50"/>
      <c r="AG917" s="50"/>
      <c r="AH917" s="50"/>
      <c r="AI917" s="50"/>
      <c r="AJ917" s="50"/>
      <c r="AK917" s="50"/>
      <c r="AL917" s="50"/>
      <c r="AM917" s="50"/>
      <c r="AN917" s="50"/>
      <c r="AO917" s="50"/>
      <c r="AP917" s="50"/>
      <c r="AQ917" s="50"/>
    </row>
    <row r="918" spans="1:43"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50"/>
      <c r="AF918" s="50"/>
      <c r="AG918" s="50"/>
      <c r="AH918" s="50"/>
      <c r="AI918" s="50"/>
      <c r="AJ918" s="50"/>
      <c r="AK918" s="50"/>
      <c r="AL918" s="50"/>
      <c r="AM918" s="50"/>
      <c r="AN918" s="50"/>
      <c r="AO918" s="50"/>
      <c r="AP918" s="50"/>
      <c r="AQ918" s="50"/>
    </row>
    <row r="919" spans="1:43"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50"/>
      <c r="AF919" s="50"/>
      <c r="AG919" s="50"/>
      <c r="AH919" s="50"/>
      <c r="AI919" s="50"/>
      <c r="AJ919" s="50"/>
      <c r="AK919" s="50"/>
      <c r="AL919" s="50"/>
      <c r="AM919" s="50"/>
      <c r="AN919" s="50"/>
      <c r="AO919" s="50"/>
      <c r="AP919" s="50"/>
      <c r="AQ919" s="50"/>
    </row>
    <row r="920" spans="1:43"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50"/>
      <c r="AF920" s="50"/>
      <c r="AG920" s="50"/>
      <c r="AH920" s="50"/>
      <c r="AI920" s="50"/>
      <c r="AJ920" s="50"/>
      <c r="AK920" s="50"/>
      <c r="AL920" s="50"/>
      <c r="AM920" s="50"/>
      <c r="AN920" s="50"/>
      <c r="AO920" s="50"/>
      <c r="AP920" s="50"/>
      <c r="AQ920" s="50"/>
    </row>
    <row r="921" spans="1:43"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50"/>
      <c r="AF921" s="50"/>
      <c r="AG921" s="50"/>
      <c r="AH921" s="50"/>
      <c r="AI921" s="50"/>
      <c r="AJ921" s="50"/>
      <c r="AK921" s="50"/>
      <c r="AL921" s="50"/>
      <c r="AM921" s="50"/>
      <c r="AN921" s="50"/>
      <c r="AO921" s="50"/>
      <c r="AP921" s="50"/>
      <c r="AQ921" s="50"/>
    </row>
    <row r="922" spans="1:43"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50"/>
      <c r="AF922" s="50"/>
      <c r="AG922" s="50"/>
      <c r="AH922" s="50"/>
      <c r="AI922" s="50"/>
      <c r="AJ922" s="50"/>
      <c r="AK922" s="50"/>
      <c r="AL922" s="50"/>
      <c r="AM922" s="50"/>
      <c r="AN922" s="50"/>
      <c r="AO922" s="50"/>
      <c r="AP922" s="50"/>
      <c r="AQ922" s="50"/>
    </row>
    <row r="923" spans="1:43"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50"/>
      <c r="AF923" s="50"/>
      <c r="AG923" s="50"/>
      <c r="AH923" s="50"/>
      <c r="AI923" s="50"/>
      <c r="AJ923" s="50"/>
      <c r="AK923" s="50"/>
      <c r="AL923" s="50"/>
      <c r="AM923" s="50"/>
      <c r="AN923" s="50"/>
      <c r="AO923" s="50"/>
      <c r="AP923" s="50"/>
      <c r="AQ923" s="50"/>
    </row>
    <row r="924" spans="1:43"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50"/>
      <c r="AF924" s="50"/>
      <c r="AG924" s="50"/>
      <c r="AH924" s="50"/>
      <c r="AI924" s="50"/>
      <c r="AJ924" s="50"/>
      <c r="AK924" s="50"/>
      <c r="AL924" s="50"/>
      <c r="AM924" s="50"/>
      <c r="AN924" s="50"/>
      <c r="AO924" s="50"/>
      <c r="AP924" s="50"/>
      <c r="AQ924" s="50"/>
    </row>
    <row r="925" spans="1:43"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50"/>
      <c r="AF925" s="50"/>
      <c r="AG925" s="50"/>
      <c r="AH925" s="50"/>
      <c r="AI925" s="50"/>
      <c r="AJ925" s="50"/>
      <c r="AK925" s="50"/>
      <c r="AL925" s="50"/>
      <c r="AM925" s="50"/>
      <c r="AN925" s="50"/>
      <c r="AO925" s="50"/>
      <c r="AP925" s="50"/>
      <c r="AQ925" s="50"/>
    </row>
    <row r="926" spans="1:43"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50"/>
      <c r="AF926" s="50"/>
      <c r="AG926" s="50"/>
      <c r="AH926" s="50"/>
      <c r="AI926" s="50"/>
      <c r="AJ926" s="50"/>
      <c r="AK926" s="50"/>
      <c r="AL926" s="50"/>
      <c r="AM926" s="50"/>
      <c r="AN926" s="50"/>
      <c r="AO926" s="50"/>
      <c r="AP926" s="50"/>
      <c r="AQ926" s="50"/>
    </row>
    <row r="927" spans="1:43"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50"/>
      <c r="AF927" s="50"/>
      <c r="AG927" s="50"/>
      <c r="AH927" s="50"/>
      <c r="AI927" s="50"/>
      <c r="AJ927" s="50"/>
      <c r="AK927" s="50"/>
      <c r="AL927" s="50"/>
      <c r="AM927" s="50"/>
      <c r="AN927" s="50"/>
      <c r="AO927" s="50"/>
      <c r="AP927" s="50"/>
      <c r="AQ927" s="50"/>
    </row>
    <row r="928" spans="1:43"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50"/>
      <c r="AF928" s="50"/>
      <c r="AG928" s="50"/>
      <c r="AH928" s="50"/>
      <c r="AI928" s="50"/>
      <c r="AJ928" s="50"/>
      <c r="AK928" s="50"/>
      <c r="AL928" s="50"/>
      <c r="AM928" s="50"/>
      <c r="AN928" s="50"/>
      <c r="AO928" s="50"/>
      <c r="AP928" s="50"/>
      <c r="AQ928" s="50"/>
    </row>
    <row r="929" spans="1:43"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50"/>
      <c r="AF929" s="50"/>
      <c r="AG929" s="50"/>
      <c r="AH929" s="50"/>
      <c r="AI929" s="50"/>
      <c r="AJ929" s="50"/>
      <c r="AK929" s="50"/>
      <c r="AL929" s="50"/>
      <c r="AM929" s="50"/>
      <c r="AN929" s="50"/>
      <c r="AO929" s="50"/>
      <c r="AP929" s="50"/>
      <c r="AQ929" s="50"/>
    </row>
    <row r="930" spans="1:43"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50"/>
      <c r="AF930" s="50"/>
      <c r="AG930" s="50"/>
      <c r="AH930" s="50"/>
      <c r="AI930" s="50"/>
      <c r="AJ930" s="50"/>
      <c r="AK930" s="50"/>
      <c r="AL930" s="50"/>
      <c r="AM930" s="50"/>
      <c r="AN930" s="50"/>
      <c r="AO930" s="50"/>
      <c r="AP930" s="50"/>
      <c r="AQ930" s="50"/>
    </row>
    <row r="931" spans="1:43"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50"/>
      <c r="AF931" s="50"/>
      <c r="AG931" s="50"/>
      <c r="AH931" s="50"/>
      <c r="AI931" s="50"/>
      <c r="AJ931" s="50"/>
      <c r="AK931" s="50"/>
      <c r="AL931" s="50"/>
      <c r="AM931" s="50"/>
      <c r="AN931" s="50"/>
      <c r="AO931" s="50"/>
      <c r="AP931" s="50"/>
      <c r="AQ931" s="50"/>
    </row>
    <row r="932" spans="1:43"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50"/>
      <c r="AF932" s="50"/>
      <c r="AG932" s="50"/>
      <c r="AH932" s="50"/>
      <c r="AI932" s="50"/>
      <c r="AJ932" s="50"/>
      <c r="AK932" s="50"/>
      <c r="AL932" s="50"/>
      <c r="AM932" s="50"/>
      <c r="AN932" s="50"/>
      <c r="AO932" s="50"/>
      <c r="AP932" s="50"/>
      <c r="AQ932" s="50"/>
    </row>
    <row r="933" spans="1:43"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50"/>
      <c r="AF933" s="50"/>
      <c r="AG933" s="50"/>
      <c r="AH933" s="50"/>
      <c r="AI933" s="50"/>
      <c r="AJ933" s="50"/>
      <c r="AK933" s="50"/>
      <c r="AL933" s="50"/>
      <c r="AM933" s="50"/>
      <c r="AN933" s="50"/>
      <c r="AO933" s="50"/>
      <c r="AP933" s="50"/>
      <c r="AQ933" s="50"/>
    </row>
    <row r="934" spans="1:43"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50"/>
      <c r="AF934" s="50"/>
      <c r="AG934" s="50"/>
      <c r="AH934" s="50"/>
      <c r="AI934" s="50"/>
      <c r="AJ934" s="50"/>
      <c r="AK934" s="50"/>
      <c r="AL934" s="50"/>
      <c r="AM934" s="50"/>
      <c r="AN934" s="50"/>
      <c r="AO934" s="50"/>
      <c r="AP934" s="50"/>
      <c r="AQ934" s="50"/>
    </row>
    <row r="935" spans="1:43"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50"/>
      <c r="AF935" s="50"/>
      <c r="AG935" s="50"/>
      <c r="AH935" s="50"/>
      <c r="AI935" s="50"/>
      <c r="AJ935" s="50"/>
      <c r="AK935" s="50"/>
      <c r="AL935" s="50"/>
      <c r="AM935" s="50"/>
      <c r="AN935" s="50"/>
      <c r="AO935" s="50"/>
      <c r="AP935" s="50"/>
      <c r="AQ935" s="50"/>
    </row>
    <row r="936" spans="1:43"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50"/>
      <c r="AF936" s="50"/>
      <c r="AG936" s="50"/>
      <c r="AH936" s="50"/>
      <c r="AI936" s="50"/>
      <c r="AJ936" s="50"/>
      <c r="AK936" s="50"/>
      <c r="AL936" s="50"/>
      <c r="AM936" s="50"/>
      <c r="AN936" s="50"/>
      <c r="AO936" s="50"/>
      <c r="AP936" s="50"/>
      <c r="AQ936" s="50"/>
    </row>
    <row r="937" spans="1:43"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50"/>
      <c r="AF937" s="50"/>
      <c r="AG937" s="50"/>
      <c r="AH937" s="50"/>
      <c r="AI937" s="50"/>
      <c r="AJ937" s="50"/>
      <c r="AK937" s="50"/>
      <c r="AL937" s="50"/>
      <c r="AM937" s="50"/>
      <c r="AN937" s="50"/>
      <c r="AO937" s="50"/>
      <c r="AP937" s="50"/>
      <c r="AQ937" s="50"/>
    </row>
    <row r="938" spans="1:43"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50"/>
      <c r="AF938" s="50"/>
      <c r="AG938" s="50"/>
      <c r="AH938" s="50"/>
      <c r="AI938" s="50"/>
      <c r="AJ938" s="50"/>
      <c r="AK938" s="50"/>
      <c r="AL938" s="50"/>
      <c r="AM938" s="50"/>
      <c r="AN938" s="50"/>
      <c r="AO938" s="50"/>
      <c r="AP938" s="50"/>
      <c r="AQ938" s="50"/>
    </row>
    <row r="939" spans="1:43"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50"/>
      <c r="AF939" s="50"/>
      <c r="AG939" s="50"/>
      <c r="AH939" s="50"/>
      <c r="AI939" s="50"/>
      <c r="AJ939" s="50"/>
      <c r="AK939" s="50"/>
      <c r="AL939" s="50"/>
      <c r="AM939" s="50"/>
      <c r="AN939" s="50"/>
      <c r="AO939" s="50"/>
      <c r="AP939" s="50"/>
      <c r="AQ939" s="50"/>
    </row>
    <row r="940" spans="1:43"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50"/>
      <c r="AF940" s="50"/>
      <c r="AG940" s="50"/>
      <c r="AH940" s="50"/>
      <c r="AI940" s="50"/>
      <c r="AJ940" s="50"/>
      <c r="AK940" s="50"/>
      <c r="AL940" s="50"/>
      <c r="AM940" s="50"/>
      <c r="AN940" s="50"/>
      <c r="AO940" s="50"/>
      <c r="AP940" s="50"/>
      <c r="AQ940" s="50"/>
    </row>
    <row r="941" spans="1:43"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50"/>
      <c r="AF941" s="50"/>
      <c r="AG941" s="50"/>
      <c r="AH941" s="50"/>
      <c r="AI941" s="50"/>
      <c r="AJ941" s="50"/>
      <c r="AK941" s="50"/>
      <c r="AL941" s="50"/>
      <c r="AM941" s="50"/>
      <c r="AN941" s="50"/>
      <c r="AO941" s="50"/>
      <c r="AP941" s="50"/>
      <c r="AQ941" s="50"/>
    </row>
    <row r="942" spans="1:43"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50"/>
      <c r="AF942" s="50"/>
      <c r="AG942" s="50"/>
      <c r="AH942" s="50"/>
      <c r="AI942" s="50"/>
      <c r="AJ942" s="50"/>
      <c r="AK942" s="50"/>
      <c r="AL942" s="50"/>
      <c r="AM942" s="50"/>
      <c r="AN942" s="50"/>
      <c r="AO942" s="50"/>
      <c r="AP942" s="50"/>
      <c r="AQ942" s="50"/>
    </row>
    <row r="943" spans="1:43"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50"/>
      <c r="AF943" s="50"/>
      <c r="AG943" s="50"/>
      <c r="AH943" s="50"/>
      <c r="AI943" s="50"/>
      <c r="AJ943" s="50"/>
      <c r="AK943" s="50"/>
      <c r="AL943" s="50"/>
      <c r="AM943" s="50"/>
      <c r="AN943" s="50"/>
      <c r="AO943" s="50"/>
      <c r="AP943" s="50"/>
      <c r="AQ943" s="50"/>
    </row>
    <row r="944" spans="1:43"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50"/>
      <c r="AF944" s="50"/>
      <c r="AG944" s="50"/>
      <c r="AH944" s="50"/>
      <c r="AI944" s="50"/>
      <c r="AJ944" s="50"/>
      <c r="AK944" s="50"/>
      <c r="AL944" s="50"/>
      <c r="AM944" s="50"/>
      <c r="AN944" s="50"/>
      <c r="AO944" s="50"/>
      <c r="AP944" s="50"/>
      <c r="AQ944" s="50"/>
    </row>
    <row r="945" spans="1:43"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50"/>
      <c r="AF945" s="50"/>
      <c r="AG945" s="50"/>
      <c r="AH945" s="50"/>
      <c r="AI945" s="50"/>
      <c r="AJ945" s="50"/>
      <c r="AK945" s="50"/>
      <c r="AL945" s="50"/>
      <c r="AM945" s="50"/>
      <c r="AN945" s="50"/>
      <c r="AO945" s="50"/>
      <c r="AP945" s="50"/>
      <c r="AQ945" s="50"/>
    </row>
    <row r="946" spans="1:43"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50"/>
      <c r="AF946" s="50"/>
      <c r="AG946" s="50"/>
      <c r="AH946" s="50"/>
      <c r="AI946" s="50"/>
      <c r="AJ946" s="50"/>
      <c r="AK946" s="50"/>
      <c r="AL946" s="50"/>
      <c r="AM946" s="50"/>
      <c r="AN946" s="50"/>
      <c r="AO946" s="50"/>
      <c r="AP946" s="50"/>
      <c r="AQ946" s="50"/>
    </row>
    <row r="947" spans="1:43"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50"/>
      <c r="AF947" s="50"/>
      <c r="AG947" s="50"/>
      <c r="AH947" s="50"/>
      <c r="AI947" s="50"/>
      <c r="AJ947" s="50"/>
      <c r="AK947" s="50"/>
      <c r="AL947" s="50"/>
      <c r="AM947" s="50"/>
      <c r="AN947" s="50"/>
      <c r="AO947" s="50"/>
      <c r="AP947" s="50"/>
      <c r="AQ947" s="50"/>
    </row>
    <row r="948" spans="1:43"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50"/>
      <c r="AF948" s="50"/>
      <c r="AG948" s="50"/>
      <c r="AH948" s="50"/>
      <c r="AI948" s="50"/>
      <c r="AJ948" s="50"/>
      <c r="AK948" s="50"/>
      <c r="AL948" s="50"/>
      <c r="AM948" s="50"/>
      <c r="AN948" s="50"/>
      <c r="AO948" s="50"/>
      <c r="AP948" s="50"/>
      <c r="AQ948" s="50"/>
    </row>
    <row r="949" spans="1:43"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50"/>
      <c r="AF949" s="50"/>
      <c r="AG949" s="50"/>
      <c r="AH949" s="50"/>
      <c r="AI949" s="50"/>
      <c r="AJ949" s="50"/>
      <c r="AK949" s="50"/>
      <c r="AL949" s="50"/>
      <c r="AM949" s="50"/>
      <c r="AN949" s="50"/>
      <c r="AO949" s="50"/>
      <c r="AP949" s="50"/>
      <c r="AQ949" s="50"/>
    </row>
    <row r="950" spans="1:43"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50"/>
      <c r="AF950" s="50"/>
      <c r="AG950" s="50"/>
      <c r="AH950" s="50"/>
      <c r="AI950" s="50"/>
      <c r="AJ950" s="50"/>
      <c r="AK950" s="50"/>
      <c r="AL950" s="50"/>
      <c r="AM950" s="50"/>
      <c r="AN950" s="50"/>
      <c r="AO950" s="50"/>
      <c r="AP950" s="50"/>
      <c r="AQ950" s="50"/>
    </row>
    <row r="951" spans="1:43"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50"/>
      <c r="AF951" s="50"/>
      <c r="AG951" s="50"/>
      <c r="AH951" s="50"/>
      <c r="AI951" s="50"/>
      <c r="AJ951" s="50"/>
      <c r="AK951" s="50"/>
      <c r="AL951" s="50"/>
      <c r="AM951" s="50"/>
      <c r="AN951" s="50"/>
      <c r="AO951" s="50"/>
      <c r="AP951" s="50"/>
      <c r="AQ951" s="50"/>
    </row>
    <row r="952" spans="1:43"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50"/>
      <c r="AF952" s="50"/>
      <c r="AG952" s="50"/>
      <c r="AH952" s="50"/>
      <c r="AI952" s="50"/>
      <c r="AJ952" s="50"/>
      <c r="AK952" s="50"/>
      <c r="AL952" s="50"/>
      <c r="AM952" s="50"/>
      <c r="AN952" s="50"/>
      <c r="AO952" s="50"/>
      <c r="AP952" s="50"/>
      <c r="AQ952" s="50"/>
    </row>
    <row r="953" spans="1:43"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50"/>
      <c r="AF953" s="50"/>
      <c r="AG953" s="50"/>
      <c r="AH953" s="50"/>
      <c r="AI953" s="50"/>
      <c r="AJ953" s="50"/>
      <c r="AK953" s="50"/>
      <c r="AL953" s="50"/>
      <c r="AM953" s="50"/>
      <c r="AN953" s="50"/>
      <c r="AO953" s="50"/>
      <c r="AP953" s="50"/>
      <c r="AQ953" s="50"/>
    </row>
    <row r="954" spans="1:43"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50"/>
      <c r="AF954" s="50"/>
      <c r="AG954" s="50"/>
      <c r="AH954" s="50"/>
      <c r="AI954" s="50"/>
      <c r="AJ954" s="50"/>
      <c r="AK954" s="50"/>
      <c r="AL954" s="50"/>
      <c r="AM954" s="50"/>
      <c r="AN954" s="50"/>
      <c r="AO954" s="50"/>
      <c r="AP954" s="50"/>
      <c r="AQ954" s="50"/>
    </row>
    <row r="955" spans="1:43"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50"/>
      <c r="AF955" s="50"/>
      <c r="AG955" s="50"/>
      <c r="AH955" s="50"/>
      <c r="AI955" s="50"/>
      <c r="AJ955" s="50"/>
      <c r="AK955" s="50"/>
      <c r="AL955" s="50"/>
      <c r="AM955" s="50"/>
      <c r="AN955" s="50"/>
      <c r="AO955" s="50"/>
      <c r="AP955" s="50"/>
      <c r="AQ955" s="50"/>
    </row>
    <row r="956" spans="1:43"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50"/>
      <c r="AF956" s="50"/>
      <c r="AG956" s="50"/>
      <c r="AH956" s="50"/>
      <c r="AI956" s="50"/>
      <c r="AJ956" s="50"/>
      <c r="AK956" s="50"/>
      <c r="AL956" s="50"/>
      <c r="AM956" s="50"/>
      <c r="AN956" s="50"/>
      <c r="AO956" s="50"/>
      <c r="AP956" s="50"/>
      <c r="AQ956" s="50"/>
    </row>
    <row r="957" spans="1:43"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50"/>
      <c r="AF957" s="50"/>
      <c r="AG957" s="50"/>
      <c r="AH957" s="50"/>
      <c r="AI957" s="50"/>
      <c r="AJ957" s="50"/>
      <c r="AK957" s="50"/>
      <c r="AL957" s="50"/>
      <c r="AM957" s="50"/>
      <c r="AN957" s="50"/>
      <c r="AO957" s="50"/>
      <c r="AP957" s="50"/>
      <c r="AQ957" s="50"/>
    </row>
    <row r="958" spans="1:43"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50"/>
      <c r="AF958" s="50"/>
      <c r="AG958" s="50"/>
      <c r="AH958" s="50"/>
      <c r="AI958" s="50"/>
      <c r="AJ958" s="50"/>
      <c r="AK958" s="50"/>
      <c r="AL958" s="50"/>
      <c r="AM958" s="50"/>
      <c r="AN958" s="50"/>
      <c r="AO958" s="50"/>
      <c r="AP958" s="50"/>
      <c r="AQ958" s="50"/>
    </row>
    <row r="959" spans="1:43"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50"/>
      <c r="AF959" s="50"/>
      <c r="AG959" s="50"/>
      <c r="AH959" s="50"/>
      <c r="AI959" s="50"/>
      <c r="AJ959" s="50"/>
      <c r="AK959" s="50"/>
      <c r="AL959" s="50"/>
      <c r="AM959" s="50"/>
      <c r="AN959" s="50"/>
      <c r="AO959" s="50"/>
      <c r="AP959" s="50"/>
      <c r="AQ959" s="50"/>
    </row>
    <row r="960" spans="1:43"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50"/>
      <c r="AF960" s="50"/>
      <c r="AG960" s="50"/>
      <c r="AH960" s="50"/>
      <c r="AI960" s="50"/>
      <c r="AJ960" s="50"/>
      <c r="AK960" s="50"/>
      <c r="AL960" s="50"/>
      <c r="AM960" s="50"/>
      <c r="AN960" s="50"/>
      <c r="AO960" s="50"/>
      <c r="AP960" s="50"/>
      <c r="AQ960" s="50"/>
    </row>
    <row r="961" spans="1:43"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50"/>
      <c r="AF961" s="50"/>
      <c r="AG961" s="50"/>
      <c r="AH961" s="50"/>
      <c r="AI961" s="50"/>
      <c r="AJ961" s="50"/>
      <c r="AK961" s="50"/>
      <c r="AL961" s="50"/>
      <c r="AM961" s="50"/>
      <c r="AN961" s="50"/>
      <c r="AO961" s="50"/>
      <c r="AP961" s="50"/>
      <c r="AQ961" s="50"/>
    </row>
    <row r="962" spans="1:43"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50"/>
      <c r="AF962" s="50"/>
      <c r="AG962" s="50"/>
      <c r="AH962" s="50"/>
      <c r="AI962" s="50"/>
      <c r="AJ962" s="50"/>
      <c r="AK962" s="50"/>
      <c r="AL962" s="50"/>
      <c r="AM962" s="50"/>
      <c r="AN962" s="50"/>
      <c r="AO962" s="50"/>
      <c r="AP962" s="50"/>
      <c r="AQ962" s="50"/>
    </row>
    <row r="963" spans="1:43"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50"/>
      <c r="AF963" s="50"/>
      <c r="AG963" s="50"/>
      <c r="AH963" s="50"/>
      <c r="AI963" s="50"/>
      <c r="AJ963" s="50"/>
      <c r="AK963" s="50"/>
      <c r="AL963" s="50"/>
      <c r="AM963" s="50"/>
      <c r="AN963" s="50"/>
      <c r="AO963" s="50"/>
      <c r="AP963" s="50"/>
      <c r="AQ963" s="50"/>
    </row>
    <row r="964" spans="1:43"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50"/>
      <c r="AF964" s="50"/>
      <c r="AG964" s="50"/>
      <c r="AH964" s="50"/>
      <c r="AI964" s="50"/>
      <c r="AJ964" s="50"/>
      <c r="AK964" s="50"/>
      <c r="AL964" s="50"/>
      <c r="AM964" s="50"/>
      <c r="AN964" s="50"/>
      <c r="AO964" s="50"/>
      <c r="AP964" s="50"/>
      <c r="AQ964" s="50"/>
    </row>
    <row r="965" spans="1:43"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50"/>
      <c r="AF965" s="50"/>
      <c r="AG965" s="50"/>
      <c r="AH965" s="50"/>
      <c r="AI965" s="50"/>
      <c r="AJ965" s="50"/>
      <c r="AK965" s="50"/>
      <c r="AL965" s="50"/>
      <c r="AM965" s="50"/>
      <c r="AN965" s="50"/>
      <c r="AO965" s="50"/>
      <c r="AP965" s="50"/>
      <c r="AQ965" s="50"/>
    </row>
    <row r="966" spans="1:43"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50"/>
      <c r="AF966" s="50"/>
      <c r="AG966" s="50"/>
      <c r="AH966" s="50"/>
      <c r="AI966" s="50"/>
      <c r="AJ966" s="50"/>
      <c r="AK966" s="50"/>
      <c r="AL966" s="50"/>
      <c r="AM966" s="50"/>
      <c r="AN966" s="50"/>
      <c r="AO966" s="50"/>
      <c r="AP966" s="50"/>
      <c r="AQ966" s="50"/>
    </row>
    <row r="967" spans="1:43"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50"/>
      <c r="AF967" s="50"/>
      <c r="AG967" s="50"/>
      <c r="AH967" s="50"/>
      <c r="AI967" s="50"/>
      <c r="AJ967" s="50"/>
      <c r="AK967" s="50"/>
      <c r="AL967" s="50"/>
      <c r="AM967" s="50"/>
      <c r="AN967" s="50"/>
      <c r="AO967" s="50"/>
      <c r="AP967" s="50"/>
      <c r="AQ967" s="50"/>
    </row>
    <row r="968" spans="1:43"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50"/>
      <c r="AF968" s="50"/>
      <c r="AG968" s="50"/>
      <c r="AH968" s="50"/>
      <c r="AI968" s="50"/>
      <c r="AJ968" s="50"/>
      <c r="AK968" s="50"/>
      <c r="AL968" s="50"/>
      <c r="AM968" s="50"/>
      <c r="AN968" s="50"/>
      <c r="AO968" s="50"/>
      <c r="AP968" s="50"/>
      <c r="AQ968" s="50"/>
    </row>
    <row r="969" spans="1:43"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50"/>
      <c r="AF969" s="50"/>
      <c r="AG969" s="50"/>
      <c r="AH969" s="50"/>
      <c r="AI969" s="50"/>
      <c r="AJ969" s="50"/>
      <c r="AK969" s="50"/>
      <c r="AL969" s="50"/>
      <c r="AM969" s="50"/>
      <c r="AN969" s="50"/>
      <c r="AO969" s="50"/>
      <c r="AP969" s="50"/>
      <c r="AQ969" s="50"/>
    </row>
    <row r="970" spans="1:43"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50"/>
      <c r="AF970" s="50"/>
      <c r="AG970" s="50"/>
      <c r="AH970" s="50"/>
      <c r="AI970" s="50"/>
      <c r="AJ970" s="50"/>
      <c r="AK970" s="50"/>
      <c r="AL970" s="50"/>
      <c r="AM970" s="50"/>
      <c r="AN970" s="50"/>
      <c r="AO970" s="50"/>
      <c r="AP970" s="50"/>
      <c r="AQ970" s="50"/>
    </row>
    <row r="971" spans="1:43"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50"/>
      <c r="AF971" s="50"/>
      <c r="AG971" s="50"/>
      <c r="AH971" s="50"/>
      <c r="AI971" s="50"/>
      <c r="AJ971" s="50"/>
      <c r="AK971" s="50"/>
      <c r="AL971" s="50"/>
      <c r="AM971" s="50"/>
      <c r="AN971" s="50"/>
      <c r="AO971" s="50"/>
      <c r="AP971" s="50"/>
      <c r="AQ971" s="50"/>
    </row>
    <row r="972" spans="1:43"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50"/>
      <c r="AF972" s="50"/>
      <c r="AG972" s="50"/>
      <c r="AH972" s="50"/>
      <c r="AI972" s="50"/>
      <c r="AJ972" s="50"/>
      <c r="AK972" s="50"/>
      <c r="AL972" s="50"/>
      <c r="AM972" s="50"/>
      <c r="AN972" s="50"/>
      <c r="AO972" s="50"/>
      <c r="AP972" s="50"/>
      <c r="AQ972" s="50"/>
    </row>
    <row r="973" spans="1:43"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50"/>
      <c r="AF973" s="50"/>
      <c r="AG973" s="50"/>
      <c r="AH973" s="50"/>
      <c r="AI973" s="50"/>
      <c r="AJ973" s="50"/>
      <c r="AK973" s="50"/>
      <c r="AL973" s="50"/>
      <c r="AM973" s="50"/>
      <c r="AN973" s="50"/>
      <c r="AO973" s="50"/>
      <c r="AP973" s="50"/>
      <c r="AQ973" s="50"/>
    </row>
    <row r="974" spans="1:43"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50"/>
      <c r="AF974" s="50"/>
      <c r="AG974" s="50"/>
      <c r="AH974" s="50"/>
      <c r="AI974" s="50"/>
      <c r="AJ974" s="50"/>
      <c r="AK974" s="50"/>
      <c r="AL974" s="50"/>
      <c r="AM974" s="50"/>
      <c r="AN974" s="50"/>
      <c r="AO974" s="50"/>
      <c r="AP974" s="50"/>
      <c r="AQ974" s="50"/>
    </row>
    <row r="975" spans="1:43"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50"/>
      <c r="AF975" s="50"/>
      <c r="AG975" s="50"/>
      <c r="AH975" s="50"/>
      <c r="AI975" s="50"/>
      <c r="AJ975" s="50"/>
      <c r="AK975" s="50"/>
      <c r="AL975" s="50"/>
      <c r="AM975" s="50"/>
      <c r="AN975" s="50"/>
      <c r="AO975" s="50"/>
      <c r="AP975" s="50"/>
      <c r="AQ975" s="50"/>
    </row>
    <row r="976" spans="1:43"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50"/>
      <c r="AF976" s="50"/>
      <c r="AG976" s="50"/>
      <c r="AH976" s="50"/>
      <c r="AI976" s="50"/>
      <c r="AJ976" s="50"/>
      <c r="AK976" s="50"/>
      <c r="AL976" s="50"/>
      <c r="AM976" s="50"/>
      <c r="AN976" s="50"/>
      <c r="AO976" s="50"/>
      <c r="AP976" s="50"/>
      <c r="AQ976" s="50"/>
    </row>
    <row r="977" spans="1:43"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50"/>
      <c r="AF977" s="50"/>
      <c r="AG977" s="50"/>
      <c r="AH977" s="50"/>
      <c r="AI977" s="50"/>
      <c r="AJ977" s="50"/>
      <c r="AK977" s="50"/>
      <c r="AL977" s="50"/>
      <c r="AM977" s="50"/>
      <c r="AN977" s="50"/>
      <c r="AO977" s="50"/>
      <c r="AP977" s="50"/>
      <c r="AQ977" s="50"/>
    </row>
    <row r="978" spans="1:43"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50"/>
      <c r="AF978" s="50"/>
      <c r="AG978" s="50"/>
      <c r="AH978" s="50"/>
      <c r="AI978" s="50"/>
      <c r="AJ978" s="50"/>
      <c r="AK978" s="50"/>
      <c r="AL978" s="50"/>
      <c r="AM978" s="50"/>
      <c r="AN978" s="50"/>
      <c r="AO978" s="50"/>
      <c r="AP978" s="50"/>
      <c r="AQ978" s="50"/>
    </row>
    <row r="979" spans="1:43"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50"/>
      <c r="AF979" s="50"/>
      <c r="AG979" s="50"/>
      <c r="AH979" s="50"/>
      <c r="AI979" s="50"/>
      <c r="AJ979" s="50"/>
      <c r="AK979" s="50"/>
      <c r="AL979" s="50"/>
      <c r="AM979" s="50"/>
      <c r="AN979" s="50"/>
      <c r="AO979" s="50"/>
      <c r="AP979" s="50"/>
      <c r="AQ979" s="50"/>
    </row>
    <row r="980" spans="1:43"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50"/>
      <c r="AF980" s="50"/>
      <c r="AG980" s="50"/>
      <c r="AH980" s="50"/>
      <c r="AI980" s="50"/>
      <c r="AJ980" s="50"/>
      <c r="AK980" s="50"/>
      <c r="AL980" s="50"/>
      <c r="AM980" s="50"/>
      <c r="AN980" s="50"/>
      <c r="AO980" s="50"/>
      <c r="AP980" s="50"/>
      <c r="AQ980" s="50"/>
    </row>
    <row r="981" spans="1:43"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50"/>
      <c r="AF981" s="50"/>
      <c r="AG981" s="50"/>
      <c r="AH981" s="50"/>
      <c r="AI981" s="50"/>
      <c r="AJ981" s="50"/>
      <c r="AK981" s="50"/>
      <c r="AL981" s="50"/>
      <c r="AM981" s="50"/>
      <c r="AN981" s="50"/>
      <c r="AO981" s="50"/>
      <c r="AP981" s="50"/>
      <c r="AQ981" s="50"/>
    </row>
    <row r="982" spans="1:43"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50"/>
      <c r="AF982" s="50"/>
      <c r="AG982" s="50"/>
      <c r="AH982" s="50"/>
      <c r="AI982" s="50"/>
      <c r="AJ982" s="50"/>
      <c r="AK982" s="50"/>
      <c r="AL982" s="50"/>
      <c r="AM982" s="50"/>
      <c r="AN982" s="50"/>
      <c r="AO982" s="50"/>
      <c r="AP982" s="50"/>
      <c r="AQ982" s="50"/>
    </row>
    <row r="983" spans="1:43"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50"/>
      <c r="AF983" s="50"/>
      <c r="AG983" s="50"/>
      <c r="AH983" s="50"/>
      <c r="AI983" s="50"/>
      <c r="AJ983" s="50"/>
      <c r="AK983" s="50"/>
      <c r="AL983" s="50"/>
      <c r="AM983" s="50"/>
      <c r="AN983" s="50"/>
      <c r="AO983" s="50"/>
      <c r="AP983" s="50"/>
      <c r="AQ983" s="50"/>
    </row>
    <row r="984" spans="1:43"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50"/>
      <c r="AF984" s="50"/>
      <c r="AG984" s="50"/>
      <c r="AH984" s="50"/>
      <c r="AI984" s="50"/>
      <c r="AJ984" s="50"/>
      <c r="AK984" s="50"/>
      <c r="AL984" s="50"/>
      <c r="AM984" s="50"/>
      <c r="AN984" s="50"/>
      <c r="AO984" s="50"/>
      <c r="AP984" s="50"/>
      <c r="AQ984" s="50"/>
    </row>
    <row r="985" spans="1:43"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50"/>
      <c r="AF985" s="50"/>
      <c r="AG985" s="50"/>
      <c r="AH985" s="50"/>
      <c r="AI985" s="50"/>
      <c r="AJ985" s="50"/>
      <c r="AK985" s="50"/>
      <c r="AL985" s="50"/>
      <c r="AM985" s="50"/>
      <c r="AN985" s="50"/>
      <c r="AO985" s="50"/>
      <c r="AP985" s="50"/>
      <c r="AQ985" s="50"/>
    </row>
    <row r="986" spans="1:43"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50"/>
      <c r="AF986" s="50"/>
      <c r="AG986" s="50"/>
      <c r="AH986" s="50"/>
      <c r="AI986" s="50"/>
      <c r="AJ986" s="50"/>
      <c r="AK986" s="50"/>
      <c r="AL986" s="50"/>
      <c r="AM986" s="50"/>
      <c r="AN986" s="50"/>
      <c r="AO986" s="50"/>
      <c r="AP986" s="50"/>
      <c r="AQ986" s="50"/>
    </row>
    <row r="987" spans="1:43"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50"/>
      <c r="AF987" s="50"/>
      <c r="AG987" s="50"/>
      <c r="AH987" s="50"/>
      <c r="AI987" s="50"/>
      <c r="AJ987" s="50"/>
      <c r="AK987" s="50"/>
      <c r="AL987" s="50"/>
      <c r="AM987" s="50"/>
      <c r="AN987" s="50"/>
      <c r="AO987" s="50"/>
      <c r="AP987" s="50"/>
      <c r="AQ987" s="50"/>
    </row>
    <row r="988" spans="1:43"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50"/>
      <c r="AF988" s="50"/>
      <c r="AG988" s="50"/>
      <c r="AH988" s="50"/>
      <c r="AI988" s="50"/>
      <c r="AJ988" s="50"/>
      <c r="AK988" s="50"/>
      <c r="AL988" s="50"/>
      <c r="AM988" s="50"/>
      <c r="AN988" s="50"/>
      <c r="AO988" s="50"/>
      <c r="AP988" s="50"/>
      <c r="AQ988" s="50"/>
    </row>
    <row r="989" spans="1:43"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50"/>
      <c r="AF989" s="50"/>
      <c r="AG989" s="50"/>
      <c r="AH989" s="50"/>
      <c r="AI989" s="50"/>
      <c r="AJ989" s="50"/>
      <c r="AK989" s="50"/>
      <c r="AL989" s="50"/>
      <c r="AM989" s="50"/>
      <c r="AN989" s="50"/>
      <c r="AO989" s="50"/>
      <c r="AP989" s="50"/>
      <c r="AQ989" s="50"/>
    </row>
    <row r="990" spans="1:43"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50"/>
      <c r="AF990" s="50"/>
      <c r="AG990" s="50"/>
      <c r="AH990" s="50"/>
      <c r="AI990" s="50"/>
      <c r="AJ990" s="50"/>
      <c r="AK990" s="50"/>
      <c r="AL990" s="50"/>
      <c r="AM990" s="50"/>
      <c r="AN990" s="50"/>
      <c r="AO990" s="50"/>
      <c r="AP990" s="50"/>
      <c r="AQ990" s="50"/>
    </row>
    <row r="991" spans="1:43"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50"/>
      <c r="AF991" s="50"/>
      <c r="AG991" s="50"/>
      <c r="AH991" s="50"/>
      <c r="AI991" s="50"/>
      <c r="AJ991" s="50"/>
      <c r="AK991" s="50"/>
      <c r="AL991" s="50"/>
      <c r="AM991" s="50"/>
      <c r="AN991" s="50"/>
      <c r="AO991" s="50"/>
      <c r="AP991" s="50"/>
      <c r="AQ991" s="50"/>
    </row>
    <row r="992" spans="1:43"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50"/>
      <c r="AF992" s="50"/>
      <c r="AG992" s="50"/>
      <c r="AH992" s="50"/>
      <c r="AI992" s="50"/>
      <c r="AJ992" s="50"/>
      <c r="AK992" s="50"/>
      <c r="AL992" s="50"/>
      <c r="AM992" s="50"/>
      <c r="AN992" s="50"/>
      <c r="AO992" s="50"/>
      <c r="AP992" s="50"/>
      <c r="AQ992" s="50"/>
    </row>
    <row r="993" spans="1:43"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50"/>
      <c r="AF993" s="50"/>
      <c r="AG993" s="50"/>
      <c r="AH993" s="50"/>
      <c r="AI993" s="50"/>
      <c r="AJ993" s="50"/>
      <c r="AK993" s="50"/>
      <c r="AL993" s="50"/>
      <c r="AM993" s="50"/>
      <c r="AN993" s="50"/>
      <c r="AO993" s="50"/>
      <c r="AP993" s="50"/>
      <c r="AQ993" s="50"/>
    </row>
    <row r="994" spans="1:43"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50"/>
      <c r="AF994" s="50"/>
      <c r="AG994" s="50"/>
      <c r="AH994" s="50"/>
      <c r="AI994" s="50"/>
      <c r="AJ994" s="50"/>
      <c r="AK994" s="50"/>
      <c r="AL994" s="50"/>
      <c r="AM994" s="50"/>
      <c r="AN994" s="50"/>
      <c r="AO994" s="50"/>
      <c r="AP994" s="50"/>
      <c r="AQ994" s="50"/>
    </row>
    <row r="995" spans="1:43"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50"/>
      <c r="AF995" s="50"/>
      <c r="AG995" s="50"/>
      <c r="AH995" s="50"/>
      <c r="AI995" s="50"/>
      <c r="AJ995" s="50"/>
      <c r="AK995" s="50"/>
      <c r="AL995" s="50"/>
      <c r="AM995" s="50"/>
      <c r="AN995" s="50"/>
      <c r="AO995" s="50"/>
      <c r="AP995" s="50"/>
      <c r="AQ995" s="50"/>
    </row>
    <row r="996" spans="1:43"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50"/>
      <c r="AF996" s="50"/>
      <c r="AG996" s="50"/>
      <c r="AH996" s="50"/>
      <c r="AI996" s="50"/>
      <c r="AJ996" s="50"/>
      <c r="AK996" s="50"/>
      <c r="AL996" s="50"/>
      <c r="AM996" s="50"/>
      <c r="AN996" s="50"/>
      <c r="AO996" s="50"/>
      <c r="AP996" s="50"/>
      <c r="AQ996" s="50"/>
    </row>
    <row r="997" spans="1:43"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50"/>
      <c r="AF997" s="50"/>
      <c r="AG997" s="50"/>
      <c r="AH997" s="50"/>
      <c r="AI997" s="50"/>
      <c r="AJ997" s="50"/>
      <c r="AK997" s="50"/>
      <c r="AL997" s="50"/>
      <c r="AM997" s="50"/>
      <c r="AN997" s="50"/>
      <c r="AO997" s="50"/>
      <c r="AP997" s="50"/>
      <c r="AQ997" s="50"/>
    </row>
    <row r="998" spans="1:43"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50"/>
      <c r="AF998" s="50"/>
      <c r="AG998" s="50"/>
      <c r="AH998" s="50"/>
      <c r="AI998" s="50"/>
      <c r="AJ998" s="50"/>
      <c r="AK998" s="50"/>
      <c r="AL998" s="50"/>
      <c r="AM998" s="50"/>
      <c r="AN998" s="50"/>
      <c r="AO998" s="50"/>
      <c r="AP998" s="50"/>
      <c r="AQ998" s="50"/>
    </row>
    <row r="999" spans="1:43"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50"/>
      <c r="AF999" s="50"/>
      <c r="AG999" s="50"/>
      <c r="AH999" s="50"/>
      <c r="AI999" s="50"/>
      <c r="AJ999" s="50"/>
      <c r="AK999" s="50"/>
      <c r="AL999" s="50"/>
      <c r="AM999" s="50"/>
      <c r="AN999" s="50"/>
      <c r="AO999" s="50"/>
      <c r="AP999" s="50"/>
      <c r="AQ999" s="50"/>
    </row>
    <row r="1000" spans="1:43"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50"/>
      <c r="AF1000" s="50"/>
      <c r="AG1000" s="50"/>
      <c r="AH1000" s="50"/>
      <c r="AI1000" s="50"/>
      <c r="AJ1000" s="50"/>
      <c r="AK1000" s="50"/>
      <c r="AL1000" s="50"/>
      <c r="AM1000" s="50"/>
      <c r="AN1000" s="50"/>
      <c r="AO1000" s="50"/>
      <c r="AP1000" s="50"/>
      <c r="AQ1000" s="50"/>
    </row>
  </sheetData>
  <sheetProtection password="B7B8" sheet="1" objects="1" scenarios="1" formatCells="0" formatColumns="0" selectLockedCells="1"/>
  <mergeCells count="178">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I9:K9"/>
    <mergeCell ref="Z22:AA22"/>
    <mergeCell ref="AB22:AD22"/>
    <mergeCell ref="H20:Y20"/>
    <mergeCell ref="Z20:AA20"/>
    <mergeCell ref="AB20:AD20"/>
    <mergeCell ref="H21:Y21"/>
    <mergeCell ref="Z21:AA21"/>
    <mergeCell ref="AB21:AD21"/>
    <mergeCell ref="H22:Y22"/>
  </mergeCells>
  <conditionalFormatting sqref="A18:A23">
    <cfRule type="containsBlanks" dxfId="53" priority="1">
      <formula>LEN(TRIM(A18))=0</formula>
    </cfRule>
  </conditionalFormatting>
  <conditionalFormatting sqref="AD5">
    <cfRule type="containsBlanks" dxfId="52" priority="2">
      <formula>LEN(TRIM(AD5))=0</formula>
    </cfRule>
  </conditionalFormatting>
  <conditionalFormatting sqref="P72:AD79 AC80:AD80">
    <cfRule type="containsBlanks" dxfId="51" priority="3">
      <formula>LEN(TRIM(P72))=0</formula>
    </cfRule>
  </conditionalFormatting>
  <conditionalFormatting sqref="A13:O14">
    <cfRule type="containsBlanks" dxfId="50" priority="4">
      <formula>LEN(TRIM(A13))=0</formula>
    </cfRule>
  </conditionalFormatting>
  <conditionalFormatting sqref="Q13:AD14">
    <cfRule type="containsBlanks" dxfId="49" priority="5">
      <formula>LEN(TRIM(Q13))=0</formula>
    </cfRule>
  </conditionalFormatting>
  <conditionalFormatting sqref="H17:AA23">
    <cfRule type="containsBlanks" dxfId="48" priority="6">
      <formula>LEN(TRIM(H17))=0</formula>
    </cfRule>
  </conditionalFormatting>
  <conditionalFormatting sqref="A26 A29 A32 A36 A39 A42 A45 A48 A51 A54 A58 A61 A64">
    <cfRule type="containsBlanks" dxfId="47" priority="7">
      <formula>LEN(TRIM(A26))=0</formula>
    </cfRule>
  </conditionalFormatting>
  <conditionalFormatting sqref="S26:S34">
    <cfRule type="containsBlanks" dxfId="46" priority="8">
      <formula>LEN(TRIM(S26))=0</formula>
    </cfRule>
  </conditionalFormatting>
  <conditionalFormatting sqref="B26">
    <cfRule type="containsBlanks" dxfId="45" priority="9">
      <formula>LEN(TRIM(B26))=0</formula>
    </cfRule>
  </conditionalFormatting>
  <conditionalFormatting sqref="B29">
    <cfRule type="containsBlanks" dxfId="44" priority="10">
      <formula>LEN(TRIM(B29))=0</formula>
    </cfRule>
  </conditionalFormatting>
  <conditionalFormatting sqref="B32">
    <cfRule type="containsBlanks" dxfId="43" priority="11">
      <formula>LEN(TRIM(B32))=0</formula>
    </cfRule>
  </conditionalFormatting>
  <conditionalFormatting sqref="B36 B39 B42 B45 B48 B51 B54 S36:S56">
    <cfRule type="containsBlanks" dxfId="42" priority="12">
      <formula>LEN(TRIM(B36))=0</formula>
    </cfRule>
  </conditionalFormatting>
  <conditionalFormatting sqref="B58 B61 B64 S58:S66">
    <cfRule type="containsBlanks" dxfId="41" priority="13">
      <formula>LEN(TRIM(B58))=0</formula>
    </cfRule>
  </conditionalFormatting>
  <conditionalFormatting sqref="T58">
    <cfRule type="containsBlanks" dxfId="40" priority="14">
      <formula>LEN(TRIM(T58))=0</formula>
    </cfRule>
  </conditionalFormatting>
  <conditionalFormatting sqref="T36:T56">
    <cfRule type="containsBlanks" dxfId="39" priority="15">
      <formula>LEN(TRIM(T36))=0</formula>
    </cfRule>
  </conditionalFormatting>
  <conditionalFormatting sqref="T59:T66">
    <cfRule type="containsBlanks" dxfId="38" priority="16">
      <formula>LEN(TRIM(T59))=0</formula>
    </cfRule>
  </conditionalFormatting>
  <conditionalFormatting sqref="T26">
    <cfRule type="containsBlanks" dxfId="37" priority="17">
      <formula>LEN(TRIM(T26))=0</formula>
    </cfRule>
  </conditionalFormatting>
  <conditionalFormatting sqref="T27:T34">
    <cfRule type="containsBlanks" dxfId="36" priority="18">
      <formula>LEN(TRIM(T27))=0</formula>
    </cfRule>
  </conditionalFormatting>
  <dataValidations count="4">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T26:T34 T36:T56">
      <formula1>"Práctica,Tarea,Reporte,Checklist,Actividad,Ensayo,Proyecto,Investigación,Exposición,Lista de Cotejo,Mapa Mental,Examen Escrito"</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1000"/>
  <sheetViews>
    <sheetView view="pageBreakPreview" zoomScale="120" zoomScaleNormal="25" zoomScaleSheetLayoutView="120" workbookViewId="0">
      <selection activeCell="A13" sqref="A13:O13"/>
    </sheetView>
  </sheetViews>
  <sheetFormatPr baseColWidth="10" defaultColWidth="0" defaultRowHeight="15" customHeight="1" zeroHeight="1"/>
  <cols>
    <col min="1" max="30" width="4.28515625" customWidth="1"/>
    <col min="31" max="31" width="5.42578125" style="51" customWidth="1"/>
    <col min="32" max="37" width="4.28515625" style="23" hidden="1" customWidth="1"/>
    <col min="38" max="41" width="11.42578125" style="23" hidden="1" customWidth="1"/>
    <col min="42" max="42" width="4.28515625" style="23" hidden="1" customWidth="1"/>
    <col min="43" max="43" width="11.42578125" style="23" hidden="1" customWidth="1"/>
    <col min="44" max="57" width="0" style="23" hidden="1" customWidth="1"/>
    <col min="58" max="16384" width="14.42578125" hidden="1"/>
  </cols>
  <sheetData>
    <row r="1" spans="1:43"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50"/>
      <c r="AF1" s="22"/>
      <c r="AG1" s="22"/>
      <c r="AH1" s="22"/>
      <c r="AI1" s="22"/>
      <c r="AJ1" s="22"/>
      <c r="AK1" s="22"/>
      <c r="AL1" s="22"/>
      <c r="AM1" s="22" t="s">
        <v>1</v>
      </c>
      <c r="AN1" s="22"/>
      <c r="AO1" s="22"/>
      <c r="AP1" s="22"/>
      <c r="AQ1" s="22"/>
    </row>
    <row r="2" spans="1:43" ht="21" customHeight="1">
      <c r="A2" s="72" t="str">
        <f>+'UT 1'!A2:AD2</f>
        <v>PLANEACIÓN ACADÉMICA REV. 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50"/>
      <c r="AF2" s="22"/>
      <c r="AG2" s="22"/>
      <c r="AH2" s="22"/>
      <c r="AI2" s="22"/>
      <c r="AJ2" s="22"/>
      <c r="AK2" s="22"/>
      <c r="AL2" s="22"/>
      <c r="AM2" s="24" t="s">
        <v>3</v>
      </c>
      <c r="AN2" s="22"/>
      <c r="AO2" s="22"/>
      <c r="AP2" s="22"/>
      <c r="AQ2" s="22"/>
    </row>
    <row r="3" spans="1:43"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50"/>
      <c r="AF3" s="22"/>
      <c r="AG3" s="22"/>
      <c r="AH3" s="22"/>
      <c r="AI3" s="22"/>
      <c r="AJ3" s="22"/>
      <c r="AK3" s="22"/>
      <c r="AL3" s="22"/>
      <c r="AM3" s="24" t="s">
        <v>4</v>
      </c>
      <c r="AN3" s="22"/>
      <c r="AO3" s="22"/>
      <c r="AP3" s="22"/>
      <c r="AQ3" s="22"/>
    </row>
    <row r="4" spans="1:43" ht="15" customHeight="1">
      <c r="A4" s="3"/>
      <c r="B4" s="3"/>
      <c r="C4" s="3"/>
      <c r="D4" s="3"/>
      <c r="E4" s="3"/>
      <c r="F4" s="3"/>
      <c r="G4" s="3"/>
      <c r="H4" s="3"/>
      <c r="I4" s="3"/>
      <c r="J4" s="3"/>
      <c r="K4" s="3"/>
      <c r="L4" s="3"/>
      <c r="M4" s="3"/>
      <c r="N4" s="3"/>
      <c r="O4" s="3"/>
      <c r="P4" s="3"/>
      <c r="Q4" s="3"/>
      <c r="R4" s="3"/>
      <c r="S4" s="3"/>
      <c r="T4" s="3"/>
      <c r="U4" s="3"/>
      <c r="V4" s="3"/>
      <c r="W4" s="3"/>
      <c r="X4" s="3"/>
      <c r="Y4" s="3"/>
      <c r="Z4" s="3"/>
      <c r="AA4" s="4"/>
      <c r="AB4" s="3"/>
      <c r="AC4" s="3"/>
      <c r="AD4" s="3"/>
      <c r="AE4" s="50"/>
      <c r="AF4" s="22"/>
      <c r="AG4" s="22"/>
      <c r="AH4" s="22"/>
      <c r="AI4" s="22"/>
      <c r="AJ4" s="22"/>
      <c r="AK4" s="22"/>
      <c r="AL4" s="22"/>
      <c r="AM4" s="24" t="s">
        <v>5</v>
      </c>
      <c r="AN4" s="22"/>
      <c r="AO4" s="22"/>
      <c r="AP4" s="22"/>
      <c r="AQ4" s="22"/>
    </row>
    <row r="5" spans="1:43">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132</v>
      </c>
      <c r="AE5" s="50"/>
      <c r="AF5" s="22"/>
      <c r="AG5" s="22"/>
      <c r="AH5" s="22"/>
      <c r="AI5" s="22"/>
      <c r="AJ5" s="22"/>
      <c r="AK5" s="22"/>
      <c r="AL5" s="22"/>
      <c r="AM5" s="24" t="s">
        <v>9</v>
      </c>
      <c r="AN5" s="22"/>
      <c r="AO5" s="22"/>
      <c r="AP5" s="22"/>
      <c r="AQ5" s="22"/>
    </row>
    <row r="6" spans="1:43" ht="15.75" customHeight="1">
      <c r="A6" s="77" t="s">
        <v>10</v>
      </c>
      <c r="B6" s="78"/>
      <c r="C6" s="78"/>
      <c r="D6" s="78"/>
      <c r="E6" s="79"/>
      <c r="F6" s="138" t="str">
        <f>+'UT 1'!F6:AD6</f>
        <v>ADMINISTRACIÓN DE NEGOCIOS</v>
      </c>
      <c r="G6" s="90"/>
      <c r="H6" s="90"/>
      <c r="I6" s="90"/>
      <c r="J6" s="90"/>
      <c r="K6" s="90"/>
      <c r="L6" s="90"/>
      <c r="M6" s="90"/>
      <c r="N6" s="90"/>
      <c r="O6" s="90"/>
      <c r="P6" s="90"/>
      <c r="Q6" s="90"/>
      <c r="R6" s="90"/>
      <c r="S6" s="90"/>
      <c r="T6" s="90"/>
      <c r="U6" s="90"/>
      <c r="V6" s="90"/>
      <c r="W6" s="90"/>
      <c r="X6" s="90"/>
      <c r="Y6" s="90"/>
      <c r="Z6" s="90"/>
      <c r="AA6" s="90"/>
      <c r="AB6" s="90"/>
      <c r="AC6" s="90"/>
      <c r="AD6" s="91"/>
      <c r="AE6" s="50"/>
      <c r="AF6" s="22"/>
      <c r="AG6" s="22"/>
      <c r="AH6" s="22"/>
      <c r="AI6" s="22"/>
      <c r="AJ6" s="22"/>
      <c r="AK6" s="22"/>
      <c r="AL6" s="22"/>
      <c r="AM6" s="24" t="s">
        <v>11</v>
      </c>
      <c r="AN6" s="22"/>
      <c r="AO6" s="22"/>
      <c r="AP6" s="22"/>
      <c r="AQ6" s="22"/>
    </row>
    <row r="7" spans="1:43" ht="15.75">
      <c r="A7" s="83" t="s">
        <v>12</v>
      </c>
      <c r="B7" s="75"/>
      <c r="C7" s="75"/>
      <c r="D7" s="75"/>
      <c r="E7" s="76"/>
      <c r="F7" s="84" t="str">
        <f>+VLOOKUP(F6,BD!B:VI,2,0)</f>
        <v>Ingeniería en Energías Renovables</v>
      </c>
      <c r="G7" s="85"/>
      <c r="H7" s="85"/>
      <c r="I7" s="85"/>
      <c r="J7" s="85"/>
      <c r="K7" s="85"/>
      <c r="L7" s="85"/>
      <c r="M7" s="85"/>
      <c r="N7" s="85"/>
      <c r="O7" s="85"/>
      <c r="P7" s="85"/>
      <c r="Q7" s="85"/>
      <c r="R7" s="85"/>
      <c r="S7" s="85"/>
      <c r="T7" s="85"/>
      <c r="U7" s="85"/>
      <c r="V7" s="85"/>
      <c r="W7" s="85"/>
      <c r="X7" s="85"/>
      <c r="Y7" s="85"/>
      <c r="Z7" s="85"/>
      <c r="AA7" s="85"/>
      <c r="AB7" s="85"/>
      <c r="AC7" s="85"/>
      <c r="AD7" s="86"/>
      <c r="AE7" s="50"/>
      <c r="AF7" s="22"/>
      <c r="AG7" s="22"/>
      <c r="AH7" s="22"/>
      <c r="AI7" s="22"/>
      <c r="AJ7" s="22"/>
      <c r="AK7" s="22"/>
      <c r="AL7" s="22"/>
      <c r="AM7" s="24" t="s">
        <v>13</v>
      </c>
      <c r="AN7" s="22"/>
      <c r="AO7" s="22"/>
      <c r="AP7" s="22"/>
      <c r="AQ7" s="22"/>
    </row>
    <row r="8" spans="1:43">
      <c r="A8" s="83" t="s">
        <v>14</v>
      </c>
      <c r="B8" s="75"/>
      <c r="C8" s="75"/>
      <c r="D8" s="75"/>
      <c r="E8" s="88"/>
      <c r="F8" s="87">
        <f>+VLOOKUP(F6,BD!B:VI,255,0)</f>
        <v>0</v>
      </c>
      <c r="G8" s="75"/>
      <c r="H8" s="75"/>
      <c r="I8" s="75"/>
      <c r="J8" s="75"/>
      <c r="K8" s="75"/>
      <c r="L8" s="75"/>
      <c r="M8" s="75"/>
      <c r="N8" s="75"/>
      <c r="O8" s="75"/>
      <c r="P8" s="75"/>
      <c r="Q8" s="75"/>
      <c r="R8" s="75"/>
      <c r="S8" s="75"/>
      <c r="T8" s="75"/>
      <c r="U8" s="75"/>
      <c r="V8" s="75"/>
      <c r="W8" s="75"/>
      <c r="X8" s="75"/>
      <c r="Y8" s="75"/>
      <c r="Z8" s="75"/>
      <c r="AA8" s="75"/>
      <c r="AB8" s="75"/>
      <c r="AC8" s="75"/>
      <c r="AD8" s="76"/>
      <c r="AE8" s="50"/>
      <c r="AF8" s="22"/>
      <c r="AG8" s="22"/>
      <c r="AH8" s="22"/>
      <c r="AI8" s="22"/>
      <c r="AJ8" s="22"/>
      <c r="AK8" s="22"/>
      <c r="AL8" s="22"/>
      <c r="AM8" s="24" t="s">
        <v>15</v>
      </c>
      <c r="AN8" s="22"/>
      <c r="AO8" s="22"/>
      <c r="AP8" s="22"/>
      <c r="AQ8" s="22"/>
    </row>
    <row r="9" spans="1:43" ht="15.75" customHeight="1">
      <c r="A9" s="77" t="s">
        <v>16</v>
      </c>
      <c r="B9" s="78"/>
      <c r="C9" s="78"/>
      <c r="D9" s="78"/>
      <c r="E9" s="79"/>
      <c r="F9" s="89" t="str">
        <f>+VLOOKUP(F6,BD!B:VI,4,0)</f>
        <v>Séptimo</v>
      </c>
      <c r="G9" s="90"/>
      <c r="H9" s="91"/>
      <c r="I9" s="142" t="s">
        <v>17</v>
      </c>
      <c r="J9" s="143"/>
      <c r="K9" s="144"/>
      <c r="L9" s="9">
        <f>+VLOOKUP(F6,BD!B:VI,256,0)</f>
        <v>0</v>
      </c>
      <c r="M9" s="92" t="s">
        <v>18</v>
      </c>
      <c r="N9" s="78"/>
      <c r="O9" s="79"/>
      <c r="P9" s="10">
        <f>+VLOOKUP(F6,BD!B:VI,257,0)</f>
        <v>0</v>
      </c>
      <c r="Q9" s="92" t="s">
        <v>19</v>
      </c>
      <c r="R9" s="78"/>
      <c r="S9" s="78"/>
      <c r="T9" s="79"/>
      <c r="U9" s="11">
        <f>+VLOOKUP(F6,BD!B:VI,8,0)</f>
        <v>4</v>
      </c>
      <c r="V9" s="92" t="s">
        <v>20</v>
      </c>
      <c r="W9" s="78"/>
      <c r="X9" s="78"/>
      <c r="Y9" s="79"/>
      <c r="Z9" s="87">
        <f>+VLOOKUP(F6,BD!B:VI,301,0)</f>
        <v>0</v>
      </c>
      <c r="AA9" s="75"/>
      <c r="AB9" s="75"/>
      <c r="AC9" s="75"/>
      <c r="AD9" s="76"/>
      <c r="AE9" s="50"/>
      <c r="AF9" s="22"/>
      <c r="AG9" s="22"/>
      <c r="AH9" s="22"/>
      <c r="AI9" s="22"/>
      <c r="AJ9" s="22"/>
      <c r="AK9" s="22"/>
      <c r="AL9" s="22"/>
      <c r="AM9" s="24" t="s">
        <v>21</v>
      </c>
      <c r="AN9" s="22"/>
      <c r="AO9" s="22"/>
      <c r="AP9" s="22"/>
      <c r="AQ9" s="22"/>
    </row>
    <row r="10" spans="1:43">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50"/>
      <c r="AF10" s="22"/>
      <c r="AG10" s="22"/>
      <c r="AH10" s="22"/>
      <c r="AI10" s="22"/>
      <c r="AJ10" s="22"/>
      <c r="AK10" s="22"/>
      <c r="AL10" s="22"/>
      <c r="AM10" s="24" t="s">
        <v>23</v>
      </c>
      <c r="AN10" s="22"/>
      <c r="AO10" s="22"/>
      <c r="AP10" s="22"/>
      <c r="AQ10" s="22"/>
    </row>
    <row r="11" spans="1:43" ht="34.5" customHeight="1">
      <c r="A11" s="93">
        <f>+VLOOKUP(F6,BD!B:VI,259,0)</f>
        <v>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50"/>
      <c r="AF11" s="22"/>
      <c r="AG11" s="22"/>
      <c r="AH11" s="22"/>
      <c r="AI11" s="22"/>
      <c r="AJ11" s="22"/>
      <c r="AK11" s="22"/>
      <c r="AL11" s="22"/>
      <c r="AM11" s="24" t="s">
        <v>24</v>
      </c>
      <c r="AN11" s="22"/>
      <c r="AO11" s="22"/>
      <c r="AP11" s="22"/>
      <c r="AQ11" s="22"/>
    </row>
    <row r="12" spans="1:43">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50"/>
      <c r="AF12" s="22"/>
      <c r="AG12" s="22"/>
      <c r="AH12" s="22"/>
      <c r="AI12" s="22"/>
      <c r="AJ12" s="22"/>
      <c r="AK12" s="22"/>
      <c r="AL12" s="22" t="s">
        <v>75</v>
      </c>
      <c r="AM12" s="24" t="s">
        <v>26</v>
      </c>
      <c r="AN12" s="22"/>
      <c r="AO12" s="22"/>
      <c r="AP12" s="22"/>
      <c r="AQ12" s="22"/>
    </row>
    <row r="13" spans="1:43"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50" t="s">
        <v>27</v>
      </c>
      <c r="AF13" s="22"/>
      <c r="AG13" s="22"/>
      <c r="AH13" s="22"/>
      <c r="AI13" s="22"/>
      <c r="AJ13" s="22"/>
      <c r="AK13" s="22"/>
      <c r="AL13" s="22" t="s">
        <v>76</v>
      </c>
      <c r="AM13" s="24" t="s">
        <v>28</v>
      </c>
      <c r="AN13" s="22"/>
      <c r="AO13" s="22"/>
      <c r="AP13" s="22"/>
      <c r="AQ13" s="22"/>
    </row>
    <row r="14" spans="1:43"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50" t="s">
        <v>27</v>
      </c>
      <c r="AF14" s="22"/>
      <c r="AG14" s="22"/>
      <c r="AH14" s="22"/>
      <c r="AI14" s="22"/>
      <c r="AJ14" s="22"/>
      <c r="AK14" s="22"/>
      <c r="AL14" s="22" t="s">
        <v>77</v>
      </c>
      <c r="AM14" s="24" t="s">
        <v>29</v>
      </c>
      <c r="AN14" s="22"/>
      <c r="AO14" s="22"/>
      <c r="AP14" s="22"/>
      <c r="AQ14" s="22"/>
    </row>
    <row r="15" spans="1:43">
      <c r="A15" s="95" t="s">
        <v>133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50"/>
      <c r="AF15" s="22"/>
      <c r="AG15" s="22"/>
      <c r="AH15" s="22"/>
      <c r="AI15" s="22"/>
      <c r="AJ15" s="22"/>
      <c r="AK15" s="22"/>
      <c r="AL15" s="22"/>
      <c r="AM15" s="24" t="s">
        <v>31</v>
      </c>
      <c r="AN15" s="22"/>
      <c r="AO15" s="22"/>
      <c r="AP15" s="22"/>
      <c r="AQ15" s="22"/>
    </row>
    <row r="16" spans="1:43">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50"/>
      <c r="AF16" s="22"/>
      <c r="AG16" s="22"/>
      <c r="AH16" s="22"/>
      <c r="AI16" s="22"/>
      <c r="AJ16" s="22"/>
      <c r="AK16" s="22"/>
      <c r="AL16" s="22"/>
      <c r="AM16" s="24" t="s">
        <v>36</v>
      </c>
      <c r="AN16" s="22"/>
      <c r="AO16" s="22"/>
      <c r="AP16" s="22"/>
      <c r="AQ16" s="22"/>
    </row>
    <row r="17" spans="1:43" ht="39" customHeight="1">
      <c r="A17" s="100" t="str">
        <f>IF(VLOOKUP(F6,BD!B:VI,260,0)=0,"----------------------------------------------------",(VLOOKUP(F6,BD!B:VI,260,0)))</f>
        <v>----------------------------------------------------</v>
      </c>
      <c r="B17" s="75"/>
      <c r="C17" s="75"/>
      <c r="D17" s="75"/>
      <c r="E17" s="75"/>
      <c r="F17" s="75"/>
      <c r="G17" s="76"/>
      <c r="H17" s="137"/>
      <c r="I17" s="68"/>
      <c r="J17" s="68"/>
      <c r="K17" s="68"/>
      <c r="L17" s="68"/>
      <c r="M17" s="68"/>
      <c r="N17" s="68"/>
      <c r="O17" s="68"/>
      <c r="P17" s="68"/>
      <c r="Q17" s="68"/>
      <c r="R17" s="68"/>
      <c r="S17" s="68"/>
      <c r="T17" s="68"/>
      <c r="U17" s="68"/>
      <c r="V17" s="68"/>
      <c r="W17" s="68"/>
      <c r="X17" s="68"/>
      <c r="Y17" s="66"/>
      <c r="Z17" s="65"/>
      <c r="AA17" s="66"/>
      <c r="AB17" s="67" t="str">
        <f t="shared" ref="AB17:AB23" si="0">+IF(Z17="","","Firma de conclusión del tema")</f>
        <v/>
      </c>
      <c r="AC17" s="68"/>
      <c r="AD17" s="66"/>
      <c r="AE17" s="54"/>
      <c r="AF17" s="25"/>
      <c r="AG17" s="25"/>
      <c r="AH17" s="25"/>
      <c r="AI17" s="25"/>
      <c r="AJ17" s="25"/>
      <c r="AK17" s="25"/>
      <c r="AL17" s="25"/>
      <c r="AM17" s="24" t="s">
        <v>37</v>
      </c>
      <c r="AN17" s="25"/>
      <c r="AO17" s="25"/>
      <c r="AP17" s="25"/>
      <c r="AQ17" s="25"/>
    </row>
    <row r="18" spans="1:43" ht="39" customHeight="1">
      <c r="A18" s="100" t="str">
        <f>IF(VLOOKUP(F6,BD!B:VI,264,0)=0,"----------------------------------------------------",(VLOOKUP(F6,BD!B:VI,264,0)))</f>
        <v>----------------------------------------------------</v>
      </c>
      <c r="B18" s="75"/>
      <c r="C18" s="75"/>
      <c r="D18" s="75"/>
      <c r="E18" s="75"/>
      <c r="F18" s="75"/>
      <c r="G18" s="76"/>
      <c r="H18" s="137"/>
      <c r="I18" s="68"/>
      <c r="J18" s="68"/>
      <c r="K18" s="68"/>
      <c r="L18" s="68"/>
      <c r="M18" s="68"/>
      <c r="N18" s="68"/>
      <c r="O18" s="68"/>
      <c r="P18" s="68"/>
      <c r="Q18" s="68"/>
      <c r="R18" s="68"/>
      <c r="S18" s="68"/>
      <c r="T18" s="68"/>
      <c r="U18" s="68"/>
      <c r="V18" s="68"/>
      <c r="W18" s="68"/>
      <c r="X18" s="68"/>
      <c r="Y18" s="66"/>
      <c r="Z18" s="65"/>
      <c r="AA18" s="66"/>
      <c r="AB18" s="67" t="str">
        <f t="shared" si="0"/>
        <v/>
      </c>
      <c r="AC18" s="68"/>
      <c r="AD18" s="66"/>
      <c r="AE18" s="54"/>
      <c r="AF18" s="25"/>
      <c r="AG18" s="25"/>
      <c r="AH18" s="25"/>
      <c r="AI18" s="25"/>
      <c r="AJ18" s="25"/>
      <c r="AK18" s="25"/>
      <c r="AL18" s="25"/>
      <c r="AM18" s="24" t="s">
        <v>38</v>
      </c>
      <c r="AN18" s="25"/>
      <c r="AO18" s="25"/>
      <c r="AP18" s="25"/>
      <c r="AQ18" s="25"/>
    </row>
    <row r="19" spans="1:43" ht="39" customHeight="1">
      <c r="A19" s="100" t="str">
        <f>IF(VLOOKUP(F6,BD!B:VI,268,0)=0,"----------------------------------------------------",(VLOOKUP(F6,BD!B:VI,268,0)))</f>
        <v>----------------------------------------------------</v>
      </c>
      <c r="B19" s="75"/>
      <c r="C19" s="75"/>
      <c r="D19" s="75"/>
      <c r="E19" s="75"/>
      <c r="F19" s="75"/>
      <c r="G19" s="76"/>
      <c r="H19" s="137"/>
      <c r="I19" s="68"/>
      <c r="J19" s="68"/>
      <c r="K19" s="68"/>
      <c r="L19" s="68"/>
      <c r="M19" s="68"/>
      <c r="N19" s="68"/>
      <c r="O19" s="68"/>
      <c r="P19" s="68"/>
      <c r="Q19" s="68"/>
      <c r="R19" s="68"/>
      <c r="S19" s="68"/>
      <c r="T19" s="68"/>
      <c r="U19" s="68"/>
      <c r="V19" s="68"/>
      <c r="W19" s="68"/>
      <c r="X19" s="68"/>
      <c r="Y19" s="66"/>
      <c r="Z19" s="65"/>
      <c r="AA19" s="66"/>
      <c r="AB19" s="67" t="str">
        <f t="shared" si="0"/>
        <v/>
      </c>
      <c r="AC19" s="68"/>
      <c r="AD19" s="66"/>
      <c r="AE19" s="54"/>
      <c r="AF19" s="25"/>
      <c r="AG19" s="25"/>
      <c r="AH19" s="25"/>
      <c r="AI19" s="25"/>
      <c r="AJ19" s="25"/>
      <c r="AK19" s="25"/>
      <c r="AL19" s="25"/>
      <c r="AM19" s="24" t="s">
        <v>39</v>
      </c>
      <c r="AN19" s="25"/>
      <c r="AO19" s="25"/>
      <c r="AP19" s="25"/>
      <c r="AQ19" s="25"/>
    </row>
    <row r="20" spans="1:43" ht="39" customHeight="1">
      <c r="A20" s="100" t="str">
        <f>IF(VLOOKUP(F6,BD!B:VI,272,0)=0,"----------------------------------------------------",(VLOOKUP(F6,BD!B:VI,272,0)))</f>
        <v>----------------------------------------------------</v>
      </c>
      <c r="B20" s="75"/>
      <c r="C20" s="75"/>
      <c r="D20" s="75"/>
      <c r="E20" s="75"/>
      <c r="F20" s="75"/>
      <c r="G20" s="76"/>
      <c r="H20" s="137"/>
      <c r="I20" s="68"/>
      <c r="J20" s="68"/>
      <c r="K20" s="68"/>
      <c r="L20" s="68"/>
      <c r="M20" s="68"/>
      <c r="N20" s="68"/>
      <c r="O20" s="68"/>
      <c r="P20" s="68"/>
      <c r="Q20" s="68"/>
      <c r="R20" s="68"/>
      <c r="S20" s="68"/>
      <c r="T20" s="68"/>
      <c r="U20" s="68"/>
      <c r="V20" s="68"/>
      <c r="W20" s="68"/>
      <c r="X20" s="68"/>
      <c r="Y20" s="66"/>
      <c r="Z20" s="65"/>
      <c r="AA20" s="66"/>
      <c r="AB20" s="67" t="str">
        <f t="shared" si="0"/>
        <v/>
      </c>
      <c r="AC20" s="68"/>
      <c r="AD20" s="66"/>
      <c r="AE20" s="54"/>
      <c r="AF20" s="25"/>
      <c r="AG20" s="25"/>
      <c r="AH20" s="25"/>
      <c r="AI20" s="25"/>
      <c r="AJ20" s="25"/>
      <c r="AK20" s="25"/>
      <c r="AL20" s="25"/>
      <c r="AM20" s="24" t="s">
        <v>40</v>
      </c>
      <c r="AN20" s="25"/>
      <c r="AO20" s="25"/>
      <c r="AP20" s="25"/>
      <c r="AQ20" s="25"/>
    </row>
    <row r="21" spans="1:43" ht="39" customHeight="1">
      <c r="A21" s="100" t="str">
        <f>IF(VLOOKUP(F6,BD!B:VI,276,0)=0,"----------------------------------------------------",(VLOOKUP(F6,BD!B:VI,276,0)))</f>
        <v>----------------------------------------------------</v>
      </c>
      <c r="B21" s="75"/>
      <c r="C21" s="75"/>
      <c r="D21" s="75"/>
      <c r="E21" s="75"/>
      <c r="F21" s="75"/>
      <c r="G21" s="76"/>
      <c r="H21" s="137"/>
      <c r="I21" s="68"/>
      <c r="J21" s="68"/>
      <c r="K21" s="68"/>
      <c r="L21" s="68"/>
      <c r="M21" s="68"/>
      <c r="N21" s="68"/>
      <c r="O21" s="68"/>
      <c r="P21" s="68"/>
      <c r="Q21" s="68"/>
      <c r="R21" s="68"/>
      <c r="S21" s="68"/>
      <c r="T21" s="68"/>
      <c r="U21" s="68"/>
      <c r="V21" s="68"/>
      <c r="W21" s="68"/>
      <c r="X21" s="68"/>
      <c r="Y21" s="66"/>
      <c r="Z21" s="65"/>
      <c r="AA21" s="66"/>
      <c r="AB21" s="67" t="str">
        <f t="shared" si="0"/>
        <v/>
      </c>
      <c r="AC21" s="68"/>
      <c r="AD21" s="66"/>
      <c r="AE21" s="54"/>
      <c r="AF21" s="25"/>
      <c r="AG21" s="25"/>
      <c r="AH21" s="25"/>
      <c r="AI21" s="25"/>
      <c r="AJ21" s="25"/>
      <c r="AK21" s="25"/>
      <c r="AL21" s="25"/>
      <c r="AM21" s="24" t="s">
        <v>41</v>
      </c>
      <c r="AN21" s="25"/>
      <c r="AO21" s="25"/>
      <c r="AP21" s="25"/>
      <c r="AQ21" s="25"/>
    </row>
    <row r="22" spans="1:43" ht="39" customHeight="1">
      <c r="A22" s="100" t="str">
        <f>IF(VLOOKUP(F6,BD!B:VI,280,0)=0,"----------------------------------------------------",(VLOOKUP(F6,BD!B:VI,280,0)))</f>
        <v>----------------------------------------------------</v>
      </c>
      <c r="B22" s="75"/>
      <c r="C22" s="75"/>
      <c r="D22" s="75"/>
      <c r="E22" s="75"/>
      <c r="F22" s="75"/>
      <c r="G22" s="76"/>
      <c r="H22" s="137"/>
      <c r="I22" s="68"/>
      <c r="J22" s="68"/>
      <c r="K22" s="68"/>
      <c r="L22" s="68"/>
      <c r="M22" s="68"/>
      <c r="N22" s="68"/>
      <c r="O22" s="68"/>
      <c r="P22" s="68"/>
      <c r="Q22" s="68"/>
      <c r="R22" s="68"/>
      <c r="S22" s="68"/>
      <c r="T22" s="68"/>
      <c r="U22" s="68"/>
      <c r="V22" s="68"/>
      <c r="W22" s="68"/>
      <c r="X22" s="68"/>
      <c r="Y22" s="66"/>
      <c r="Z22" s="65"/>
      <c r="AA22" s="66"/>
      <c r="AB22" s="67" t="str">
        <f t="shared" si="0"/>
        <v/>
      </c>
      <c r="AC22" s="68"/>
      <c r="AD22" s="66"/>
      <c r="AE22" s="54"/>
      <c r="AF22" s="25"/>
      <c r="AG22" s="25"/>
      <c r="AH22" s="25"/>
      <c r="AI22" s="25"/>
      <c r="AJ22" s="25"/>
      <c r="AK22" s="25"/>
      <c r="AL22" s="25"/>
      <c r="AM22" s="24" t="s">
        <v>42</v>
      </c>
      <c r="AN22" s="25"/>
      <c r="AO22" s="25"/>
      <c r="AP22" s="25"/>
      <c r="AQ22" s="25"/>
    </row>
    <row r="23" spans="1:43" ht="39" customHeight="1">
      <c r="A23" s="145" t="str">
        <f>IF(VLOOKUP(F6,BD!B:VI,284,0)=0,"----------------------------------------------------",(VLOOKUP(F6,BD!B:VI,284,0)))</f>
        <v>----------------------------------------------------</v>
      </c>
      <c r="B23" s="75"/>
      <c r="C23" s="75"/>
      <c r="D23" s="75"/>
      <c r="E23" s="75"/>
      <c r="F23" s="75"/>
      <c r="G23" s="76"/>
      <c r="H23" s="137"/>
      <c r="I23" s="68"/>
      <c r="J23" s="68"/>
      <c r="K23" s="68"/>
      <c r="L23" s="68"/>
      <c r="M23" s="68"/>
      <c r="N23" s="68"/>
      <c r="O23" s="68"/>
      <c r="P23" s="68"/>
      <c r="Q23" s="68"/>
      <c r="R23" s="68"/>
      <c r="S23" s="68"/>
      <c r="T23" s="68"/>
      <c r="U23" s="68"/>
      <c r="V23" s="68"/>
      <c r="W23" s="68"/>
      <c r="X23" s="68"/>
      <c r="Y23" s="66"/>
      <c r="Z23" s="65"/>
      <c r="AA23" s="66"/>
      <c r="AB23" s="67" t="str">
        <f t="shared" si="0"/>
        <v/>
      </c>
      <c r="AC23" s="68"/>
      <c r="AD23" s="66"/>
      <c r="AE23" s="54"/>
      <c r="AF23" s="25"/>
      <c r="AG23" s="25"/>
      <c r="AH23" s="25"/>
      <c r="AI23" s="25"/>
      <c r="AJ23" s="25"/>
      <c r="AK23" s="25"/>
      <c r="AL23" s="25"/>
      <c r="AM23" s="24" t="s">
        <v>43</v>
      </c>
      <c r="AN23" s="25"/>
      <c r="AO23" s="25"/>
      <c r="AP23" s="25"/>
      <c r="AQ23" s="25"/>
    </row>
    <row r="24" spans="1:43" ht="18" customHeight="1">
      <c r="A24" s="115" t="s">
        <v>134</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50"/>
      <c r="AF24" s="22"/>
      <c r="AG24" s="22"/>
      <c r="AH24" s="22"/>
      <c r="AI24" s="22"/>
      <c r="AJ24" s="22"/>
      <c r="AK24" s="22"/>
      <c r="AL24" s="22" t="s">
        <v>89</v>
      </c>
      <c r="AM24" s="24" t="s">
        <v>45</v>
      </c>
      <c r="AN24" s="22"/>
      <c r="AO24" s="22"/>
      <c r="AP24" s="22"/>
      <c r="AQ24" s="22"/>
    </row>
    <row r="25" spans="1:43" ht="15.75" customHeight="1">
      <c r="A25" s="13" t="s">
        <v>46</v>
      </c>
      <c r="B25" s="97" t="s">
        <v>47</v>
      </c>
      <c r="C25" s="75"/>
      <c r="D25" s="75"/>
      <c r="E25" s="75"/>
      <c r="F25" s="75"/>
      <c r="G25" s="75"/>
      <c r="H25" s="75"/>
      <c r="I25" s="75"/>
      <c r="J25" s="75"/>
      <c r="K25" s="75"/>
      <c r="L25" s="75"/>
      <c r="M25" s="75"/>
      <c r="N25" s="75"/>
      <c r="O25" s="75"/>
      <c r="P25" s="75"/>
      <c r="Q25" s="75"/>
      <c r="R25" s="76"/>
      <c r="S25" s="14" t="s">
        <v>48</v>
      </c>
      <c r="T25" s="96" t="s">
        <v>1</v>
      </c>
      <c r="U25" s="75"/>
      <c r="V25" s="75"/>
      <c r="W25" s="88"/>
      <c r="X25" s="15"/>
      <c r="Y25" s="16" t="s">
        <v>49</v>
      </c>
      <c r="Z25" s="128" t="s">
        <v>50</v>
      </c>
      <c r="AA25" s="75"/>
      <c r="AB25" s="75"/>
      <c r="AC25" s="75"/>
      <c r="AD25" s="76"/>
      <c r="AE25" s="50"/>
      <c r="AF25" s="22"/>
      <c r="AG25" s="22"/>
      <c r="AH25" s="22"/>
      <c r="AI25" s="22"/>
      <c r="AJ25" s="22"/>
      <c r="AK25" s="22"/>
      <c r="AL25" s="22"/>
      <c r="AM25" s="24" t="s">
        <v>51</v>
      </c>
      <c r="AN25" s="22"/>
      <c r="AO25" s="22"/>
      <c r="AP25" s="22"/>
      <c r="AQ25" s="22"/>
    </row>
    <row r="26" spans="1:43"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50"/>
      <c r="AF26" s="22"/>
      <c r="AG26" s="22"/>
      <c r="AH26" s="22"/>
      <c r="AI26" s="22"/>
      <c r="AJ26" s="22"/>
      <c r="AK26" s="22"/>
      <c r="AL26" s="22"/>
      <c r="AM26" s="22"/>
      <c r="AN26" s="22"/>
      <c r="AO26" s="22"/>
      <c r="AP26" s="22"/>
      <c r="AQ26" s="22"/>
    </row>
    <row r="27" spans="1:43"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50"/>
      <c r="AF27" s="22"/>
      <c r="AG27" s="22"/>
      <c r="AH27" s="22"/>
      <c r="AI27" s="22"/>
      <c r="AJ27" s="22"/>
      <c r="AK27" s="22"/>
      <c r="AL27" s="22"/>
      <c r="AM27" s="22"/>
      <c r="AN27" s="22"/>
      <c r="AO27" s="22"/>
      <c r="AP27" s="22"/>
      <c r="AQ27" s="22"/>
    </row>
    <row r="28" spans="1:43"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50"/>
      <c r="AF28" s="22"/>
      <c r="AG28" s="22"/>
      <c r="AH28" s="22"/>
      <c r="AI28" s="22"/>
      <c r="AJ28" s="22"/>
      <c r="AK28" s="22"/>
      <c r="AL28" s="22"/>
      <c r="AM28" s="22"/>
      <c r="AN28" s="22"/>
      <c r="AO28" s="22"/>
      <c r="AP28" s="22"/>
      <c r="AQ28" s="22"/>
    </row>
    <row r="29" spans="1:43"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50"/>
      <c r="AF29" s="22"/>
      <c r="AG29" s="22"/>
      <c r="AH29" s="22"/>
      <c r="AI29" s="22"/>
      <c r="AJ29" s="22"/>
      <c r="AK29" s="22"/>
      <c r="AL29" s="22"/>
      <c r="AM29" s="22"/>
      <c r="AN29" s="22"/>
      <c r="AO29" s="22"/>
      <c r="AP29" s="22"/>
      <c r="AQ29" s="22"/>
    </row>
    <row r="30" spans="1:43"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50"/>
      <c r="AF30" s="22"/>
      <c r="AG30" s="22"/>
      <c r="AH30" s="22"/>
      <c r="AI30" s="22"/>
      <c r="AJ30" s="22"/>
      <c r="AK30" s="22"/>
      <c r="AL30" s="22"/>
      <c r="AM30" s="22"/>
      <c r="AN30" s="22"/>
      <c r="AO30" s="22"/>
      <c r="AP30" s="22"/>
      <c r="AQ30" s="22"/>
    </row>
    <row r="31" spans="1:43"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50"/>
      <c r="AF31" s="22"/>
      <c r="AG31" s="22"/>
      <c r="AH31" s="22"/>
      <c r="AI31" s="22"/>
      <c r="AJ31" s="22"/>
      <c r="AK31" s="22"/>
      <c r="AL31" s="22"/>
      <c r="AM31" s="22"/>
      <c r="AN31" s="22"/>
      <c r="AO31" s="22"/>
      <c r="AP31" s="22"/>
      <c r="AQ31" s="22"/>
    </row>
    <row r="32" spans="1:43"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50"/>
      <c r="AF32" s="22"/>
      <c r="AG32" s="22"/>
      <c r="AH32" s="22"/>
      <c r="AI32" s="22"/>
      <c r="AJ32" s="22"/>
      <c r="AK32" s="22"/>
      <c r="AL32" s="22"/>
      <c r="AM32" s="22"/>
      <c r="AN32" s="22"/>
      <c r="AO32" s="22"/>
      <c r="AP32" s="22"/>
      <c r="AQ32" s="22"/>
    </row>
    <row r="33" spans="1:43"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50"/>
      <c r="AF33" s="22"/>
      <c r="AG33" s="22"/>
      <c r="AH33" s="22"/>
      <c r="AI33" s="22"/>
      <c r="AJ33" s="22"/>
      <c r="AK33" s="22"/>
      <c r="AL33" s="22"/>
      <c r="AM33" s="22"/>
      <c r="AN33" s="22"/>
      <c r="AO33" s="22"/>
      <c r="AP33" s="22"/>
      <c r="AQ33" s="22"/>
    </row>
    <row r="34" spans="1:43"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50"/>
      <c r="AF34" s="22"/>
      <c r="AG34" s="22"/>
      <c r="AH34" s="22"/>
      <c r="AI34" s="22"/>
      <c r="AJ34" s="22"/>
      <c r="AK34" s="22"/>
      <c r="AL34" s="22"/>
      <c r="AM34" s="22"/>
      <c r="AN34" s="22"/>
      <c r="AO34" s="22"/>
      <c r="AP34" s="22"/>
      <c r="AQ34" s="22"/>
    </row>
    <row r="35" spans="1:43"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50"/>
      <c r="AF35" s="22"/>
      <c r="AG35" s="22"/>
      <c r="AH35" s="22"/>
      <c r="AI35" s="22"/>
      <c r="AJ35" s="22"/>
      <c r="AK35" s="22"/>
      <c r="AL35" s="22"/>
      <c r="AM35" s="22"/>
      <c r="AN35" s="22"/>
      <c r="AO35" s="22"/>
      <c r="AP35" s="22"/>
      <c r="AQ35" s="22"/>
    </row>
    <row r="36" spans="1:43"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50"/>
      <c r="AF36" s="22"/>
      <c r="AG36" s="22"/>
      <c r="AH36" s="22"/>
      <c r="AI36" s="22"/>
      <c r="AJ36" s="22"/>
      <c r="AK36" s="22"/>
      <c r="AL36" s="22"/>
      <c r="AM36" s="22"/>
      <c r="AN36" s="22"/>
      <c r="AO36" s="22"/>
      <c r="AP36" s="22"/>
      <c r="AQ36" s="22"/>
    </row>
    <row r="37" spans="1:43"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50"/>
      <c r="AF37" s="22"/>
      <c r="AG37" s="22"/>
      <c r="AH37" s="22"/>
      <c r="AI37" s="22"/>
      <c r="AJ37" s="22"/>
      <c r="AK37" s="22"/>
      <c r="AL37" s="22"/>
      <c r="AM37" s="22"/>
      <c r="AN37" s="22"/>
      <c r="AO37" s="22"/>
      <c r="AP37" s="22"/>
      <c r="AQ37" s="22"/>
    </row>
    <row r="38" spans="1:43"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50"/>
      <c r="AF38" s="22"/>
      <c r="AG38" s="22"/>
      <c r="AH38" s="22"/>
      <c r="AI38" s="22"/>
      <c r="AJ38" s="22"/>
      <c r="AK38" s="22"/>
      <c r="AL38" s="22"/>
      <c r="AM38" s="22"/>
      <c r="AN38" s="22"/>
      <c r="AO38" s="22"/>
      <c r="AP38" s="22"/>
      <c r="AQ38" s="22"/>
    </row>
    <row r="39" spans="1:43"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50"/>
      <c r="AF39" s="22"/>
      <c r="AG39" s="22"/>
      <c r="AH39" s="22"/>
      <c r="AI39" s="22"/>
      <c r="AJ39" s="22"/>
      <c r="AK39" s="22"/>
      <c r="AL39" s="22"/>
      <c r="AM39" s="22"/>
      <c r="AN39" s="22"/>
      <c r="AO39" s="22"/>
      <c r="AP39" s="22"/>
      <c r="AQ39" s="22"/>
    </row>
    <row r="40" spans="1:43"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50"/>
      <c r="AF40" s="22"/>
      <c r="AG40" s="22"/>
      <c r="AH40" s="22"/>
      <c r="AI40" s="22"/>
      <c r="AJ40" s="22"/>
      <c r="AK40" s="22"/>
      <c r="AL40" s="22"/>
      <c r="AM40" s="22"/>
      <c r="AN40" s="22"/>
      <c r="AO40" s="22"/>
      <c r="AP40" s="22"/>
      <c r="AQ40" s="22"/>
    </row>
    <row r="41" spans="1:43"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50"/>
      <c r="AF41" s="22"/>
      <c r="AG41" s="22"/>
      <c r="AH41" s="22"/>
      <c r="AI41" s="22"/>
      <c r="AJ41" s="22"/>
      <c r="AK41" s="22"/>
      <c r="AL41" s="22"/>
      <c r="AM41" s="22"/>
      <c r="AN41" s="22"/>
      <c r="AO41" s="22"/>
      <c r="AP41" s="22"/>
      <c r="AQ41" s="22"/>
    </row>
    <row r="42" spans="1:43"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50"/>
      <c r="AF42" s="22"/>
      <c r="AG42" s="22"/>
      <c r="AH42" s="22"/>
      <c r="AI42" s="22"/>
      <c r="AJ42" s="22"/>
      <c r="AK42" s="22"/>
      <c r="AL42" s="22"/>
      <c r="AM42" s="22"/>
      <c r="AN42" s="22"/>
      <c r="AO42" s="22"/>
      <c r="AP42" s="22"/>
      <c r="AQ42" s="22"/>
    </row>
    <row r="43" spans="1:43"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50"/>
      <c r="AF43" s="22"/>
      <c r="AG43" s="22"/>
      <c r="AH43" s="22"/>
      <c r="AI43" s="22"/>
      <c r="AJ43" s="22"/>
      <c r="AK43" s="22"/>
      <c r="AL43" s="22"/>
      <c r="AM43" s="22"/>
      <c r="AN43" s="22"/>
      <c r="AO43" s="22"/>
      <c r="AP43" s="22"/>
      <c r="AQ43" s="22"/>
    </row>
    <row r="44" spans="1:43"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50"/>
      <c r="AF44" s="22"/>
      <c r="AG44" s="22"/>
      <c r="AH44" s="22"/>
      <c r="AI44" s="22"/>
      <c r="AJ44" s="22"/>
      <c r="AK44" s="22"/>
      <c r="AL44" s="22"/>
      <c r="AM44" s="22"/>
      <c r="AN44" s="22"/>
      <c r="AO44" s="22"/>
      <c r="AP44" s="22"/>
      <c r="AQ44" s="22"/>
    </row>
    <row r="45" spans="1:43"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50"/>
      <c r="AF45" s="22"/>
      <c r="AG45" s="22"/>
      <c r="AH45" s="22"/>
      <c r="AI45" s="22"/>
      <c r="AJ45" s="22"/>
      <c r="AK45" s="22"/>
      <c r="AL45" s="22"/>
      <c r="AM45" s="22"/>
      <c r="AN45" s="22"/>
      <c r="AO45" s="22"/>
      <c r="AP45" s="22"/>
      <c r="AQ45" s="22"/>
    </row>
    <row r="46" spans="1:43"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50"/>
      <c r="AF46" s="22"/>
      <c r="AG46" s="22"/>
      <c r="AH46" s="22"/>
      <c r="AI46" s="22"/>
      <c r="AJ46" s="22"/>
      <c r="AK46" s="22"/>
      <c r="AL46" s="22"/>
      <c r="AM46" s="22"/>
      <c r="AN46" s="22"/>
      <c r="AO46" s="22"/>
      <c r="AP46" s="22"/>
      <c r="AQ46" s="22"/>
    </row>
    <row r="47" spans="1:43"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50"/>
      <c r="AF47" s="22"/>
      <c r="AG47" s="22"/>
      <c r="AH47" s="22"/>
      <c r="AI47" s="22"/>
      <c r="AJ47" s="22"/>
      <c r="AK47" s="22"/>
      <c r="AL47" s="22"/>
      <c r="AM47" s="22"/>
      <c r="AN47" s="22"/>
      <c r="AO47" s="22"/>
      <c r="AP47" s="22"/>
      <c r="AQ47" s="22"/>
    </row>
    <row r="48" spans="1:43"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50"/>
      <c r="AF48" s="22"/>
      <c r="AG48" s="22"/>
      <c r="AH48" s="22"/>
      <c r="AI48" s="22"/>
      <c r="AJ48" s="22"/>
      <c r="AK48" s="22"/>
      <c r="AL48" s="22"/>
      <c r="AM48" s="22"/>
      <c r="AN48" s="22"/>
      <c r="AO48" s="22"/>
      <c r="AP48" s="22"/>
      <c r="AQ48" s="22"/>
    </row>
    <row r="49" spans="1:43"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50"/>
      <c r="AF49" s="22"/>
      <c r="AG49" s="22"/>
      <c r="AH49" s="22"/>
      <c r="AI49" s="22"/>
      <c r="AJ49" s="22"/>
      <c r="AK49" s="22"/>
      <c r="AL49" s="22"/>
      <c r="AM49" s="22"/>
      <c r="AN49" s="22"/>
      <c r="AO49" s="22"/>
      <c r="AP49" s="22"/>
      <c r="AQ49" s="22"/>
    </row>
    <row r="50" spans="1:43"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50"/>
      <c r="AF50" s="22"/>
      <c r="AG50" s="22"/>
      <c r="AH50" s="22"/>
      <c r="AI50" s="22"/>
      <c r="AJ50" s="22"/>
      <c r="AK50" s="22"/>
      <c r="AL50" s="22"/>
      <c r="AM50" s="22"/>
      <c r="AN50" s="22"/>
      <c r="AO50" s="22"/>
      <c r="AP50" s="22"/>
      <c r="AQ50" s="22"/>
    </row>
    <row r="51" spans="1:43"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50"/>
      <c r="AF51" s="22"/>
      <c r="AG51" s="22"/>
      <c r="AH51" s="22"/>
      <c r="AI51" s="22"/>
      <c r="AJ51" s="22"/>
      <c r="AK51" s="22"/>
      <c r="AL51" s="22"/>
      <c r="AM51" s="22"/>
      <c r="AN51" s="22"/>
      <c r="AO51" s="22"/>
      <c r="AP51" s="22"/>
      <c r="AQ51" s="22"/>
    </row>
    <row r="52" spans="1:43"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50"/>
      <c r="AF52" s="22"/>
      <c r="AG52" s="22"/>
      <c r="AH52" s="22"/>
      <c r="AI52" s="22"/>
      <c r="AJ52" s="22"/>
      <c r="AK52" s="22"/>
      <c r="AL52" s="22"/>
      <c r="AM52" s="22"/>
      <c r="AN52" s="22"/>
      <c r="AO52" s="22"/>
      <c r="AP52" s="22"/>
      <c r="AQ52" s="22"/>
    </row>
    <row r="53" spans="1:43"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50"/>
      <c r="AF53" s="22"/>
      <c r="AG53" s="22"/>
      <c r="AH53" s="22"/>
      <c r="AI53" s="22"/>
      <c r="AJ53" s="22"/>
      <c r="AK53" s="22"/>
      <c r="AL53" s="22"/>
      <c r="AM53" s="22"/>
      <c r="AN53" s="22"/>
      <c r="AO53" s="22"/>
      <c r="AP53" s="22"/>
      <c r="AQ53" s="22"/>
    </row>
    <row r="54" spans="1:43"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50"/>
      <c r="AF54" s="22"/>
      <c r="AG54" s="22"/>
      <c r="AH54" s="22"/>
      <c r="AI54" s="22"/>
      <c r="AJ54" s="22"/>
      <c r="AK54" s="22"/>
      <c r="AL54" s="22"/>
      <c r="AM54" s="22"/>
      <c r="AN54" s="22"/>
      <c r="AO54" s="22"/>
      <c r="AP54" s="22"/>
      <c r="AQ54" s="22"/>
    </row>
    <row r="55" spans="1:43"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50"/>
      <c r="AF55" s="22"/>
      <c r="AG55" s="22"/>
      <c r="AH55" s="22"/>
      <c r="AI55" s="22"/>
      <c r="AJ55" s="22"/>
      <c r="AK55" s="22"/>
      <c r="AL55" s="22"/>
      <c r="AM55" s="22"/>
      <c r="AN55" s="22"/>
      <c r="AO55" s="22"/>
      <c r="AP55" s="22"/>
      <c r="AQ55" s="22"/>
    </row>
    <row r="56" spans="1:43"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50"/>
      <c r="AF56" s="22"/>
      <c r="AG56" s="22"/>
      <c r="AH56" s="22"/>
      <c r="AI56" s="22"/>
      <c r="AJ56" s="22"/>
      <c r="AK56" s="22"/>
      <c r="AL56" s="22"/>
      <c r="AM56" s="22"/>
      <c r="AN56" s="22"/>
      <c r="AO56" s="22"/>
      <c r="AP56" s="22"/>
      <c r="AQ56" s="22"/>
    </row>
    <row r="57" spans="1:43"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50"/>
      <c r="AF57" s="22"/>
      <c r="AG57" s="22"/>
      <c r="AH57" s="22"/>
      <c r="AI57" s="22"/>
      <c r="AJ57" s="22"/>
      <c r="AK57" s="22"/>
      <c r="AL57" s="22"/>
      <c r="AM57" s="22"/>
      <c r="AN57" s="22"/>
      <c r="AO57" s="22"/>
      <c r="AP57" s="22"/>
      <c r="AQ57" s="22"/>
    </row>
    <row r="58" spans="1:43"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50"/>
      <c r="AF58" s="22"/>
      <c r="AG58" s="22"/>
      <c r="AH58" s="22"/>
      <c r="AI58" s="22"/>
      <c r="AJ58" s="22"/>
      <c r="AK58" s="22"/>
      <c r="AL58" s="22"/>
      <c r="AM58" s="22"/>
      <c r="AN58" s="22"/>
      <c r="AO58" s="22"/>
      <c r="AP58" s="22"/>
      <c r="AQ58" s="22"/>
    </row>
    <row r="59" spans="1:43"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50"/>
      <c r="AF59" s="22"/>
      <c r="AG59" s="22"/>
      <c r="AH59" s="22"/>
      <c r="AI59" s="22"/>
      <c r="AJ59" s="22"/>
      <c r="AK59" s="22"/>
      <c r="AL59" s="22"/>
      <c r="AM59" s="22"/>
      <c r="AN59" s="22"/>
      <c r="AO59" s="22"/>
      <c r="AP59" s="22"/>
      <c r="AQ59" s="22"/>
    </row>
    <row r="60" spans="1:43"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50"/>
      <c r="AF60" s="22"/>
      <c r="AG60" s="22"/>
      <c r="AH60" s="22"/>
      <c r="AI60" s="22"/>
      <c r="AJ60" s="22"/>
      <c r="AK60" s="22"/>
      <c r="AL60" s="22"/>
      <c r="AM60" s="22"/>
      <c r="AN60" s="22"/>
      <c r="AO60" s="22"/>
      <c r="AP60" s="22"/>
      <c r="AQ60" s="22"/>
    </row>
    <row r="61" spans="1:43"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50"/>
      <c r="AF61" s="22"/>
      <c r="AG61" s="22"/>
      <c r="AH61" s="22"/>
      <c r="AI61" s="22"/>
      <c r="AJ61" s="22"/>
      <c r="AK61" s="22"/>
      <c r="AL61" s="22"/>
      <c r="AM61" s="22"/>
      <c r="AN61" s="22"/>
      <c r="AO61" s="22"/>
      <c r="AP61" s="22"/>
      <c r="AQ61" s="22"/>
    </row>
    <row r="62" spans="1:43"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50"/>
      <c r="AF62" s="22"/>
      <c r="AG62" s="22"/>
      <c r="AH62" s="22"/>
      <c r="AI62" s="22"/>
      <c r="AJ62" s="22"/>
      <c r="AK62" s="22"/>
      <c r="AL62" s="22"/>
      <c r="AM62" s="22"/>
      <c r="AN62" s="22"/>
      <c r="AO62" s="22"/>
      <c r="AP62" s="22"/>
      <c r="AQ62" s="22"/>
    </row>
    <row r="63" spans="1:43"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50"/>
      <c r="AF63" s="22"/>
      <c r="AG63" s="22"/>
      <c r="AH63" s="22"/>
      <c r="AI63" s="22"/>
      <c r="AJ63" s="22"/>
      <c r="AK63" s="22"/>
      <c r="AL63" s="22"/>
      <c r="AM63" s="22"/>
      <c r="AN63" s="22"/>
      <c r="AO63" s="22"/>
      <c r="AP63" s="22"/>
      <c r="AQ63" s="22"/>
    </row>
    <row r="64" spans="1:43"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50"/>
      <c r="AF64" s="22"/>
      <c r="AG64" s="22"/>
      <c r="AH64" s="22"/>
      <c r="AI64" s="22"/>
      <c r="AJ64" s="22"/>
      <c r="AK64" s="22"/>
      <c r="AL64" s="22"/>
      <c r="AM64" s="22"/>
      <c r="AN64" s="22"/>
      <c r="AO64" s="22"/>
      <c r="AP64" s="22"/>
      <c r="AQ64" s="22"/>
    </row>
    <row r="65" spans="1:43"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50"/>
      <c r="AF65" s="22"/>
      <c r="AG65" s="22"/>
      <c r="AH65" s="22"/>
      <c r="AI65" s="22"/>
      <c r="AJ65" s="22"/>
      <c r="AK65" s="22"/>
      <c r="AL65" s="22"/>
      <c r="AM65" s="22"/>
      <c r="AN65" s="22"/>
      <c r="AO65" s="22"/>
      <c r="AP65" s="22"/>
      <c r="AQ65" s="22"/>
    </row>
    <row r="66" spans="1:43"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50"/>
      <c r="AF66" s="22"/>
      <c r="AG66" s="22"/>
      <c r="AH66" s="22"/>
      <c r="AI66" s="22"/>
      <c r="AJ66" s="22"/>
      <c r="AK66" s="22"/>
      <c r="AL66" s="22"/>
      <c r="AM66" s="22"/>
      <c r="AN66" s="22"/>
      <c r="AO66" s="22"/>
      <c r="AP66" s="22"/>
      <c r="AQ66" s="22"/>
    </row>
    <row r="67" spans="1:43"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55"/>
      <c r="AF67" s="26"/>
      <c r="AG67" s="26"/>
      <c r="AH67" s="26"/>
      <c r="AI67" s="26"/>
      <c r="AJ67" s="26"/>
      <c r="AK67" s="26"/>
      <c r="AL67" s="26"/>
      <c r="AM67" s="26"/>
      <c r="AN67" s="26"/>
      <c r="AO67" s="26"/>
      <c r="AP67" s="26"/>
      <c r="AQ67" s="26"/>
    </row>
    <row r="68" spans="1:43" ht="15.75" customHeight="1">
      <c r="A68" s="134">
        <f>+VLOOKUP(F6,BD!B:VI,296,0)</f>
        <v>0</v>
      </c>
      <c r="B68" s="85"/>
      <c r="C68" s="85"/>
      <c r="D68" s="85"/>
      <c r="E68" s="85"/>
      <c r="F68" s="85"/>
      <c r="G68" s="85"/>
      <c r="H68" s="85"/>
      <c r="I68" s="85"/>
      <c r="J68" s="85"/>
      <c r="K68" s="85"/>
      <c r="L68" s="85"/>
      <c r="M68" s="85"/>
      <c r="N68" s="85"/>
      <c r="O68" s="85"/>
      <c r="P68" s="85"/>
      <c r="Q68" s="85"/>
      <c r="R68" s="85"/>
      <c r="S68" s="85"/>
      <c r="T68" s="86"/>
      <c r="U68" s="131">
        <f>+VLOOKUP(F6,BD!B:VI,297,0)</f>
        <v>0</v>
      </c>
      <c r="V68" s="85"/>
      <c r="W68" s="85"/>
      <c r="X68" s="85"/>
      <c r="Y68" s="85"/>
      <c r="Z68" s="85"/>
      <c r="AA68" s="85"/>
      <c r="AB68" s="85"/>
      <c r="AC68" s="85"/>
      <c r="AD68" s="86"/>
      <c r="AE68" s="50"/>
      <c r="AF68" s="22"/>
      <c r="AG68" s="22"/>
      <c r="AH68" s="22"/>
      <c r="AI68" s="22"/>
      <c r="AJ68" s="22"/>
      <c r="AK68" s="22"/>
      <c r="AL68" s="22"/>
      <c r="AM68" s="22"/>
      <c r="AN68" s="22"/>
      <c r="AO68" s="22"/>
      <c r="AP68" s="22"/>
      <c r="AQ68" s="22"/>
    </row>
    <row r="69" spans="1:43"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55"/>
      <c r="AF69" s="26"/>
      <c r="AG69" s="26"/>
      <c r="AH69" s="26"/>
      <c r="AI69" s="26"/>
      <c r="AJ69" s="26"/>
      <c r="AK69" s="26"/>
      <c r="AL69" s="26"/>
      <c r="AM69" s="26"/>
      <c r="AN69" s="26"/>
      <c r="AO69" s="26"/>
      <c r="AP69" s="26"/>
      <c r="AQ69" s="26"/>
    </row>
    <row r="70" spans="1:43"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55"/>
      <c r="AF70" s="26"/>
      <c r="AG70" s="26"/>
      <c r="AH70" s="26"/>
      <c r="AI70" s="26"/>
      <c r="AJ70" s="26"/>
      <c r="AK70" s="26"/>
      <c r="AL70" s="26"/>
      <c r="AM70" s="26"/>
      <c r="AN70" s="26"/>
      <c r="AO70" s="26"/>
      <c r="AP70" s="26"/>
      <c r="AQ70" s="26"/>
    </row>
    <row r="71" spans="1:43"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50"/>
      <c r="AF71" s="22"/>
      <c r="AG71" s="22"/>
      <c r="AH71" s="22"/>
      <c r="AI71" s="22"/>
      <c r="AJ71" s="22"/>
      <c r="AK71" s="22"/>
      <c r="AL71" s="22"/>
      <c r="AM71" s="22"/>
      <c r="AN71" s="22"/>
      <c r="AO71" s="22"/>
      <c r="AP71" s="22"/>
      <c r="AQ71" s="22"/>
    </row>
    <row r="72" spans="1:43"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50"/>
      <c r="AF72" s="22"/>
      <c r="AG72" s="22"/>
      <c r="AH72" s="22"/>
      <c r="AI72" s="22"/>
      <c r="AJ72" s="22"/>
      <c r="AK72" s="22"/>
      <c r="AL72" s="22"/>
      <c r="AM72" s="22"/>
      <c r="AN72" s="22"/>
      <c r="AO72" s="22"/>
      <c r="AP72" s="22"/>
      <c r="AQ72" s="22"/>
    </row>
    <row r="73" spans="1:43"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50"/>
      <c r="AF73" s="22"/>
      <c r="AG73" s="22"/>
      <c r="AH73" s="22"/>
      <c r="AI73" s="22"/>
      <c r="AJ73" s="22"/>
      <c r="AK73" s="22"/>
      <c r="AL73" s="22"/>
      <c r="AM73" s="22"/>
      <c r="AN73" s="22"/>
      <c r="AO73" s="22"/>
      <c r="AP73" s="22"/>
      <c r="AQ73" s="22"/>
    </row>
    <row r="74" spans="1:43" ht="15.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50"/>
      <c r="AF74" s="22"/>
      <c r="AG74" s="22"/>
      <c r="AH74" s="22"/>
      <c r="AI74" s="22"/>
      <c r="AJ74" s="22"/>
      <c r="AK74" s="22"/>
      <c r="AL74" s="22"/>
      <c r="AM74" s="22"/>
      <c r="AN74" s="22"/>
      <c r="AO74" s="22"/>
      <c r="AP74" s="22"/>
      <c r="AQ74" s="22"/>
    </row>
    <row r="75" spans="1:43"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50"/>
      <c r="AF75" s="22"/>
      <c r="AG75" s="22"/>
      <c r="AH75" s="22"/>
      <c r="AI75" s="22"/>
      <c r="AJ75" s="22"/>
      <c r="AK75" s="22"/>
      <c r="AL75" s="22"/>
      <c r="AM75" s="22"/>
      <c r="AN75" s="22"/>
      <c r="AO75" s="22"/>
      <c r="AP75" s="22"/>
      <c r="AQ75" s="22"/>
    </row>
    <row r="76" spans="1:43" ht="15.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50"/>
      <c r="AF76" s="22"/>
      <c r="AG76" s="22"/>
      <c r="AH76" s="22"/>
      <c r="AI76" s="22"/>
      <c r="AJ76" s="22"/>
      <c r="AK76" s="22"/>
      <c r="AL76" s="22"/>
      <c r="AM76" s="22"/>
      <c r="AN76" s="22"/>
      <c r="AO76" s="22"/>
      <c r="AP76" s="22"/>
      <c r="AQ76" s="22"/>
    </row>
    <row r="77" spans="1:43"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50"/>
      <c r="AF77" s="22"/>
      <c r="AG77" s="22"/>
      <c r="AH77" s="22"/>
      <c r="AI77" s="22"/>
      <c r="AJ77" s="22"/>
      <c r="AK77" s="22"/>
      <c r="AL77" s="22"/>
      <c r="AM77" s="22"/>
      <c r="AN77" s="22"/>
      <c r="AO77" s="22"/>
      <c r="AP77" s="22"/>
      <c r="AQ77" s="22"/>
    </row>
    <row r="78" spans="1:43" ht="15.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50"/>
      <c r="AF78" s="22"/>
      <c r="AG78" s="22"/>
      <c r="AH78" s="22"/>
      <c r="AI78" s="22"/>
      <c r="AJ78" s="22"/>
      <c r="AK78" s="22"/>
      <c r="AL78" s="22"/>
      <c r="AM78" s="22"/>
      <c r="AN78" s="22"/>
      <c r="AO78" s="22"/>
      <c r="AP78" s="22"/>
      <c r="AQ78" s="22"/>
    </row>
    <row r="79" spans="1:43"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50"/>
      <c r="AF79" s="22"/>
      <c r="AG79" s="22"/>
      <c r="AH79" s="22"/>
      <c r="AI79" s="22"/>
      <c r="AJ79" s="22"/>
      <c r="AK79" s="22"/>
      <c r="AL79" s="22"/>
      <c r="AM79" s="22"/>
      <c r="AN79" s="22"/>
      <c r="AO79" s="22"/>
      <c r="AP79" s="22"/>
      <c r="AQ79" s="22"/>
    </row>
    <row r="80" spans="1:43" ht="15.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50"/>
      <c r="AF80" s="22"/>
      <c r="AG80" s="22"/>
      <c r="AH80" s="22"/>
      <c r="AI80" s="22"/>
      <c r="AJ80" s="22"/>
      <c r="AK80" s="22"/>
      <c r="AL80" s="22"/>
      <c r="AM80" s="22"/>
      <c r="AN80" s="22"/>
      <c r="AO80" s="22"/>
      <c r="AP80" s="22"/>
      <c r="AQ80" s="22"/>
    </row>
    <row r="81" spans="1:43"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50"/>
      <c r="AF81" s="22"/>
      <c r="AG81" s="22"/>
      <c r="AH81" s="22"/>
      <c r="AI81" s="22"/>
      <c r="AJ81" s="22"/>
      <c r="AK81" s="22"/>
      <c r="AL81" s="22"/>
      <c r="AM81" s="22"/>
      <c r="AN81" s="22"/>
      <c r="AO81" s="22"/>
      <c r="AP81" s="22"/>
      <c r="AQ81" s="22"/>
    </row>
    <row r="82" spans="1:43"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50"/>
      <c r="AF82" s="22"/>
      <c r="AG82" s="22"/>
      <c r="AH82" s="22"/>
      <c r="AI82" s="22"/>
      <c r="AJ82" s="22"/>
      <c r="AK82" s="22"/>
      <c r="AL82" s="22"/>
      <c r="AM82" s="22"/>
      <c r="AN82" s="22"/>
      <c r="AO82" s="22"/>
      <c r="AP82" s="22"/>
      <c r="AQ82" s="22"/>
    </row>
    <row r="83" spans="1:4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50"/>
      <c r="AF83" s="22"/>
      <c r="AG83" s="22"/>
      <c r="AH83" s="22"/>
      <c r="AI83" s="22"/>
      <c r="AJ83" s="22"/>
      <c r="AK83" s="22"/>
      <c r="AL83" s="22"/>
      <c r="AM83" s="22"/>
      <c r="AN83" s="22"/>
      <c r="AO83" s="22"/>
      <c r="AP83" s="22"/>
      <c r="AQ83" s="22"/>
    </row>
    <row r="84" spans="1:43"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50"/>
      <c r="AF84" s="22"/>
      <c r="AG84" s="22"/>
      <c r="AH84" s="22"/>
      <c r="AI84" s="22"/>
      <c r="AJ84" s="22"/>
      <c r="AK84" s="22"/>
      <c r="AL84" s="22"/>
      <c r="AM84" s="22"/>
      <c r="AN84" s="22"/>
      <c r="AO84" s="22"/>
      <c r="AP84" s="22"/>
      <c r="AQ84" s="22"/>
    </row>
    <row r="85" spans="1:43" ht="15.75" customHeight="1">
      <c r="A85" s="17"/>
      <c r="B85" s="121" t="str">
        <f>IF('UT 1'!B85:J85=0,"",'UT 1'!B85:J85)</f>
        <v/>
      </c>
      <c r="C85" s="81"/>
      <c r="D85" s="81"/>
      <c r="E85" s="81"/>
      <c r="F85" s="81"/>
      <c r="G85" s="81"/>
      <c r="H85" s="81"/>
      <c r="I85" s="81"/>
      <c r="J85" s="81"/>
      <c r="K85" s="17"/>
      <c r="L85" s="121" t="str">
        <f>IF('UT 1'!L85:T85=0,"",'UT 1'!L85:T85)</f>
        <v/>
      </c>
      <c r="M85" s="81"/>
      <c r="N85" s="81"/>
      <c r="O85" s="81"/>
      <c r="P85" s="81"/>
      <c r="Q85" s="81"/>
      <c r="R85" s="81"/>
      <c r="S85" s="81"/>
      <c r="T85" s="81"/>
      <c r="U85" s="17"/>
      <c r="V85" s="121" t="str">
        <f>IF('UT 1'!V85:AD85=0,"",'UT 1'!V85:AD85)</f>
        <v/>
      </c>
      <c r="W85" s="81"/>
      <c r="X85" s="81"/>
      <c r="Y85" s="81"/>
      <c r="Z85" s="81"/>
      <c r="AA85" s="81"/>
      <c r="AB85" s="81"/>
      <c r="AC85" s="81"/>
      <c r="AD85" s="81"/>
      <c r="AE85" s="50"/>
      <c r="AF85" s="22"/>
      <c r="AG85" s="22"/>
      <c r="AH85" s="22"/>
      <c r="AI85" s="22"/>
      <c r="AJ85" s="22"/>
      <c r="AK85" s="22"/>
      <c r="AL85" s="22"/>
      <c r="AM85" s="22"/>
      <c r="AN85" s="22"/>
      <c r="AO85" s="22"/>
      <c r="AP85" s="22"/>
      <c r="AQ85" s="22"/>
    </row>
    <row r="86" spans="1:43" ht="15.75" customHeight="1">
      <c r="A86" s="17"/>
      <c r="B86" s="17" t="str">
        <f>+'UT 1'!B86</f>
        <v>Elaboró (Nombre completo y Firma)</v>
      </c>
      <c r="C86" s="17"/>
      <c r="D86" s="17"/>
      <c r="E86" s="17"/>
      <c r="F86" s="17"/>
      <c r="G86" s="17"/>
      <c r="H86" s="17"/>
      <c r="I86" s="17"/>
      <c r="J86" s="17"/>
      <c r="K86" s="17"/>
      <c r="L86" s="17"/>
      <c r="M86" s="17" t="str">
        <f>+'UT 1'!M86</f>
        <v>Revisó (Nombre completo y Firma)</v>
      </c>
      <c r="N86" s="17"/>
      <c r="O86" s="17"/>
      <c r="P86" s="17"/>
      <c r="Q86" s="17"/>
      <c r="R86" s="17"/>
      <c r="S86" s="17"/>
      <c r="T86" s="17"/>
      <c r="U86" s="17"/>
      <c r="V86" s="17" t="str">
        <f>+'UT 1'!V86</f>
        <v>Validó (Nombre completo y Firma)</v>
      </c>
      <c r="W86" s="17"/>
      <c r="X86" s="17"/>
      <c r="Y86" s="17"/>
      <c r="Z86" s="17"/>
      <c r="AA86" s="17"/>
      <c r="AB86" s="17"/>
      <c r="AC86" s="17"/>
      <c r="AD86" s="17"/>
      <c r="AE86" s="50"/>
      <c r="AF86" s="22"/>
      <c r="AG86" s="22"/>
      <c r="AH86" s="22"/>
      <c r="AI86" s="22"/>
      <c r="AJ86" s="22"/>
      <c r="AK86" s="22"/>
      <c r="AL86" s="22"/>
      <c r="AM86" s="22"/>
      <c r="AN86" s="22"/>
      <c r="AO86" s="22"/>
      <c r="AP86" s="22"/>
      <c r="AQ86" s="22"/>
    </row>
    <row r="87" spans="1:43"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50"/>
      <c r="AF87" s="22"/>
      <c r="AG87" s="22"/>
      <c r="AH87" s="22"/>
      <c r="AI87" s="22"/>
      <c r="AJ87" s="22"/>
      <c r="AK87" s="22"/>
      <c r="AL87" s="22"/>
      <c r="AM87" s="22"/>
      <c r="AN87" s="22"/>
      <c r="AO87" s="22"/>
      <c r="AP87" s="22"/>
      <c r="AQ87" s="22"/>
    </row>
    <row r="88" spans="1:43"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50"/>
      <c r="AF88" s="22"/>
      <c r="AG88" s="22"/>
      <c r="AH88" s="22"/>
      <c r="AI88" s="22"/>
      <c r="AJ88" s="22"/>
      <c r="AK88" s="22"/>
      <c r="AL88" s="22"/>
      <c r="AM88" s="22"/>
      <c r="AN88" s="22"/>
      <c r="AO88" s="22"/>
      <c r="AP88" s="22"/>
      <c r="AQ88" s="22"/>
    </row>
    <row r="89" spans="1:43"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50"/>
      <c r="AF89" s="22"/>
      <c r="AG89" s="22"/>
      <c r="AH89" s="22"/>
      <c r="AI89" s="22"/>
      <c r="AJ89" s="22"/>
      <c r="AK89" s="22"/>
      <c r="AL89" s="22"/>
      <c r="AM89" s="22"/>
      <c r="AN89" s="22"/>
      <c r="AO89" s="22"/>
      <c r="AP89" s="22"/>
      <c r="AQ89" s="22"/>
    </row>
    <row r="90" spans="1:43"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50"/>
      <c r="AF90" s="22"/>
      <c r="AG90" s="22"/>
      <c r="AH90" s="22"/>
      <c r="AI90" s="22"/>
      <c r="AJ90" s="22"/>
      <c r="AK90" s="22"/>
      <c r="AL90" s="22"/>
      <c r="AM90" s="22"/>
      <c r="AN90" s="22"/>
      <c r="AO90" s="22"/>
      <c r="AP90" s="22"/>
      <c r="AQ90" s="22"/>
    </row>
    <row r="91" spans="1:43"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50"/>
      <c r="AF91" s="22"/>
      <c r="AG91" s="22"/>
      <c r="AH91" s="22"/>
      <c r="AI91" s="22"/>
      <c r="AJ91" s="22"/>
      <c r="AK91" s="22"/>
      <c r="AL91" s="22"/>
      <c r="AM91" s="22"/>
      <c r="AN91" s="22"/>
      <c r="AO91" s="22"/>
      <c r="AP91" s="22"/>
      <c r="AQ91" s="22"/>
    </row>
    <row r="92" spans="1:43"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50"/>
      <c r="AF92" s="22"/>
      <c r="AG92" s="22"/>
      <c r="AH92" s="22"/>
      <c r="AI92" s="22"/>
      <c r="AJ92" s="22"/>
      <c r="AK92" s="22"/>
      <c r="AL92" s="22"/>
      <c r="AM92" s="22"/>
      <c r="AN92" s="22"/>
      <c r="AO92" s="22"/>
      <c r="AP92" s="22"/>
      <c r="AQ92" s="22"/>
    </row>
    <row r="93" spans="1:43"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50"/>
      <c r="AF93" s="22"/>
      <c r="AG93" s="22"/>
      <c r="AH93" s="22"/>
      <c r="AI93" s="22"/>
      <c r="AJ93" s="22"/>
      <c r="AK93" s="22"/>
      <c r="AL93" s="22"/>
      <c r="AM93" s="22"/>
      <c r="AN93" s="22"/>
      <c r="AO93" s="22"/>
      <c r="AP93" s="22"/>
      <c r="AQ93" s="22"/>
    </row>
    <row r="94" spans="1:43"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50"/>
      <c r="AF94" s="22"/>
      <c r="AG94" s="22"/>
      <c r="AH94" s="22"/>
      <c r="AI94" s="22"/>
      <c r="AJ94" s="22"/>
      <c r="AK94" s="22"/>
      <c r="AL94" s="22"/>
      <c r="AM94" s="22"/>
      <c r="AN94" s="22"/>
      <c r="AO94" s="22"/>
      <c r="AP94" s="22"/>
      <c r="AQ94" s="22"/>
    </row>
    <row r="95" spans="1:43"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50"/>
      <c r="AF95" s="22"/>
      <c r="AG95" s="22"/>
      <c r="AH95" s="22"/>
      <c r="AI95" s="22"/>
      <c r="AJ95" s="22"/>
      <c r="AK95" s="22"/>
      <c r="AL95" s="22"/>
      <c r="AM95" s="22"/>
      <c r="AN95" s="22"/>
      <c r="AO95" s="22"/>
      <c r="AP95" s="22"/>
      <c r="AQ95" s="22"/>
    </row>
    <row r="96" spans="1:43"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50"/>
      <c r="AF96" s="22"/>
      <c r="AG96" s="22"/>
      <c r="AH96" s="22"/>
      <c r="AI96" s="22"/>
      <c r="AJ96" s="22"/>
      <c r="AK96" s="22"/>
      <c r="AL96" s="22"/>
      <c r="AM96" s="22"/>
      <c r="AN96" s="22"/>
      <c r="AO96" s="22"/>
      <c r="AP96" s="22"/>
      <c r="AQ96" s="22"/>
    </row>
    <row r="97" spans="1:43"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50"/>
      <c r="AF97" s="22"/>
      <c r="AG97" s="22"/>
      <c r="AH97" s="22"/>
      <c r="AI97" s="22"/>
      <c r="AJ97" s="22"/>
      <c r="AK97" s="22"/>
      <c r="AL97" s="22"/>
      <c r="AM97" s="22"/>
      <c r="AN97" s="22"/>
      <c r="AO97" s="22"/>
      <c r="AP97" s="22"/>
      <c r="AQ97" s="22"/>
    </row>
    <row r="98" spans="1:43"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50"/>
      <c r="AF98" s="22"/>
      <c r="AG98" s="22"/>
      <c r="AH98" s="22"/>
      <c r="AI98" s="22"/>
      <c r="AJ98" s="22"/>
      <c r="AK98" s="22"/>
      <c r="AL98" s="22"/>
      <c r="AM98" s="22"/>
      <c r="AN98" s="22"/>
      <c r="AO98" s="22"/>
      <c r="AP98" s="22"/>
      <c r="AQ98" s="22"/>
    </row>
    <row r="99" spans="1:43"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50"/>
      <c r="AF99" s="22"/>
      <c r="AG99" s="22"/>
      <c r="AH99" s="22"/>
      <c r="AI99" s="22"/>
      <c r="AJ99" s="22"/>
      <c r="AK99" s="22"/>
      <c r="AL99" s="22"/>
      <c r="AM99" s="22"/>
      <c r="AN99" s="22"/>
      <c r="AO99" s="22"/>
      <c r="AP99" s="22"/>
      <c r="AQ99" s="22"/>
    </row>
    <row r="100" spans="1:43"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50"/>
      <c r="AF100" s="22"/>
      <c r="AG100" s="22"/>
      <c r="AH100" s="22"/>
      <c r="AI100" s="22"/>
      <c r="AJ100" s="22"/>
      <c r="AK100" s="22"/>
      <c r="AL100" s="22"/>
      <c r="AM100" s="22"/>
      <c r="AN100" s="22"/>
      <c r="AO100" s="22"/>
      <c r="AP100" s="22"/>
      <c r="AQ100" s="22"/>
    </row>
    <row r="101" spans="1:43"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50"/>
      <c r="AF101" s="22"/>
      <c r="AG101" s="22"/>
      <c r="AH101" s="22"/>
      <c r="AI101" s="22"/>
      <c r="AJ101" s="22"/>
      <c r="AK101" s="22"/>
      <c r="AL101" s="22"/>
      <c r="AM101" s="22"/>
      <c r="AN101" s="22"/>
      <c r="AO101" s="22"/>
      <c r="AP101" s="22"/>
      <c r="AQ101" s="22"/>
    </row>
    <row r="102" spans="1:43"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50"/>
      <c r="AF102" s="22"/>
      <c r="AG102" s="22"/>
      <c r="AH102" s="22"/>
      <c r="AI102" s="22"/>
      <c r="AJ102" s="22"/>
      <c r="AK102" s="22"/>
      <c r="AL102" s="22"/>
      <c r="AM102" s="22"/>
      <c r="AN102" s="22"/>
      <c r="AO102" s="22"/>
      <c r="AP102" s="22"/>
      <c r="AQ102" s="22"/>
    </row>
    <row r="103" spans="1:43"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50"/>
      <c r="AF103" s="22"/>
      <c r="AG103" s="22"/>
      <c r="AH103" s="22"/>
      <c r="AI103" s="22"/>
      <c r="AJ103" s="22"/>
      <c r="AK103" s="22"/>
      <c r="AL103" s="22"/>
      <c r="AM103" s="22"/>
      <c r="AN103" s="22"/>
      <c r="AO103" s="22"/>
      <c r="AP103" s="22"/>
      <c r="AQ103" s="22"/>
    </row>
    <row r="104" spans="1:43"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50"/>
      <c r="AF104" s="22"/>
      <c r="AG104" s="22"/>
      <c r="AH104" s="22"/>
      <c r="AI104" s="22"/>
      <c r="AJ104" s="22"/>
      <c r="AK104" s="22"/>
      <c r="AL104" s="22"/>
      <c r="AM104" s="22"/>
      <c r="AN104" s="22"/>
      <c r="AO104" s="22"/>
      <c r="AP104" s="22"/>
      <c r="AQ104" s="22"/>
    </row>
    <row r="105" spans="1:43"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50"/>
      <c r="AF105" s="22"/>
      <c r="AG105" s="22"/>
      <c r="AH105" s="22"/>
      <c r="AI105" s="22"/>
      <c r="AJ105" s="22"/>
      <c r="AK105" s="22"/>
      <c r="AL105" s="22"/>
      <c r="AM105" s="22"/>
      <c r="AN105" s="22"/>
      <c r="AO105" s="22"/>
      <c r="AP105" s="22"/>
      <c r="AQ105" s="22"/>
    </row>
    <row r="106" spans="1:43"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50"/>
      <c r="AF106" s="22"/>
      <c r="AG106" s="22"/>
      <c r="AH106" s="22"/>
      <c r="AI106" s="22"/>
      <c r="AJ106" s="22"/>
      <c r="AK106" s="22"/>
      <c r="AL106" s="22"/>
      <c r="AM106" s="22"/>
      <c r="AN106" s="22"/>
      <c r="AO106" s="22"/>
      <c r="AP106" s="22"/>
      <c r="AQ106" s="22"/>
    </row>
    <row r="107" spans="1:43"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50"/>
      <c r="AF107" s="22"/>
      <c r="AG107" s="22"/>
      <c r="AH107" s="22"/>
      <c r="AI107" s="22"/>
      <c r="AJ107" s="22"/>
      <c r="AK107" s="22"/>
      <c r="AL107" s="22"/>
      <c r="AM107" s="22"/>
      <c r="AN107" s="22"/>
      <c r="AO107" s="22"/>
      <c r="AP107" s="22"/>
      <c r="AQ107" s="22"/>
    </row>
    <row r="108" spans="1:43"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50"/>
      <c r="AF108" s="22"/>
      <c r="AG108" s="22"/>
      <c r="AH108" s="22"/>
      <c r="AI108" s="22"/>
      <c r="AJ108" s="22"/>
      <c r="AK108" s="22"/>
      <c r="AL108" s="22"/>
      <c r="AM108" s="22"/>
      <c r="AN108" s="22"/>
      <c r="AO108" s="22"/>
      <c r="AP108" s="22"/>
      <c r="AQ108" s="22"/>
    </row>
    <row r="109" spans="1:43"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50"/>
      <c r="AF109" s="22"/>
      <c r="AG109" s="22"/>
      <c r="AH109" s="22"/>
      <c r="AI109" s="22"/>
      <c r="AJ109" s="22"/>
      <c r="AK109" s="22"/>
      <c r="AL109" s="22"/>
      <c r="AM109" s="22"/>
      <c r="AN109" s="22"/>
      <c r="AO109" s="22"/>
      <c r="AP109" s="22"/>
      <c r="AQ109" s="22"/>
    </row>
    <row r="110" spans="1:43"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50"/>
      <c r="AF110" s="22"/>
      <c r="AG110" s="22"/>
      <c r="AH110" s="22"/>
      <c r="AI110" s="22"/>
      <c r="AJ110" s="22"/>
      <c r="AK110" s="22"/>
      <c r="AL110" s="22"/>
      <c r="AM110" s="22"/>
      <c r="AN110" s="22"/>
      <c r="AO110" s="22"/>
      <c r="AP110" s="22"/>
      <c r="AQ110" s="22"/>
    </row>
    <row r="111" spans="1:43"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50"/>
      <c r="AF111" s="22"/>
      <c r="AG111" s="22"/>
      <c r="AH111" s="22"/>
      <c r="AI111" s="22"/>
      <c r="AJ111" s="22"/>
      <c r="AK111" s="22"/>
      <c r="AL111" s="22"/>
      <c r="AM111" s="22"/>
      <c r="AN111" s="22"/>
      <c r="AO111" s="22"/>
      <c r="AP111" s="22"/>
      <c r="AQ111" s="22"/>
    </row>
    <row r="112" spans="1:43"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50"/>
      <c r="AF112" s="22"/>
      <c r="AG112" s="22"/>
      <c r="AH112" s="22"/>
      <c r="AI112" s="22"/>
      <c r="AJ112" s="22"/>
      <c r="AK112" s="22"/>
      <c r="AL112" s="22"/>
      <c r="AM112" s="22"/>
      <c r="AN112" s="22"/>
      <c r="AO112" s="22"/>
      <c r="AP112" s="22"/>
      <c r="AQ112" s="22"/>
    </row>
    <row r="113" spans="1:43"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50"/>
      <c r="AF113" s="22"/>
      <c r="AG113" s="22"/>
      <c r="AH113" s="22"/>
      <c r="AI113" s="22"/>
      <c r="AJ113" s="22"/>
      <c r="AK113" s="22"/>
      <c r="AL113" s="22"/>
      <c r="AM113" s="22"/>
      <c r="AN113" s="22"/>
      <c r="AO113" s="22"/>
      <c r="AP113" s="22"/>
      <c r="AQ113" s="22"/>
    </row>
    <row r="114" spans="1:43"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50"/>
      <c r="AF114" s="22"/>
      <c r="AG114" s="22"/>
      <c r="AH114" s="22"/>
      <c r="AI114" s="22"/>
      <c r="AJ114" s="22"/>
      <c r="AK114" s="22"/>
      <c r="AL114" s="22"/>
      <c r="AM114" s="22"/>
      <c r="AN114" s="22"/>
      <c r="AO114" s="22"/>
      <c r="AP114" s="22"/>
      <c r="AQ114" s="22"/>
    </row>
    <row r="115" spans="1:43"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50"/>
      <c r="AF115" s="22"/>
      <c r="AG115" s="22"/>
      <c r="AH115" s="22"/>
      <c r="AI115" s="22"/>
      <c r="AJ115" s="22"/>
      <c r="AK115" s="22"/>
      <c r="AL115" s="22"/>
      <c r="AM115" s="22"/>
      <c r="AN115" s="22"/>
      <c r="AO115" s="22"/>
      <c r="AP115" s="22"/>
      <c r="AQ115" s="22"/>
    </row>
    <row r="116" spans="1:43"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50"/>
      <c r="AF116" s="22"/>
      <c r="AG116" s="22"/>
      <c r="AH116" s="22"/>
      <c r="AI116" s="22"/>
      <c r="AJ116" s="22"/>
      <c r="AK116" s="22"/>
      <c r="AL116" s="22"/>
      <c r="AM116" s="22"/>
      <c r="AN116" s="22"/>
      <c r="AO116" s="22"/>
      <c r="AP116" s="22"/>
      <c r="AQ116" s="22"/>
    </row>
    <row r="117" spans="1:43"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50"/>
      <c r="AF117" s="22"/>
      <c r="AG117" s="22"/>
      <c r="AH117" s="22"/>
      <c r="AI117" s="22"/>
      <c r="AJ117" s="22"/>
      <c r="AK117" s="22"/>
      <c r="AL117" s="22"/>
      <c r="AM117" s="22"/>
      <c r="AN117" s="22"/>
      <c r="AO117" s="22"/>
      <c r="AP117" s="22"/>
      <c r="AQ117" s="22"/>
    </row>
    <row r="118" spans="1:43"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50"/>
      <c r="AF118" s="22"/>
      <c r="AG118" s="22"/>
      <c r="AH118" s="22"/>
      <c r="AI118" s="22"/>
      <c r="AJ118" s="22"/>
      <c r="AK118" s="22"/>
      <c r="AL118" s="22"/>
      <c r="AM118" s="22"/>
      <c r="AN118" s="22"/>
      <c r="AO118" s="22"/>
      <c r="AP118" s="22"/>
      <c r="AQ118" s="22"/>
    </row>
    <row r="119" spans="1:43"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50"/>
      <c r="AF119" s="22"/>
      <c r="AG119" s="22"/>
      <c r="AH119" s="22"/>
      <c r="AI119" s="22"/>
      <c r="AJ119" s="22"/>
      <c r="AK119" s="22"/>
      <c r="AL119" s="22"/>
      <c r="AM119" s="22"/>
      <c r="AN119" s="22"/>
      <c r="AO119" s="22"/>
      <c r="AP119" s="22"/>
      <c r="AQ119" s="22"/>
    </row>
    <row r="120" spans="1:43"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50"/>
      <c r="AF120" s="22"/>
      <c r="AG120" s="22"/>
      <c r="AH120" s="22"/>
      <c r="AI120" s="22"/>
      <c r="AJ120" s="22"/>
      <c r="AK120" s="22"/>
      <c r="AL120" s="22"/>
      <c r="AM120" s="22"/>
      <c r="AN120" s="22"/>
      <c r="AO120" s="22"/>
      <c r="AP120" s="22"/>
      <c r="AQ120" s="22"/>
    </row>
    <row r="121" spans="1:43"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50"/>
      <c r="AF121" s="22"/>
      <c r="AG121" s="22"/>
      <c r="AH121" s="22"/>
      <c r="AI121" s="22"/>
      <c r="AJ121" s="22"/>
      <c r="AK121" s="22"/>
      <c r="AL121" s="22"/>
      <c r="AM121" s="22"/>
      <c r="AN121" s="22"/>
      <c r="AO121" s="22"/>
      <c r="AP121" s="22"/>
      <c r="AQ121" s="22"/>
    </row>
    <row r="122" spans="1:43"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50"/>
      <c r="AF122" s="22"/>
      <c r="AG122" s="22"/>
      <c r="AH122" s="22"/>
      <c r="AI122" s="22"/>
      <c r="AJ122" s="22"/>
      <c r="AK122" s="22"/>
      <c r="AL122" s="22"/>
      <c r="AM122" s="22"/>
      <c r="AN122" s="22"/>
      <c r="AO122" s="22"/>
      <c r="AP122" s="22"/>
      <c r="AQ122" s="22"/>
    </row>
    <row r="123" spans="1:43"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50"/>
      <c r="AF123" s="22"/>
      <c r="AG123" s="22"/>
      <c r="AH123" s="22"/>
      <c r="AI123" s="22"/>
      <c r="AJ123" s="22"/>
      <c r="AK123" s="22"/>
      <c r="AL123" s="22"/>
      <c r="AM123" s="22"/>
      <c r="AN123" s="22"/>
      <c r="AO123" s="22"/>
      <c r="AP123" s="22"/>
      <c r="AQ123" s="22"/>
    </row>
    <row r="124" spans="1:43"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50"/>
      <c r="AF124" s="22"/>
      <c r="AG124" s="22"/>
      <c r="AH124" s="22"/>
      <c r="AI124" s="22"/>
      <c r="AJ124" s="22"/>
      <c r="AK124" s="22"/>
      <c r="AL124" s="22"/>
      <c r="AM124" s="22"/>
      <c r="AN124" s="22"/>
      <c r="AO124" s="22"/>
      <c r="AP124" s="22"/>
      <c r="AQ124" s="22"/>
    </row>
    <row r="125" spans="1:43"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50"/>
      <c r="AF125" s="22"/>
      <c r="AG125" s="22"/>
      <c r="AH125" s="22"/>
      <c r="AI125" s="22"/>
      <c r="AJ125" s="22"/>
      <c r="AK125" s="22"/>
      <c r="AL125" s="22"/>
      <c r="AM125" s="22"/>
      <c r="AN125" s="22"/>
      <c r="AO125" s="22"/>
      <c r="AP125" s="22"/>
      <c r="AQ125" s="22"/>
    </row>
    <row r="126" spans="1:43"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50"/>
      <c r="AF126" s="22"/>
      <c r="AG126" s="22"/>
      <c r="AH126" s="22"/>
      <c r="AI126" s="22"/>
      <c r="AJ126" s="22"/>
      <c r="AK126" s="22"/>
      <c r="AL126" s="22"/>
      <c r="AM126" s="22"/>
      <c r="AN126" s="22"/>
      <c r="AO126" s="22"/>
      <c r="AP126" s="22"/>
      <c r="AQ126" s="22"/>
    </row>
    <row r="127" spans="1:43"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50"/>
      <c r="AF127" s="22"/>
      <c r="AG127" s="22"/>
      <c r="AH127" s="22"/>
      <c r="AI127" s="22"/>
      <c r="AJ127" s="22"/>
      <c r="AK127" s="22"/>
      <c r="AL127" s="22"/>
      <c r="AM127" s="22"/>
      <c r="AN127" s="22"/>
      <c r="AO127" s="22"/>
      <c r="AP127" s="22"/>
      <c r="AQ127" s="22"/>
    </row>
    <row r="128" spans="1:43"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50"/>
      <c r="AF128" s="22"/>
      <c r="AG128" s="22"/>
      <c r="AH128" s="22"/>
      <c r="AI128" s="22"/>
      <c r="AJ128" s="22"/>
      <c r="AK128" s="22"/>
      <c r="AL128" s="22"/>
      <c r="AM128" s="22"/>
      <c r="AN128" s="22"/>
      <c r="AO128" s="22"/>
      <c r="AP128" s="22"/>
      <c r="AQ128" s="22"/>
    </row>
    <row r="129" spans="1:43"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50"/>
      <c r="AF129" s="22"/>
      <c r="AG129" s="22"/>
      <c r="AH129" s="22"/>
      <c r="AI129" s="22"/>
      <c r="AJ129" s="22"/>
      <c r="AK129" s="22"/>
      <c r="AL129" s="22"/>
      <c r="AM129" s="22"/>
      <c r="AN129" s="22"/>
      <c r="AO129" s="22"/>
      <c r="AP129" s="22"/>
      <c r="AQ129" s="22"/>
    </row>
    <row r="130" spans="1:43"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50"/>
      <c r="AF130" s="22"/>
      <c r="AG130" s="22"/>
      <c r="AH130" s="22"/>
      <c r="AI130" s="22"/>
      <c r="AJ130" s="22"/>
      <c r="AK130" s="22"/>
      <c r="AL130" s="22"/>
      <c r="AM130" s="22"/>
      <c r="AN130" s="22"/>
      <c r="AO130" s="22"/>
      <c r="AP130" s="22"/>
      <c r="AQ130" s="22"/>
    </row>
    <row r="131" spans="1:43"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50"/>
      <c r="AF131" s="22"/>
      <c r="AG131" s="22"/>
      <c r="AH131" s="22"/>
      <c r="AI131" s="22"/>
      <c r="AJ131" s="22"/>
      <c r="AK131" s="22"/>
      <c r="AL131" s="22"/>
      <c r="AM131" s="22"/>
      <c r="AN131" s="22"/>
      <c r="AO131" s="22"/>
      <c r="AP131" s="22"/>
      <c r="AQ131" s="22"/>
    </row>
    <row r="132" spans="1:43"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50"/>
      <c r="AF132" s="22"/>
      <c r="AG132" s="22"/>
      <c r="AH132" s="22"/>
      <c r="AI132" s="22"/>
      <c r="AJ132" s="22"/>
      <c r="AK132" s="22"/>
      <c r="AL132" s="22"/>
      <c r="AM132" s="22"/>
      <c r="AN132" s="22"/>
      <c r="AO132" s="22"/>
      <c r="AP132" s="22"/>
      <c r="AQ132" s="22"/>
    </row>
    <row r="133" spans="1:43"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50"/>
      <c r="AF133" s="22"/>
      <c r="AG133" s="22"/>
      <c r="AH133" s="22"/>
      <c r="AI133" s="22"/>
      <c r="AJ133" s="22"/>
      <c r="AK133" s="22"/>
      <c r="AL133" s="22"/>
      <c r="AM133" s="22"/>
      <c r="AN133" s="22"/>
      <c r="AO133" s="22"/>
      <c r="AP133" s="22"/>
      <c r="AQ133" s="22"/>
    </row>
    <row r="134" spans="1:43"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50"/>
      <c r="AF134" s="22"/>
      <c r="AG134" s="22"/>
      <c r="AH134" s="22"/>
      <c r="AI134" s="22"/>
      <c r="AJ134" s="22"/>
      <c r="AK134" s="22"/>
      <c r="AL134" s="22"/>
      <c r="AM134" s="22"/>
      <c r="AN134" s="22"/>
      <c r="AO134" s="22"/>
      <c r="AP134" s="22"/>
      <c r="AQ134" s="22"/>
    </row>
    <row r="135" spans="1:43"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50"/>
      <c r="AF135" s="22"/>
      <c r="AG135" s="22"/>
      <c r="AH135" s="22"/>
      <c r="AI135" s="22"/>
      <c r="AJ135" s="22"/>
      <c r="AK135" s="22"/>
      <c r="AL135" s="22"/>
      <c r="AM135" s="22"/>
      <c r="AN135" s="22"/>
      <c r="AO135" s="22"/>
      <c r="AP135" s="22"/>
      <c r="AQ135" s="22"/>
    </row>
    <row r="136" spans="1:43"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50"/>
      <c r="AF136" s="22"/>
      <c r="AG136" s="22"/>
      <c r="AH136" s="22"/>
      <c r="AI136" s="22"/>
      <c r="AJ136" s="22"/>
      <c r="AK136" s="22"/>
      <c r="AL136" s="22"/>
      <c r="AM136" s="22"/>
      <c r="AN136" s="22"/>
      <c r="AO136" s="22"/>
      <c r="AP136" s="22"/>
      <c r="AQ136" s="22"/>
    </row>
    <row r="137" spans="1:43"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50"/>
      <c r="AF137" s="22"/>
      <c r="AG137" s="22"/>
      <c r="AH137" s="22"/>
      <c r="AI137" s="22"/>
      <c r="AJ137" s="22"/>
      <c r="AK137" s="22"/>
      <c r="AL137" s="22"/>
      <c r="AM137" s="22"/>
      <c r="AN137" s="22"/>
      <c r="AO137" s="22"/>
      <c r="AP137" s="22"/>
      <c r="AQ137" s="22"/>
    </row>
    <row r="138" spans="1:43"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50"/>
      <c r="AF138" s="22"/>
      <c r="AG138" s="22"/>
      <c r="AH138" s="22"/>
      <c r="AI138" s="22"/>
      <c r="AJ138" s="22"/>
      <c r="AK138" s="22"/>
      <c r="AL138" s="22"/>
      <c r="AM138" s="22"/>
      <c r="AN138" s="22"/>
      <c r="AO138" s="22"/>
      <c r="AP138" s="22"/>
      <c r="AQ138" s="22"/>
    </row>
    <row r="139" spans="1:43"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50"/>
      <c r="AF139" s="22"/>
      <c r="AG139" s="22"/>
      <c r="AH139" s="22"/>
      <c r="AI139" s="22"/>
      <c r="AJ139" s="22"/>
      <c r="AK139" s="22"/>
      <c r="AL139" s="22"/>
      <c r="AM139" s="22"/>
      <c r="AN139" s="22"/>
      <c r="AO139" s="22"/>
      <c r="AP139" s="22"/>
      <c r="AQ139" s="22"/>
    </row>
    <row r="140" spans="1:43"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50"/>
      <c r="AF140" s="22"/>
      <c r="AG140" s="22"/>
      <c r="AH140" s="22"/>
      <c r="AI140" s="22"/>
      <c r="AJ140" s="22"/>
      <c r="AK140" s="22"/>
      <c r="AL140" s="22"/>
      <c r="AM140" s="22"/>
      <c r="AN140" s="22"/>
      <c r="AO140" s="22"/>
      <c r="AP140" s="22"/>
      <c r="AQ140" s="22"/>
    </row>
    <row r="141" spans="1:43"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50"/>
      <c r="AF141" s="22"/>
      <c r="AG141" s="22"/>
      <c r="AH141" s="22"/>
      <c r="AI141" s="22"/>
      <c r="AJ141" s="22"/>
      <c r="AK141" s="22"/>
      <c r="AL141" s="22"/>
      <c r="AM141" s="22"/>
      <c r="AN141" s="22"/>
      <c r="AO141" s="22"/>
      <c r="AP141" s="22"/>
      <c r="AQ141" s="22"/>
    </row>
    <row r="142" spans="1:43"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50"/>
      <c r="AF142" s="22"/>
      <c r="AG142" s="22"/>
      <c r="AH142" s="22"/>
      <c r="AI142" s="22"/>
      <c r="AJ142" s="22"/>
      <c r="AK142" s="22"/>
      <c r="AL142" s="22"/>
      <c r="AM142" s="22"/>
      <c r="AN142" s="22"/>
      <c r="AO142" s="22"/>
      <c r="AP142" s="22"/>
      <c r="AQ142" s="22"/>
    </row>
    <row r="143" spans="1:43"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50"/>
      <c r="AF143" s="22"/>
      <c r="AG143" s="22"/>
      <c r="AH143" s="22"/>
      <c r="AI143" s="22"/>
      <c r="AJ143" s="22"/>
      <c r="AK143" s="22"/>
      <c r="AL143" s="22"/>
      <c r="AM143" s="22"/>
      <c r="AN143" s="22"/>
      <c r="AO143" s="22"/>
      <c r="AP143" s="22"/>
      <c r="AQ143" s="22"/>
    </row>
    <row r="144" spans="1:43"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50"/>
      <c r="AF144" s="22"/>
      <c r="AG144" s="22"/>
      <c r="AH144" s="22"/>
      <c r="AI144" s="22"/>
      <c r="AJ144" s="22"/>
      <c r="AK144" s="22"/>
      <c r="AL144" s="22"/>
      <c r="AM144" s="22"/>
      <c r="AN144" s="22"/>
      <c r="AO144" s="22"/>
      <c r="AP144" s="22"/>
      <c r="AQ144" s="22"/>
    </row>
    <row r="145" spans="1:43"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50"/>
      <c r="AF145" s="22"/>
      <c r="AG145" s="22"/>
      <c r="AH145" s="22"/>
      <c r="AI145" s="22"/>
      <c r="AJ145" s="22"/>
      <c r="AK145" s="22"/>
      <c r="AL145" s="22"/>
      <c r="AM145" s="22"/>
      <c r="AN145" s="22"/>
      <c r="AO145" s="22"/>
      <c r="AP145" s="22"/>
      <c r="AQ145" s="22"/>
    </row>
    <row r="146" spans="1:43"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50"/>
      <c r="AF146" s="22"/>
      <c r="AG146" s="22"/>
      <c r="AH146" s="22"/>
      <c r="AI146" s="22"/>
      <c r="AJ146" s="22"/>
      <c r="AK146" s="22"/>
      <c r="AL146" s="22"/>
      <c r="AM146" s="22"/>
      <c r="AN146" s="22"/>
      <c r="AO146" s="22"/>
      <c r="AP146" s="22"/>
      <c r="AQ146" s="22"/>
    </row>
    <row r="147" spans="1:43"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50"/>
      <c r="AF147" s="22"/>
      <c r="AG147" s="22"/>
      <c r="AH147" s="22"/>
      <c r="AI147" s="22"/>
      <c r="AJ147" s="22"/>
      <c r="AK147" s="22"/>
      <c r="AL147" s="22"/>
      <c r="AM147" s="22"/>
      <c r="AN147" s="22"/>
      <c r="AO147" s="22"/>
      <c r="AP147" s="22"/>
      <c r="AQ147" s="22"/>
    </row>
    <row r="148" spans="1:43"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50"/>
      <c r="AF148" s="22"/>
      <c r="AG148" s="22"/>
      <c r="AH148" s="22"/>
      <c r="AI148" s="22"/>
      <c r="AJ148" s="22"/>
      <c r="AK148" s="22"/>
      <c r="AL148" s="22"/>
      <c r="AM148" s="22"/>
      <c r="AN148" s="22"/>
      <c r="AO148" s="22"/>
      <c r="AP148" s="22"/>
      <c r="AQ148" s="22"/>
    </row>
    <row r="149" spans="1:43"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50"/>
      <c r="AF149" s="22"/>
      <c r="AG149" s="22"/>
      <c r="AH149" s="22"/>
      <c r="AI149" s="22"/>
      <c r="AJ149" s="22"/>
      <c r="AK149" s="22"/>
      <c r="AL149" s="22"/>
      <c r="AM149" s="22"/>
      <c r="AN149" s="22"/>
      <c r="AO149" s="22"/>
      <c r="AP149" s="22"/>
      <c r="AQ149" s="22"/>
    </row>
    <row r="150" spans="1:43"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50"/>
      <c r="AF150" s="22"/>
      <c r="AG150" s="22"/>
      <c r="AH150" s="22"/>
      <c r="AI150" s="22"/>
      <c r="AJ150" s="22"/>
      <c r="AK150" s="22"/>
      <c r="AL150" s="22"/>
      <c r="AM150" s="22"/>
      <c r="AN150" s="22"/>
      <c r="AO150" s="22"/>
      <c r="AP150" s="22"/>
      <c r="AQ150" s="22"/>
    </row>
    <row r="151" spans="1:43"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50"/>
      <c r="AF151" s="22"/>
      <c r="AG151" s="22"/>
      <c r="AH151" s="22"/>
      <c r="AI151" s="22"/>
      <c r="AJ151" s="22"/>
      <c r="AK151" s="22"/>
      <c r="AL151" s="22"/>
      <c r="AM151" s="22"/>
      <c r="AN151" s="22"/>
      <c r="AO151" s="22"/>
      <c r="AP151" s="22"/>
      <c r="AQ151" s="22"/>
    </row>
    <row r="152" spans="1:43"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50"/>
      <c r="AF152" s="22"/>
      <c r="AG152" s="22"/>
      <c r="AH152" s="22"/>
      <c r="AI152" s="22"/>
      <c r="AJ152" s="22"/>
      <c r="AK152" s="22"/>
      <c r="AL152" s="22"/>
      <c r="AM152" s="22"/>
      <c r="AN152" s="22"/>
      <c r="AO152" s="22"/>
      <c r="AP152" s="22"/>
      <c r="AQ152" s="22"/>
    </row>
    <row r="153" spans="1:43"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50"/>
      <c r="AF153" s="22"/>
      <c r="AG153" s="22"/>
      <c r="AH153" s="22"/>
      <c r="AI153" s="22"/>
      <c r="AJ153" s="22"/>
      <c r="AK153" s="22"/>
      <c r="AL153" s="22"/>
      <c r="AM153" s="22"/>
      <c r="AN153" s="22"/>
      <c r="AO153" s="22"/>
      <c r="AP153" s="22"/>
      <c r="AQ153" s="22"/>
    </row>
    <row r="154" spans="1:43"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50"/>
      <c r="AF154" s="22"/>
      <c r="AG154" s="22"/>
      <c r="AH154" s="22"/>
      <c r="AI154" s="22"/>
      <c r="AJ154" s="22"/>
      <c r="AK154" s="22"/>
      <c r="AL154" s="22"/>
      <c r="AM154" s="22"/>
      <c r="AN154" s="22"/>
      <c r="AO154" s="22"/>
      <c r="AP154" s="22"/>
      <c r="AQ154" s="22"/>
    </row>
    <row r="155" spans="1:43"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50"/>
      <c r="AF155" s="22"/>
      <c r="AG155" s="22"/>
      <c r="AH155" s="22"/>
      <c r="AI155" s="22"/>
      <c r="AJ155" s="22"/>
      <c r="AK155" s="22"/>
      <c r="AL155" s="22"/>
      <c r="AM155" s="22"/>
      <c r="AN155" s="22"/>
      <c r="AO155" s="22"/>
      <c r="AP155" s="22"/>
      <c r="AQ155" s="22"/>
    </row>
    <row r="156" spans="1:43"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50"/>
      <c r="AF156" s="22"/>
      <c r="AG156" s="22"/>
      <c r="AH156" s="22"/>
      <c r="AI156" s="22"/>
      <c r="AJ156" s="22"/>
      <c r="AK156" s="22"/>
      <c r="AL156" s="22"/>
      <c r="AM156" s="22"/>
      <c r="AN156" s="22"/>
      <c r="AO156" s="22"/>
      <c r="AP156" s="22"/>
      <c r="AQ156" s="22"/>
    </row>
    <row r="157" spans="1:43"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50"/>
      <c r="AF157" s="22"/>
      <c r="AG157" s="22"/>
      <c r="AH157" s="22"/>
      <c r="AI157" s="22"/>
      <c r="AJ157" s="22"/>
      <c r="AK157" s="22"/>
      <c r="AL157" s="22"/>
      <c r="AM157" s="22"/>
      <c r="AN157" s="22"/>
      <c r="AO157" s="22"/>
      <c r="AP157" s="22"/>
      <c r="AQ157" s="22"/>
    </row>
    <row r="158" spans="1:43"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50"/>
      <c r="AF158" s="22"/>
      <c r="AG158" s="22"/>
      <c r="AH158" s="22"/>
      <c r="AI158" s="22"/>
      <c r="AJ158" s="22"/>
      <c r="AK158" s="22"/>
      <c r="AL158" s="22"/>
      <c r="AM158" s="22"/>
      <c r="AN158" s="22"/>
      <c r="AO158" s="22"/>
      <c r="AP158" s="22"/>
      <c r="AQ158" s="22"/>
    </row>
    <row r="159" spans="1:43"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50"/>
      <c r="AF159" s="22"/>
      <c r="AG159" s="22"/>
      <c r="AH159" s="22"/>
      <c r="AI159" s="22"/>
      <c r="AJ159" s="22"/>
      <c r="AK159" s="22"/>
      <c r="AL159" s="22"/>
      <c r="AM159" s="22"/>
      <c r="AN159" s="22"/>
      <c r="AO159" s="22"/>
      <c r="AP159" s="22"/>
      <c r="AQ159" s="22"/>
    </row>
    <row r="160" spans="1:43"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50"/>
      <c r="AF160" s="22"/>
      <c r="AG160" s="22"/>
      <c r="AH160" s="22"/>
      <c r="AI160" s="22"/>
      <c r="AJ160" s="22"/>
      <c r="AK160" s="22"/>
      <c r="AL160" s="22"/>
      <c r="AM160" s="22"/>
      <c r="AN160" s="22"/>
      <c r="AO160" s="22"/>
      <c r="AP160" s="22"/>
      <c r="AQ160" s="22"/>
    </row>
    <row r="161" spans="1:43"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50"/>
      <c r="AF161" s="22"/>
      <c r="AG161" s="22"/>
      <c r="AH161" s="22"/>
      <c r="AI161" s="22"/>
      <c r="AJ161" s="22"/>
      <c r="AK161" s="22"/>
      <c r="AL161" s="22"/>
      <c r="AM161" s="22"/>
      <c r="AN161" s="22"/>
      <c r="AO161" s="22"/>
      <c r="AP161" s="22"/>
      <c r="AQ161" s="22"/>
    </row>
    <row r="162" spans="1:43"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50"/>
      <c r="AF162" s="22"/>
      <c r="AG162" s="22"/>
      <c r="AH162" s="22"/>
      <c r="AI162" s="22"/>
      <c r="AJ162" s="22"/>
      <c r="AK162" s="22"/>
      <c r="AL162" s="22"/>
      <c r="AM162" s="22"/>
      <c r="AN162" s="22"/>
      <c r="AO162" s="22"/>
      <c r="AP162" s="22"/>
      <c r="AQ162" s="22"/>
    </row>
    <row r="163" spans="1:43"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50"/>
      <c r="AF163" s="22"/>
      <c r="AG163" s="22"/>
      <c r="AH163" s="22"/>
      <c r="AI163" s="22"/>
      <c r="AJ163" s="22"/>
      <c r="AK163" s="22"/>
      <c r="AL163" s="22"/>
      <c r="AM163" s="22"/>
      <c r="AN163" s="22"/>
      <c r="AO163" s="22"/>
      <c r="AP163" s="22"/>
      <c r="AQ163" s="22"/>
    </row>
    <row r="164" spans="1:43"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50"/>
      <c r="AF164" s="22"/>
      <c r="AG164" s="22"/>
      <c r="AH164" s="22"/>
      <c r="AI164" s="22"/>
      <c r="AJ164" s="22"/>
      <c r="AK164" s="22"/>
      <c r="AL164" s="22"/>
      <c r="AM164" s="22"/>
      <c r="AN164" s="22"/>
      <c r="AO164" s="22"/>
      <c r="AP164" s="22"/>
      <c r="AQ164" s="22"/>
    </row>
    <row r="165" spans="1:43"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50"/>
      <c r="AF165" s="22"/>
      <c r="AG165" s="22"/>
      <c r="AH165" s="22"/>
      <c r="AI165" s="22"/>
      <c r="AJ165" s="22"/>
      <c r="AK165" s="22"/>
      <c r="AL165" s="22"/>
      <c r="AM165" s="22"/>
      <c r="AN165" s="22"/>
      <c r="AO165" s="22"/>
      <c r="AP165" s="22"/>
      <c r="AQ165" s="22"/>
    </row>
    <row r="166" spans="1:43"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50"/>
      <c r="AF166" s="22"/>
      <c r="AG166" s="22"/>
      <c r="AH166" s="22"/>
      <c r="AI166" s="22"/>
      <c r="AJ166" s="22"/>
      <c r="AK166" s="22"/>
      <c r="AL166" s="22"/>
      <c r="AM166" s="22"/>
      <c r="AN166" s="22"/>
      <c r="AO166" s="22"/>
      <c r="AP166" s="22"/>
      <c r="AQ166" s="22"/>
    </row>
    <row r="167" spans="1:43"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50"/>
      <c r="AF167" s="22"/>
      <c r="AG167" s="22"/>
      <c r="AH167" s="22"/>
      <c r="AI167" s="22"/>
      <c r="AJ167" s="22"/>
      <c r="AK167" s="22"/>
      <c r="AL167" s="22"/>
      <c r="AM167" s="22"/>
      <c r="AN167" s="22"/>
      <c r="AO167" s="22"/>
      <c r="AP167" s="22"/>
      <c r="AQ167" s="22"/>
    </row>
    <row r="168" spans="1:43"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50"/>
      <c r="AF168" s="22"/>
      <c r="AG168" s="22"/>
      <c r="AH168" s="22"/>
      <c r="AI168" s="22"/>
      <c r="AJ168" s="22"/>
      <c r="AK168" s="22"/>
      <c r="AL168" s="22"/>
      <c r="AM168" s="22"/>
      <c r="AN168" s="22"/>
      <c r="AO168" s="22"/>
      <c r="AP168" s="22"/>
      <c r="AQ168" s="22"/>
    </row>
    <row r="169" spans="1:43"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50"/>
      <c r="AF169" s="22"/>
      <c r="AG169" s="22"/>
      <c r="AH169" s="22"/>
      <c r="AI169" s="22"/>
      <c r="AJ169" s="22"/>
      <c r="AK169" s="22"/>
      <c r="AL169" s="22"/>
      <c r="AM169" s="22"/>
      <c r="AN169" s="22"/>
      <c r="AO169" s="22"/>
      <c r="AP169" s="22"/>
      <c r="AQ169" s="22"/>
    </row>
    <row r="170" spans="1:43"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50"/>
      <c r="AF170" s="22"/>
      <c r="AG170" s="22"/>
      <c r="AH170" s="22"/>
      <c r="AI170" s="22"/>
      <c r="AJ170" s="22"/>
      <c r="AK170" s="22"/>
      <c r="AL170" s="22"/>
      <c r="AM170" s="22"/>
      <c r="AN170" s="22"/>
      <c r="AO170" s="22"/>
      <c r="AP170" s="22"/>
      <c r="AQ170" s="22"/>
    </row>
    <row r="171" spans="1:43"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50"/>
      <c r="AF171" s="22"/>
      <c r="AG171" s="22"/>
      <c r="AH171" s="22"/>
      <c r="AI171" s="22"/>
      <c r="AJ171" s="22"/>
      <c r="AK171" s="22"/>
      <c r="AL171" s="22"/>
      <c r="AM171" s="22"/>
      <c r="AN171" s="22"/>
      <c r="AO171" s="22"/>
      <c r="AP171" s="22"/>
      <c r="AQ171" s="22"/>
    </row>
    <row r="172" spans="1:43"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50"/>
      <c r="AF172" s="22"/>
      <c r="AG172" s="22"/>
      <c r="AH172" s="22"/>
      <c r="AI172" s="22"/>
      <c r="AJ172" s="22"/>
      <c r="AK172" s="22"/>
      <c r="AL172" s="22"/>
      <c r="AM172" s="22"/>
      <c r="AN172" s="22"/>
      <c r="AO172" s="22"/>
      <c r="AP172" s="22"/>
      <c r="AQ172" s="22"/>
    </row>
    <row r="173" spans="1:43"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50"/>
      <c r="AF173" s="22"/>
      <c r="AG173" s="22"/>
      <c r="AH173" s="22"/>
      <c r="AI173" s="22"/>
      <c r="AJ173" s="22"/>
      <c r="AK173" s="22"/>
      <c r="AL173" s="22"/>
      <c r="AM173" s="22"/>
      <c r="AN173" s="22"/>
      <c r="AO173" s="22"/>
      <c r="AP173" s="22"/>
      <c r="AQ173" s="22"/>
    </row>
    <row r="174" spans="1:43"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50"/>
      <c r="AF174" s="22"/>
      <c r="AG174" s="22"/>
      <c r="AH174" s="22"/>
      <c r="AI174" s="22"/>
      <c r="AJ174" s="22"/>
      <c r="AK174" s="22"/>
      <c r="AL174" s="22"/>
      <c r="AM174" s="22"/>
      <c r="AN174" s="22"/>
      <c r="AO174" s="22"/>
      <c r="AP174" s="22"/>
      <c r="AQ174" s="22"/>
    </row>
    <row r="175" spans="1:43"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50"/>
      <c r="AF175" s="22"/>
      <c r="AG175" s="22"/>
      <c r="AH175" s="22"/>
      <c r="AI175" s="22"/>
      <c r="AJ175" s="22"/>
      <c r="AK175" s="22"/>
      <c r="AL175" s="22"/>
      <c r="AM175" s="22"/>
      <c r="AN175" s="22"/>
      <c r="AO175" s="22"/>
      <c r="AP175" s="22"/>
      <c r="AQ175" s="22"/>
    </row>
    <row r="176" spans="1:43"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50"/>
      <c r="AF176" s="22"/>
      <c r="AG176" s="22"/>
      <c r="AH176" s="22"/>
      <c r="AI176" s="22"/>
      <c r="AJ176" s="22"/>
      <c r="AK176" s="22"/>
      <c r="AL176" s="22"/>
      <c r="AM176" s="22"/>
      <c r="AN176" s="22"/>
      <c r="AO176" s="22"/>
      <c r="AP176" s="22"/>
      <c r="AQ176" s="22"/>
    </row>
    <row r="177" spans="1:43"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50"/>
      <c r="AF177" s="22"/>
      <c r="AG177" s="22"/>
      <c r="AH177" s="22"/>
      <c r="AI177" s="22"/>
      <c r="AJ177" s="22"/>
      <c r="AK177" s="22"/>
      <c r="AL177" s="22"/>
      <c r="AM177" s="22"/>
      <c r="AN177" s="22"/>
      <c r="AO177" s="22"/>
      <c r="AP177" s="22"/>
      <c r="AQ177" s="22"/>
    </row>
    <row r="178" spans="1:43"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50"/>
      <c r="AF178" s="22"/>
      <c r="AG178" s="22"/>
      <c r="AH178" s="22"/>
      <c r="AI178" s="22"/>
      <c r="AJ178" s="22"/>
      <c r="AK178" s="22"/>
      <c r="AL178" s="22"/>
      <c r="AM178" s="22"/>
      <c r="AN178" s="22"/>
      <c r="AO178" s="22"/>
      <c r="AP178" s="22"/>
      <c r="AQ178" s="22"/>
    </row>
    <row r="179" spans="1:43"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50"/>
      <c r="AF179" s="22"/>
      <c r="AG179" s="22"/>
      <c r="AH179" s="22"/>
      <c r="AI179" s="22"/>
      <c r="AJ179" s="22"/>
      <c r="AK179" s="22"/>
      <c r="AL179" s="22"/>
      <c r="AM179" s="22"/>
      <c r="AN179" s="22"/>
      <c r="AO179" s="22"/>
      <c r="AP179" s="22"/>
      <c r="AQ179" s="22"/>
    </row>
    <row r="180" spans="1:43"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50"/>
      <c r="AF180" s="22"/>
      <c r="AG180" s="22"/>
      <c r="AH180" s="22"/>
      <c r="AI180" s="22"/>
      <c r="AJ180" s="22"/>
      <c r="AK180" s="22"/>
      <c r="AL180" s="22"/>
      <c r="AM180" s="22"/>
      <c r="AN180" s="22"/>
      <c r="AO180" s="22"/>
      <c r="AP180" s="22"/>
      <c r="AQ180" s="22"/>
    </row>
    <row r="181" spans="1:43"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50"/>
      <c r="AF181" s="22"/>
      <c r="AG181" s="22"/>
      <c r="AH181" s="22"/>
      <c r="AI181" s="22"/>
      <c r="AJ181" s="22"/>
      <c r="AK181" s="22"/>
      <c r="AL181" s="22"/>
      <c r="AM181" s="22"/>
      <c r="AN181" s="22"/>
      <c r="AO181" s="22"/>
      <c r="AP181" s="22"/>
      <c r="AQ181" s="22"/>
    </row>
    <row r="182" spans="1:43"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50"/>
      <c r="AF182" s="22"/>
      <c r="AG182" s="22"/>
      <c r="AH182" s="22"/>
      <c r="AI182" s="22"/>
      <c r="AJ182" s="22"/>
      <c r="AK182" s="22"/>
      <c r="AL182" s="22"/>
      <c r="AM182" s="22"/>
      <c r="AN182" s="22"/>
      <c r="AO182" s="22"/>
      <c r="AP182" s="22"/>
      <c r="AQ182" s="22"/>
    </row>
    <row r="183" spans="1:43"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50"/>
      <c r="AF183" s="22"/>
      <c r="AG183" s="22"/>
      <c r="AH183" s="22"/>
      <c r="AI183" s="22"/>
      <c r="AJ183" s="22"/>
      <c r="AK183" s="22"/>
      <c r="AL183" s="22"/>
      <c r="AM183" s="22"/>
      <c r="AN183" s="22"/>
      <c r="AO183" s="22"/>
      <c r="AP183" s="22"/>
      <c r="AQ183" s="22"/>
    </row>
    <row r="184" spans="1:43"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50"/>
      <c r="AF184" s="22"/>
      <c r="AG184" s="22"/>
      <c r="AH184" s="22"/>
      <c r="AI184" s="22"/>
      <c r="AJ184" s="22"/>
      <c r="AK184" s="22"/>
      <c r="AL184" s="22"/>
      <c r="AM184" s="22"/>
      <c r="AN184" s="22"/>
      <c r="AO184" s="22"/>
      <c r="AP184" s="22"/>
      <c r="AQ184" s="22"/>
    </row>
    <row r="185" spans="1:43"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50"/>
      <c r="AF185" s="22"/>
      <c r="AG185" s="22"/>
      <c r="AH185" s="22"/>
      <c r="AI185" s="22"/>
      <c r="AJ185" s="22"/>
      <c r="AK185" s="22"/>
      <c r="AL185" s="22"/>
      <c r="AM185" s="22"/>
      <c r="AN185" s="22"/>
      <c r="AO185" s="22"/>
      <c r="AP185" s="22"/>
      <c r="AQ185" s="22"/>
    </row>
    <row r="186" spans="1:43"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50"/>
      <c r="AF186" s="22"/>
      <c r="AG186" s="22"/>
      <c r="AH186" s="22"/>
      <c r="AI186" s="22"/>
      <c r="AJ186" s="22"/>
      <c r="AK186" s="22"/>
      <c r="AL186" s="22"/>
      <c r="AM186" s="22"/>
      <c r="AN186" s="22"/>
      <c r="AO186" s="22"/>
      <c r="AP186" s="22"/>
      <c r="AQ186" s="22"/>
    </row>
    <row r="187" spans="1:43"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50"/>
      <c r="AF187" s="22"/>
      <c r="AG187" s="22"/>
      <c r="AH187" s="22"/>
      <c r="AI187" s="22"/>
      <c r="AJ187" s="22"/>
      <c r="AK187" s="22"/>
      <c r="AL187" s="22"/>
      <c r="AM187" s="22"/>
      <c r="AN187" s="22"/>
      <c r="AO187" s="22"/>
      <c r="AP187" s="22"/>
      <c r="AQ187" s="22"/>
    </row>
    <row r="188" spans="1:43"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50"/>
      <c r="AF188" s="22"/>
      <c r="AG188" s="22"/>
      <c r="AH188" s="22"/>
      <c r="AI188" s="22"/>
      <c r="AJ188" s="22"/>
      <c r="AK188" s="22"/>
      <c r="AL188" s="22"/>
      <c r="AM188" s="22"/>
      <c r="AN188" s="22"/>
      <c r="AO188" s="22"/>
      <c r="AP188" s="22"/>
      <c r="AQ188" s="22"/>
    </row>
    <row r="189" spans="1:43"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50"/>
      <c r="AF189" s="22"/>
      <c r="AG189" s="22"/>
      <c r="AH189" s="22"/>
      <c r="AI189" s="22"/>
      <c r="AJ189" s="22"/>
      <c r="AK189" s="22"/>
      <c r="AL189" s="22"/>
      <c r="AM189" s="22"/>
      <c r="AN189" s="22"/>
      <c r="AO189" s="22"/>
      <c r="AP189" s="22"/>
      <c r="AQ189" s="22"/>
    </row>
    <row r="190" spans="1:43"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50"/>
      <c r="AF190" s="22"/>
      <c r="AG190" s="22"/>
      <c r="AH190" s="22"/>
      <c r="AI190" s="22"/>
      <c r="AJ190" s="22"/>
      <c r="AK190" s="22"/>
      <c r="AL190" s="22"/>
      <c r="AM190" s="22"/>
      <c r="AN190" s="22"/>
      <c r="AO190" s="22"/>
      <c r="AP190" s="22"/>
      <c r="AQ190" s="22"/>
    </row>
    <row r="191" spans="1:43"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50"/>
      <c r="AF191" s="22"/>
      <c r="AG191" s="22"/>
      <c r="AH191" s="22"/>
      <c r="AI191" s="22"/>
      <c r="AJ191" s="22"/>
      <c r="AK191" s="22"/>
      <c r="AL191" s="22"/>
      <c r="AM191" s="22"/>
      <c r="AN191" s="22"/>
      <c r="AO191" s="22"/>
      <c r="AP191" s="22"/>
      <c r="AQ191" s="22"/>
    </row>
    <row r="192" spans="1:43"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50"/>
      <c r="AF192" s="22"/>
      <c r="AG192" s="22"/>
      <c r="AH192" s="22"/>
      <c r="AI192" s="22"/>
      <c r="AJ192" s="22"/>
      <c r="AK192" s="22"/>
      <c r="AL192" s="22"/>
      <c r="AM192" s="22"/>
      <c r="AN192" s="22"/>
      <c r="AO192" s="22"/>
      <c r="AP192" s="22"/>
      <c r="AQ192" s="22"/>
    </row>
    <row r="193" spans="1:43"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50"/>
      <c r="AF193" s="22"/>
      <c r="AG193" s="22"/>
      <c r="AH193" s="22"/>
      <c r="AI193" s="22"/>
      <c r="AJ193" s="22"/>
      <c r="AK193" s="22"/>
      <c r="AL193" s="22"/>
      <c r="AM193" s="22"/>
      <c r="AN193" s="22"/>
      <c r="AO193" s="22"/>
      <c r="AP193" s="22"/>
      <c r="AQ193" s="22"/>
    </row>
    <row r="194" spans="1:43"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50"/>
      <c r="AF194" s="22"/>
      <c r="AG194" s="22"/>
      <c r="AH194" s="22"/>
      <c r="AI194" s="22"/>
      <c r="AJ194" s="22"/>
      <c r="AK194" s="22"/>
      <c r="AL194" s="22"/>
      <c r="AM194" s="22"/>
      <c r="AN194" s="22"/>
      <c r="AO194" s="22"/>
      <c r="AP194" s="22"/>
      <c r="AQ194" s="22"/>
    </row>
    <row r="195" spans="1:43"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50"/>
      <c r="AF195" s="22"/>
      <c r="AG195" s="22"/>
      <c r="AH195" s="22"/>
      <c r="AI195" s="22"/>
      <c r="AJ195" s="22"/>
      <c r="AK195" s="22"/>
      <c r="AL195" s="22"/>
      <c r="AM195" s="22"/>
      <c r="AN195" s="22"/>
      <c r="AO195" s="22"/>
      <c r="AP195" s="22"/>
      <c r="AQ195" s="22"/>
    </row>
    <row r="196" spans="1:43"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50"/>
      <c r="AF196" s="22"/>
      <c r="AG196" s="22"/>
      <c r="AH196" s="22"/>
      <c r="AI196" s="22"/>
      <c r="AJ196" s="22"/>
      <c r="AK196" s="22"/>
      <c r="AL196" s="22"/>
      <c r="AM196" s="22"/>
      <c r="AN196" s="22"/>
      <c r="AO196" s="22"/>
      <c r="AP196" s="22"/>
      <c r="AQ196" s="22"/>
    </row>
    <row r="197" spans="1:43"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50"/>
      <c r="AF197" s="22"/>
      <c r="AG197" s="22"/>
      <c r="AH197" s="22"/>
      <c r="AI197" s="22"/>
      <c r="AJ197" s="22"/>
      <c r="AK197" s="22"/>
      <c r="AL197" s="22"/>
      <c r="AM197" s="22"/>
      <c r="AN197" s="22"/>
      <c r="AO197" s="22"/>
      <c r="AP197" s="22"/>
      <c r="AQ197" s="22"/>
    </row>
    <row r="198" spans="1:43"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50"/>
      <c r="AF198" s="22"/>
      <c r="AG198" s="22"/>
      <c r="AH198" s="22"/>
      <c r="AI198" s="22"/>
      <c r="AJ198" s="22"/>
      <c r="AK198" s="22"/>
      <c r="AL198" s="22"/>
      <c r="AM198" s="22"/>
      <c r="AN198" s="22"/>
      <c r="AO198" s="22"/>
      <c r="AP198" s="22"/>
      <c r="AQ198" s="22"/>
    </row>
    <row r="199" spans="1:43"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50"/>
      <c r="AF199" s="22"/>
      <c r="AG199" s="22"/>
      <c r="AH199" s="22"/>
      <c r="AI199" s="22"/>
      <c r="AJ199" s="22"/>
      <c r="AK199" s="22"/>
      <c r="AL199" s="22"/>
      <c r="AM199" s="22"/>
      <c r="AN199" s="22"/>
      <c r="AO199" s="22"/>
      <c r="AP199" s="22"/>
      <c r="AQ199" s="22"/>
    </row>
    <row r="200" spans="1:43"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50"/>
      <c r="AF200" s="22"/>
      <c r="AG200" s="22"/>
      <c r="AH200" s="22"/>
      <c r="AI200" s="22"/>
      <c r="AJ200" s="22"/>
      <c r="AK200" s="22"/>
      <c r="AL200" s="22"/>
      <c r="AM200" s="22"/>
      <c r="AN200" s="22"/>
      <c r="AO200" s="22"/>
      <c r="AP200" s="22"/>
      <c r="AQ200" s="22"/>
    </row>
    <row r="201" spans="1:43"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50"/>
      <c r="AF201" s="22"/>
      <c r="AG201" s="22"/>
      <c r="AH201" s="22"/>
      <c r="AI201" s="22"/>
      <c r="AJ201" s="22"/>
      <c r="AK201" s="22"/>
      <c r="AL201" s="22"/>
      <c r="AM201" s="22"/>
      <c r="AN201" s="22"/>
      <c r="AO201" s="22"/>
      <c r="AP201" s="22"/>
      <c r="AQ201" s="22"/>
    </row>
    <row r="202" spans="1:43"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50"/>
      <c r="AF202" s="22"/>
      <c r="AG202" s="22"/>
      <c r="AH202" s="22"/>
      <c r="AI202" s="22"/>
      <c r="AJ202" s="22"/>
      <c r="AK202" s="22"/>
      <c r="AL202" s="22"/>
      <c r="AM202" s="22"/>
      <c r="AN202" s="22"/>
      <c r="AO202" s="22"/>
      <c r="AP202" s="22"/>
      <c r="AQ202" s="22"/>
    </row>
    <row r="203" spans="1:43"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50"/>
      <c r="AF203" s="22"/>
      <c r="AG203" s="22"/>
      <c r="AH203" s="22"/>
      <c r="AI203" s="22"/>
      <c r="AJ203" s="22"/>
      <c r="AK203" s="22"/>
      <c r="AL203" s="22"/>
      <c r="AM203" s="22"/>
      <c r="AN203" s="22"/>
      <c r="AO203" s="22"/>
      <c r="AP203" s="22"/>
      <c r="AQ203" s="22"/>
    </row>
    <row r="204" spans="1:43"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50"/>
      <c r="AF204" s="22"/>
      <c r="AG204" s="22"/>
      <c r="AH204" s="22"/>
      <c r="AI204" s="22"/>
      <c r="AJ204" s="22"/>
      <c r="AK204" s="22"/>
      <c r="AL204" s="22"/>
      <c r="AM204" s="22"/>
      <c r="AN204" s="22"/>
      <c r="AO204" s="22"/>
      <c r="AP204" s="22"/>
      <c r="AQ204" s="22"/>
    </row>
    <row r="205" spans="1:43"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50"/>
      <c r="AF205" s="22"/>
      <c r="AG205" s="22"/>
      <c r="AH205" s="22"/>
      <c r="AI205" s="22"/>
      <c r="AJ205" s="22"/>
      <c r="AK205" s="22"/>
      <c r="AL205" s="22"/>
      <c r="AM205" s="22"/>
      <c r="AN205" s="22"/>
      <c r="AO205" s="22"/>
      <c r="AP205" s="22"/>
      <c r="AQ205" s="22"/>
    </row>
    <row r="206" spans="1:43"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50"/>
      <c r="AF206" s="22"/>
      <c r="AG206" s="22"/>
      <c r="AH206" s="22"/>
      <c r="AI206" s="22"/>
      <c r="AJ206" s="22"/>
      <c r="AK206" s="22"/>
      <c r="AL206" s="22"/>
      <c r="AM206" s="22"/>
      <c r="AN206" s="22"/>
      <c r="AO206" s="22"/>
      <c r="AP206" s="22"/>
      <c r="AQ206" s="22"/>
    </row>
    <row r="207" spans="1:43"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50"/>
      <c r="AF207" s="22"/>
      <c r="AG207" s="22"/>
      <c r="AH207" s="22"/>
      <c r="AI207" s="22"/>
      <c r="AJ207" s="22"/>
      <c r="AK207" s="22"/>
      <c r="AL207" s="22"/>
      <c r="AM207" s="22"/>
      <c r="AN207" s="22"/>
      <c r="AO207" s="22"/>
      <c r="AP207" s="22"/>
      <c r="AQ207" s="22"/>
    </row>
    <row r="208" spans="1:43"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50"/>
      <c r="AF208" s="22"/>
      <c r="AG208" s="22"/>
      <c r="AH208" s="22"/>
      <c r="AI208" s="22"/>
      <c r="AJ208" s="22"/>
      <c r="AK208" s="22"/>
      <c r="AL208" s="22"/>
      <c r="AM208" s="22"/>
      <c r="AN208" s="22"/>
      <c r="AO208" s="22"/>
      <c r="AP208" s="22"/>
      <c r="AQ208" s="22"/>
    </row>
    <row r="209" spans="1:43"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50"/>
      <c r="AF209" s="22"/>
      <c r="AG209" s="22"/>
      <c r="AH209" s="22"/>
      <c r="AI209" s="22"/>
      <c r="AJ209" s="22"/>
      <c r="AK209" s="22"/>
      <c r="AL209" s="22"/>
      <c r="AM209" s="22"/>
      <c r="AN209" s="22"/>
      <c r="AO209" s="22"/>
      <c r="AP209" s="22"/>
      <c r="AQ209" s="22"/>
    </row>
    <row r="210" spans="1:43"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50"/>
      <c r="AF210" s="22"/>
      <c r="AG210" s="22"/>
      <c r="AH210" s="22"/>
      <c r="AI210" s="22"/>
      <c r="AJ210" s="22"/>
      <c r="AK210" s="22"/>
      <c r="AL210" s="22"/>
      <c r="AM210" s="22"/>
      <c r="AN210" s="22"/>
      <c r="AO210" s="22"/>
      <c r="AP210" s="22"/>
      <c r="AQ210" s="22"/>
    </row>
    <row r="211" spans="1:43"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50"/>
      <c r="AF211" s="22"/>
      <c r="AG211" s="22"/>
      <c r="AH211" s="22"/>
      <c r="AI211" s="22"/>
      <c r="AJ211" s="22"/>
      <c r="AK211" s="22"/>
      <c r="AL211" s="22"/>
      <c r="AM211" s="22"/>
      <c r="AN211" s="22"/>
      <c r="AO211" s="22"/>
      <c r="AP211" s="22"/>
      <c r="AQ211" s="22"/>
    </row>
    <row r="212" spans="1:43"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50"/>
      <c r="AF212" s="22"/>
      <c r="AG212" s="22"/>
      <c r="AH212" s="22"/>
      <c r="AI212" s="22"/>
      <c r="AJ212" s="22"/>
      <c r="AK212" s="22"/>
      <c r="AL212" s="22"/>
      <c r="AM212" s="22"/>
      <c r="AN212" s="22"/>
      <c r="AO212" s="22"/>
      <c r="AP212" s="22"/>
      <c r="AQ212" s="22"/>
    </row>
    <row r="213" spans="1:43"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50"/>
      <c r="AF213" s="22"/>
      <c r="AG213" s="22"/>
      <c r="AH213" s="22"/>
      <c r="AI213" s="22"/>
      <c r="AJ213" s="22"/>
      <c r="AK213" s="22"/>
      <c r="AL213" s="22"/>
      <c r="AM213" s="22"/>
      <c r="AN213" s="22"/>
      <c r="AO213" s="22"/>
      <c r="AP213" s="22"/>
      <c r="AQ213" s="22"/>
    </row>
    <row r="214" spans="1:43"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50"/>
      <c r="AF214" s="22"/>
      <c r="AG214" s="22"/>
      <c r="AH214" s="22"/>
      <c r="AI214" s="22"/>
      <c r="AJ214" s="22"/>
      <c r="AK214" s="22"/>
      <c r="AL214" s="22"/>
      <c r="AM214" s="22"/>
      <c r="AN214" s="22"/>
      <c r="AO214" s="22"/>
      <c r="AP214" s="22"/>
      <c r="AQ214" s="22"/>
    </row>
    <row r="215" spans="1:43"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50"/>
      <c r="AF215" s="22"/>
      <c r="AG215" s="22"/>
      <c r="AH215" s="22"/>
      <c r="AI215" s="22"/>
      <c r="AJ215" s="22"/>
      <c r="AK215" s="22"/>
      <c r="AL215" s="22"/>
      <c r="AM215" s="22"/>
      <c r="AN215" s="22"/>
      <c r="AO215" s="22"/>
      <c r="AP215" s="22"/>
      <c r="AQ215" s="22"/>
    </row>
    <row r="216" spans="1:43"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50"/>
      <c r="AF216" s="22"/>
      <c r="AG216" s="22"/>
      <c r="AH216" s="22"/>
      <c r="AI216" s="22"/>
      <c r="AJ216" s="22"/>
      <c r="AK216" s="22"/>
      <c r="AL216" s="22"/>
      <c r="AM216" s="22"/>
      <c r="AN216" s="22"/>
      <c r="AO216" s="22"/>
      <c r="AP216" s="22"/>
      <c r="AQ216" s="22"/>
    </row>
    <row r="217" spans="1:43"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50"/>
      <c r="AF217" s="22"/>
      <c r="AG217" s="22"/>
      <c r="AH217" s="22"/>
      <c r="AI217" s="22"/>
      <c r="AJ217" s="22"/>
      <c r="AK217" s="22"/>
      <c r="AL217" s="22"/>
      <c r="AM217" s="22"/>
      <c r="AN217" s="22"/>
      <c r="AO217" s="22"/>
      <c r="AP217" s="22"/>
      <c r="AQ217" s="22"/>
    </row>
    <row r="218" spans="1:43"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50"/>
      <c r="AF218" s="22"/>
      <c r="AG218" s="22"/>
      <c r="AH218" s="22"/>
      <c r="AI218" s="22"/>
      <c r="AJ218" s="22"/>
      <c r="AK218" s="22"/>
      <c r="AL218" s="22"/>
      <c r="AM218" s="22"/>
      <c r="AN218" s="22"/>
      <c r="AO218" s="22"/>
      <c r="AP218" s="22"/>
      <c r="AQ218" s="22"/>
    </row>
    <row r="219" spans="1:43"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50"/>
      <c r="AF219" s="22"/>
      <c r="AG219" s="22"/>
      <c r="AH219" s="22"/>
      <c r="AI219" s="22"/>
      <c r="AJ219" s="22"/>
      <c r="AK219" s="22"/>
      <c r="AL219" s="22"/>
      <c r="AM219" s="22"/>
      <c r="AN219" s="22"/>
      <c r="AO219" s="22"/>
      <c r="AP219" s="22"/>
      <c r="AQ219" s="22"/>
    </row>
    <row r="220" spans="1:43"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50"/>
      <c r="AF220" s="22"/>
      <c r="AG220" s="22"/>
      <c r="AH220" s="22"/>
      <c r="AI220" s="22"/>
      <c r="AJ220" s="22"/>
      <c r="AK220" s="22"/>
      <c r="AL220" s="22"/>
      <c r="AM220" s="22"/>
      <c r="AN220" s="22"/>
      <c r="AO220" s="22"/>
      <c r="AP220" s="22"/>
      <c r="AQ220" s="22"/>
    </row>
    <row r="221" spans="1:43"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50"/>
      <c r="AF221" s="22"/>
      <c r="AG221" s="22"/>
      <c r="AH221" s="22"/>
      <c r="AI221" s="22"/>
      <c r="AJ221" s="22"/>
      <c r="AK221" s="22"/>
      <c r="AL221" s="22"/>
      <c r="AM221" s="22"/>
      <c r="AN221" s="22"/>
      <c r="AO221" s="22"/>
      <c r="AP221" s="22"/>
      <c r="AQ221" s="22"/>
    </row>
    <row r="222" spans="1:43"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50"/>
      <c r="AF222" s="22"/>
      <c r="AG222" s="22"/>
      <c r="AH222" s="22"/>
      <c r="AI222" s="22"/>
      <c r="AJ222" s="22"/>
      <c r="AK222" s="22"/>
      <c r="AL222" s="22"/>
      <c r="AM222" s="22"/>
      <c r="AN222" s="22"/>
      <c r="AO222" s="22"/>
      <c r="AP222" s="22"/>
      <c r="AQ222" s="22"/>
    </row>
    <row r="223" spans="1:43"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50"/>
      <c r="AF223" s="22"/>
      <c r="AG223" s="22"/>
      <c r="AH223" s="22"/>
      <c r="AI223" s="22"/>
      <c r="AJ223" s="22"/>
      <c r="AK223" s="22"/>
      <c r="AL223" s="22"/>
      <c r="AM223" s="22"/>
      <c r="AN223" s="22"/>
      <c r="AO223" s="22"/>
      <c r="AP223" s="22"/>
      <c r="AQ223" s="22"/>
    </row>
    <row r="224" spans="1:43"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50"/>
      <c r="AF224" s="22"/>
      <c r="AG224" s="22"/>
      <c r="AH224" s="22"/>
      <c r="AI224" s="22"/>
      <c r="AJ224" s="22"/>
      <c r="AK224" s="22"/>
      <c r="AL224" s="22"/>
      <c r="AM224" s="22"/>
      <c r="AN224" s="22"/>
      <c r="AO224" s="22"/>
      <c r="AP224" s="22"/>
      <c r="AQ224" s="22"/>
    </row>
    <row r="225" spans="1:43"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50"/>
      <c r="AF225" s="22"/>
      <c r="AG225" s="22"/>
      <c r="AH225" s="22"/>
      <c r="AI225" s="22"/>
      <c r="AJ225" s="22"/>
      <c r="AK225" s="22"/>
      <c r="AL225" s="22"/>
      <c r="AM225" s="22"/>
      <c r="AN225" s="22"/>
      <c r="AO225" s="22"/>
      <c r="AP225" s="22"/>
      <c r="AQ225" s="22"/>
    </row>
    <row r="226" spans="1:43"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50"/>
      <c r="AF226" s="22"/>
      <c r="AG226" s="22"/>
      <c r="AH226" s="22"/>
      <c r="AI226" s="22"/>
      <c r="AJ226" s="22"/>
      <c r="AK226" s="22"/>
      <c r="AL226" s="22"/>
      <c r="AM226" s="22"/>
      <c r="AN226" s="22"/>
      <c r="AO226" s="22"/>
      <c r="AP226" s="22"/>
      <c r="AQ226" s="22"/>
    </row>
    <row r="227" spans="1:43"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50"/>
      <c r="AF227" s="22"/>
      <c r="AG227" s="22"/>
      <c r="AH227" s="22"/>
      <c r="AI227" s="22"/>
      <c r="AJ227" s="22"/>
      <c r="AK227" s="22"/>
      <c r="AL227" s="22"/>
      <c r="AM227" s="22"/>
      <c r="AN227" s="22"/>
      <c r="AO227" s="22"/>
      <c r="AP227" s="22"/>
      <c r="AQ227" s="22"/>
    </row>
    <row r="228" spans="1:43"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50"/>
      <c r="AF228" s="22"/>
      <c r="AG228" s="22"/>
      <c r="AH228" s="22"/>
      <c r="AI228" s="22"/>
      <c r="AJ228" s="22"/>
      <c r="AK228" s="22"/>
      <c r="AL228" s="22"/>
      <c r="AM228" s="22"/>
      <c r="AN228" s="22"/>
      <c r="AO228" s="22"/>
      <c r="AP228" s="22"/>
      <c r="AQ228" s="22"/>
    </row>
    <row r="229" spans="1:43"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50"/>
      <c r="AF229" s="22"/>
      <c r="AG229" s="22"/>
      <c r="AH229" s="22"/>
      <c r="AI229" s="22"/>
      <c r="AJ229" s="22"/>
      <c r="AK229" s="22"/>
      <c r="AL229" s="22"/>
      <c r="AM229" s="22"/>
      <c r="AN229" s="22"/>
      <c r="AO229" s="22"/>
      <c r="AP229" s="22"/>
      <c r="AQ229" s="22"/>
    </row>
    <row r="230" spans="1:43"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50"/>
      <c r="AF230" s="22"/>
      <c r="AG230" s="22"/>
      <c r="AH230" s="22"/>
      <c r="AI230" s="22"/>
      <c r="AJ230" s="22"/>
      <c r="AK230" s="22"/>
      <c r="AL230" s="22"/>
      <c r="AM230" s="22"/>
      <c r="AN230" s="22"/>
      <c r="AO230" s="22"/>
      <c r="AP230" s="22"/>
      <c r="AQ230" s="22"/>
    </row>
    <row r="231" spans="1:43"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50"/>
      <c r="AF231" s="22"/>
      <c r="AG231" s="22"/>
      <c r="AH231" s="22"/>
      <c r="AI231" s="22"/>
      <c r="AJ231" s="22"/>
      <c r="AK231" s="22"/>
      <c r="AL231" s="22"/>
      <c r="AM231" s="22"/>
      <c r="AN231" s="22"/>
      <c r="AO231" s="22"/>
      <c r="AP231" s="22"/>
      <c r="AQ231" s="22"/>
    </row>
    <row r="232" spans="1:43"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50"/>
      <c r="AF232" s="22"/>
      <c r="AG232" s="22"/>
      <c r="AH232" s="22"/>
      <c r="AI232" s="22"/>
      <c r="AJ232" s="22"/>
      <c r="AK232" s="22"/>
      <c r="AL232" s="22"/>
      <c r="AM232" s="22"/>
      <c r="AN232" s="22"/>
      <c r="AO232" s="22"/>
      <c r="AP232" s="22"/>
      <c r="AQ232" s="22"/>
    </row>
    <row r="233" spans="1:43"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50"/>
      <c r="AF233" s="22"/>
      <c r="AG233" s="22"/>
      <c r="AH233" s="22"/>
      <c r="AI233" s="22"/>
      <c r="AJ233" s="22"/>
      <c r="AK233" s="22"/>
      <c r="AL233" s="22"/>
      <c r="AM233" s="22"/>
      <c r="AN233" s="22"/>
      <c r="AO233" s="22"/>
      <c r="AP233" s="22"/>
      <c r="AQ233" s="22"/>
    </row>
    <row r="234" spans="1:43"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50"/>
      <c r="AF234" s="22"/>
      <c r="AG234" s="22"/>
      <c r="AH234" s="22"/>
      <c r="AI234" s="22"/>
      <c r="AJ234" s="22"/>
      <c r="AK234" s="22"/>
      <c r="AL234" s="22"/>
      <c r="AM234" s="22"/>
      <c r="AN234" s="22"/>
      <c r="AO234" s="22"/>
      <c r="AP234" s="22"/>
      <c r="AQ234" s="22"/>
    </row>
    <row r="235" spans="1:43"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50"/>
      <c r="AF235" s="22"/>
      <c r="AG235" s="22"/>
      <c r="AH235" s="22"/>
      <c r="AI235" s="22"/>
      <c r="AJ235" s="22"/>
      <c r="AK235" s="22"/>
      <c r="AL235" s="22"/>
      <c r="AM235" s="22"/>
      <c r="AN235" s="22"/>
      <c r="AO235" s="22"/>
      <c r="AP235" s="22"/>
      <c r="AQ235" s="22"/>
    </row>
    <row r="236" spans="1:43"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50"/>
      <c r="AF236" s="22"/>
      <c r="AG236" s="22"/>
      <c r="AH236" s="22"/>
      <c r="AI236" s="22"/>
      <c r="AJ236" s="22"/>
      <c r="AK236" s="22"/>
      <c r="AL236" s="22"/>
      <c r="AM236" s="22"/>
      <c r="AN236" s="22"/>
      <c r="AO236" s="22"/>
      <c r="AP236" s="22"/>
      <c r="AQ236" s="22"/>
    </row>
    <row r="237" spans="1:43"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50"/>
      <c r="AF237" s="22"/>
      <c r="AG237" s="22"/>
      <c r="AH237" s="22"/>
      <c r="AI237" s="22"/>
      <c r="AJ237" s="22"/>
      <c r="AK237" s="22"/>
      <c r="AL237" s="22"/>
      <c r="AM237" s="22"/>
      <c r="AN237" s="22"/>
      <c r="AO237" s="22"/>
      <c r="AP237" s="22"/>
      <c r="AQ237" s="22"/>
    </row>
    <row r="238" spans="1:43"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50"/>
      <c r="AF238" s="22"/>
      <c r="AG238" s="22"/>
      <c r="AH238" s="22"/>
      <c r="AI238" s="22"/>
      <c r="AJ238" s="22"/>
      <c r="AK238" s="22"/>
      <c r="AL238" s="22"/>
      <c r="AM238" s="22"/>
      <c r="AN238" s="22"/>
      <c r="AO238" s="22"/>
      <c r="AP238" s="22"/>
      <c r="AQ238" s="22"/>
    </row>
    <row r="239" spans="1:43"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50"/>
      <c r="AF239" s="22"/>
      <c r="AG239" s="22"/>
      <c r="AH239" s="22"/>
      <c r="AI239" s="22"/>
      <c r="AJ239" s="22"/>
      <c r="AK239" s="22"/>
      <c r="AL239" s="22"/>
      <c r="AM239" s="22"/>
      <c r="AN239" s="22"/>
      <c r="AO239" s="22"/>
      <c r="AP239" s="22"/>
      <c r="AQ239" s="22"/>
    </row>
    <row r="240" spans="1:43"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50"/>
      <c r="AF240" s="22"/>
      <c r="AG240" s="22"/>
      <c r="AH240" s="22"/>
      <c r="AI240" s="22"/>
      <c r="AJ240" s="22"/>
      <c r="AK240" s="22"/>
      <c r="AL240" s="22"/>
      <c r="AM240" s="22"/>
      <c r="AN240" s="22"/>
      <c r="AO240" s="22"/>
      <c r="AP240" s="22"/>
      <c r="AQ240" s="22"/>
    </row>
    <row r="241" spans="1:43"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50"/>
      <c r="AF241" s="22"/>
      <c r="AG241" s="22"/>
      <c r="AH241" s="22"/>
      <c r="AI241" s="22"/>
      <c r="AJ241" s="22"/>
      <c r="AK241" s="22"/>
      <c r="AL241" s="22"/>
      <c r="AM241" s="22"/>
      <c r="AN241" s="22"/>
      <c r="AO241" s="22"/>
      <c r="AP241" s="22"/>
      <c r="AQ241" s="22"/>
    </row>
    <row r="242" spans="1:43"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50"/>
      <c r="AF242" s="22"/>
      <c r="AG242" s="22"/>
      <c r="AH242" s="22"/>
      <c r="AI242" s="22"/>
      <c r="AJ242" s="22"/>
      <c r="AK242" s="22"/>
      <c r="AL242" s="22"/>
      <c r="AM242" s="22"/>
      <c r="AN242" s="22"/>
      <c r="AO242" s="22"/>
      <c r="AP242" s="22"/>
      <c r="AQ242" s="22"/>
    </row>
    <row r="243" spans="1:43"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50"/>
      <c r="AF243" s="22"/>
      <c r="AG243" s="22"/>
      <c r="AH243" s="22"/>
      <c r="AI243" s="22"/>
      <c r="AJ243" s="22"/>
      <c r="AK243" s="22"/>
      <c r="AL243" s="22"/>
      <c r="AM243" s="22"/>
      <c r="AN243" s="22"/>
      <c r="AO243" s="22"/>
      <c r="AP243" s="22"/>
      <c r="AQ243" s="22"/>
    </row>
    <row r="244" spans="1:43"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50"/>
      <c r="AF244" s="22"/>
      <c r="AG244" s="22"/>
      <c r="AH244" s="22"/>
      <c r="AI244" s="22"/>
      <c r="AJ244" s="22"/>
      <c r="AK244" s="22"/>
      <c r="AL244" s="22"/>
      <c r="AM244" s="22"/>
      <c r="AN244" s="22"/>
      <c r="AO244" s="22"/>
      <c r="AP244" s="22"/>
      <c r="AQ244" s="22"/>
    </row>
    <row r="245" spans="1:43"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50"/>
      <c r="AF245" s="22"/>
      <c r="AG245" s="22"/>
      <c r="AH245" s="22"/>
      <c r="AI245" s="22"/>
      <c r="AJ245" s="22"/>
      <c r="AK245" s="22"/>
      <c r="AL245" s="22"/>
      <c r="AM245" s="22"/>
      <c r="AN245" s="22"/>
      <c r="AO245" s="22"/>
      <c r="AP245" s="22"/>
      <c r="AQ245" s="22"/>
    </row>
    <row r="246" spans="1:43"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50"/>
      <c r="AF246" s="22"/>
      <c r="AG246" s="22"/>
      <c r="AH246" s="22"/>
      <c r="AI246" s="22"/>
      <c r="AJ246" s="22"/>
      <c r="AK246" s="22"/>
      <c r="AL246" s="22"/>
      <c r="AM246" s="22"/>
      <c r="AN246" s="22"/>
      <c r="AO246" s="22"/>
      <c r="AP246" s="22"/>
      <c r="AQ246" s="22"/>
    </row>
    <row r="247" spans="1:43"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50"/>
      <c r="AF247" s="22"/>
      <c r="AG247" s="22"/>
      <c r="AH247" s="22"/>
      <c r="AI247" s="22"/>
      <c r="AJ247" s="22"/>
      <c r="AK247" s="22"/>
      <c r="AL247" s="22"/>
      <c r="AM247" s="22"/>
      <c r="AN247" s="22"/>
      <c r="AO247" s="22"/>
      <c r="AP247" s="22"/>
      <c r="AQ247" s="22"/>
    </row>
    <row r="248" spans="1:43"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50"/>
      <c r="AF248" s="22"/>
      <c r="AG248" s="22"/>
      <c r="AH248" s="22"/>
      <c r="AI248" s="22"/>
      <c r="AJ248" s="22"/>
      <c r="AK248" s="22"/>
      <c r="AL248" s="22"/>
      <c r="AM248" s="22"/>
      <c r="AN248" s="22"/>
      <c r="AO248" s="22"/>
      <c r="AP248" s="22"/>
      <c r="AQ248" s="22"/>
    </row>
    <row r="249" spans="1:43"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50"/>
      <c r="AF249" s="22"/>
      <c r="AG249" s="22"/>
      <c r="AH249" s="22"/>
      <c r="AI249" s="22"/>
      <c r="AJ249" s="22"/>
      <c r="AK249" s="22"/>
      <c r="AL249" s="22"/>
      <c r="AM249" s="22"/>
      <c r="AN249" s="22"/>
      <c r="AO249" s="22"/>
      <c r="AP249" s="22"/>
      <c r="AQ249" s="22"/>
    </row>
    <row r="250" spans="1:43"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50"/>
      <c r="AF250" s="22"/>
      <c r="AG250" s="22"/>
      <c r="AH250" s="22"/>
      <c r="AI250" s="22"/>
      <c r="AJ250" s="22"/>
      <c r="AK250" s="22"/>
      <c r="AL250" s="22"/>
      <c r="AM250" s="22"/>
      <c r="AN250" s="22"/>
      <c r="AO250" s="22"/>
      <c r="AP250" s="22"/>
      <c r="AQ250" s="22"/>
    </row>
    <row r="251" spans="1:43"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50"/>
      <c r="AF251" s="22"/>
      <c r="AG251" s="22"/>
      <c r="AH251" s="22"/>
      <c r="AI251" s="22"/>
      <c r="AJ251" s="22"/>
      <c r="AK251" s="22"/>
      <c r="AL251" s="22"/>
      <c r="AM251" s="22"/>
      <c r="AN251" s="22"/>
      <c r="AO251" s="22"/>
      <c r="AP251" s="22"/>
      <c r="AQ251" s="22"/>
    </row>
    <row r="252" spans="1:43"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50"/>
      <c r="AF252" s="22"/>
      <c r="AG252" s="22"/>
      <c r="AH252" s="22"/>
      <c r="AI252" s="22"/>
      <c r="AJ252" s="22"/>
      <c r="AK252" s="22"/>
      <c r="AL252" s="22"/>
      <c r="AM252" s="22"/>
      <c r="AN252" s="22"/>
      <c r="AO252" s="22"/>
      <c r="AP252" s="22"/>
      <c r="AQ252" s="22"/>
    </row>
    <row r="253" spans="1:43"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50"/>
      <c r="AF253" s="22"/>
      <c r="AG253" s="22"/>
      <c r="AH253" s="22"/>
      <c r="AI253" s="22"/>
      <c r="AJ253" s="22"/>
      <c r="AK253" s="22"/>
      <c r="AL253" s="22"/>
      <c r="AM253" s="22"/>
      <c r="AN253" s="22"/>
      <c r="AO253" s="22"/>
      <c r="AP253" s="22"/>
      <c r="AQ253" s="22"/>
    </row>
    <row r="254" spans="1:43"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50"/>
      <c r="AF254" s="22"/>
      <c r="AG254" s="22"/>
      <c r="AH254" s="22"/>
      <c r="AI254" s="22"/>
      <c r="AJ254" s="22"/>
      <c r="AK254" s="22"/>
      <c r="AL254" s="22"/>
      <c r="AM254" s="22"/>
      <c r="AN254" s="22"/>
      <c r="AO254" s="22"/>
      <c r="AP254" s="22"/>
      <c r="AQ254" s="22"/>
    </row>
    <row r="255" spans="1:43"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50"/>
      <c r="AF255" s="22"/>
      <c r="AG255" s="22"/>
      <c r="AH255" s="22"/>
      <c r="AI255" s="22"/>
      <c r="AJ255" s="22"/>
      <c r="AK255" s="22"/>
      <c r="AL255" s="22"/>
      <c r="AM255" s="22"/>
      <c r="AN255" s="22"/>
      <c r="AO255" s="22"/>
      <c r="AP255" s="22"/>
      <c r="AQ255" s="22"/>
    </row>
    <row r="256" spans="1:43"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50"/>
      <c r="AF256" s="22"/>
      <c r="AG256" s="22"/>
      <c r="AH256" s="22"/>
      <c r="AI256" s="22"/>
      <c r="AJ256" s="22"/>
      <c r="AK256" s="22"/>
      <c r="AL256" s="22"/>
      <c r="AM256" s="22"/>
      <c r="AN256" s="22"/>
      <c r="AO256" s="22"/>
      <c r="AP256" s="22"/>
      <c r="AQ256" s="22"/>
    </row>
    <row r="257" spans="1:43"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50"/>
      <c r="AF257" s="22"/>
      <c r="AG257" s="22"/>
      <c r="AH257" s="22"/>
      <c r="AI257" s="22"/>
      <c r="AJ257" s="22"/>
      <c r="AK257" s="22"/>
      <c r="AL257" s="22"/>
      <c r="AM257" s="22"/>
      <c r="AN257" s="22"/>
      <c r="AO257" s="22"/>
      <c r="AP257" s="22"/>
      <c r="AQ257" s="22"/>
    </row>
    <row r="258" spans="1:43"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50"/>
      <c r="AF258" s="22"/>
      <c r="AG258" s="22"/>
      <c r="AH258" s="22"/>
      <c r="AI258" s="22"/>
      <c r="AJ258" s="22"/>
      <c r="AK258" s="22"/>
      <c r="AL258" s="22"/>
      <c r="AM258" s="22"/>
      <c r="AN258" s="22"/>
      <c r="AO258" s="22"/>
      <c r="AP258" s="22"/>
      <c r="AQ258" s="22"/>
    </row>
    <row r="259" spans="1:43"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50"/>
      <c r="AF259" s="22"/>
      <c r="AG259" s="22"/>
      <c r="AH259" s="22"/>
      <c r="AI259" s="22"/>
      <c r="AJ259" s="22"/>
      <c r="AK259" s="22"/>
      <c r="AL259" s="22"/>
      <c r="AM259" s="22"/>
      <c r="AN259" s="22"/>
      <c r="AO259" s="22"/>
      <c r="AP259" s="22"/>
      <c r="AQ259" s="22"/>
    </row>
    <row r="260" spans="1:43"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50"/>
      <c r="AF260" s="22"/>
      <c r="AG260" s="22"/>
      <c r="AH260" s="22"/>
      <c r="AI260" s="22"/>
      <c r="AJ260" s="22"/>
      <c r="AK260" s="22"/>
      <c r="AL260" s="22"/>
      <c r="AM260" s="22"/>
      <c r="AN260" s="22"/>
      <c r="AO260" s="22"/>
      <c r="AP260" s="22"/>
      <c r="AQ260" s="22"/>
    </row>
    <row r="261" spans="1:43"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50"/>
      <c r="AF261" s="22"/>
      <c r="AG261" s="22"/>
      <c r="AH261" s="22"/>
      <c r="AI261" s="22"/>
      <c r="AJ261" s="22"/>
      <c r="AK261" s="22"/>
      <c r="AL261" s="22"/>
      <c r="AM261" s="22"/>
      <c r="AN261" s="22"/>
      <c r="AO261" s="22"/>
      <c r="AP261" s="22"/>
      <c r="AQ261" s="22"/>
    </row>
    <row r="262" spans="1:43"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50"/>
      <c r="AF262" s="22"/>
      <c r="AG262" s="22"/>
      <c r="AH262" s="22"/>
      <c r="AI262" s="22"/>
      <c r="AJ262" s="22"/>
      <c r="AK262" s="22"/>
      <c r="AL262" s="22"/>
      <c r="AM262" s="22"/>
      <c r="AN262" s="22"/>
      <c r="AO262" s="22"/>
      <c r="AP262" s="22"/>
      <c r="AQ262" s="22"/>
    </row>
    <row r="263" spans="1:43"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50"/>
      <c r="AF263" s="22"/>
      <c r="AG263" s="22"/>
      <c r="AH263" s="22"/>
      <c r="AI263" s="22"/>
      <c r="AJ263" s="22"/>
      <c r="AK263" s="22"/>
      <c r="AL263" s="22"/>
      <c r="AM263" s="22"/>
      <c r="AN263" s="22"/>
      <c r="AO263" s="22"/>
      <c r="AP263" s="22"/>
      <c r="AQ263" s="22"/>
    </row>
    <row r="264" spans="1:43"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50"/>
      <c r="AF264" s="22"/>
      <c r="AG264" s="22"/>
      <c r="AH264" s="22"/>
      <c r="AI264" s="22"/>
      <c r="AJ264" s="22"/>
      <c r="AK264" s="22"/>
      <c r="AL264" s="22"/>
      <c r="AM264" s="22"/>
      <c r="AN264" s="22"/>
      <c r="AO264" s="22"/>
      <c r="AP264" s="22"/>
      <c r="AQ264" s="22"/>
    </row>
    <row r="265" spans="1:43"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50"/>
      <c r="AF265" s="22"/>
      <c r="AG265" s="22"/>
      <c r="AH265" s="22"/>
      <c r="AI265" s="22"/>
      <c r="AJ265" s="22"/>
      <c r="AK265" s="22"/>
      <c r="AL265" s="22"/>
      <c r="AM265" s="22"/>
      <c r="AN265" s="22"/>
      <c r="AO265" s="22"/>
      <c r="AP265" s="22"/>
      <c r="AQ265" s="22"/>
    </row>
    <row r="266" spans="1:43"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50"/>
      <c r="AF266" s="22"/>
      <c r="AG266" s="22"/>
      <c r="AH266" s="22"/>
      <c r="AI266" s="22"/>
      <c r="AJ266" s="22"/>
      <c r="AK266" s="22"/>
      <c r="AL266" s="22"/>
      <c r="AM266" s="22"/>
      <c r="AN266" s="22"/>
      <c r="AO266" s="22"/>
      <c r="AP266" s="22"/>
      <c r="AQ266" s="22"/>
    </row>
    <row r="267" spans="1:43"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50"/>
      <c r="AF267" s="22"/>
      <c r="AG267" s="22"/>
      <c r="AH267" s="22"/>
      <c r="AI267" s="22"/>
      <c r="AJ267" s="22"/>
      <c r="AK267" s="22"/>
      <c r="AL267" s="22"/>
      <c r="AM267" s="22"/>
      <c r="AN267" s="22"/>
      <c r="AO267" s="22"/>
      <c r="AP267" s="22"/>
      <c r="AQ267" s="22"/>
    </row>
    <row r="268" spans="1:43"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50"/>
      <c r="AF268" s="22"/>
      <c r="AG268" s="22"/>
      <c r="AH268" s="22"/>
      <c r="AI268" s="22"/>
      <c r="AJ268" s="22"/>
      <c r="AK268" s="22"/>
      <c r="AL268" s="22"/>
      <c r="AM268" s="22"/>
      <c r="AN268" s="22"/>
      <c r="AO268" s="22"/>
      <c r="AP268" s="22"/>
      <c r="AQ268" s="22"/>
    </row>
    <row r="269" spans="1:43"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50"/>
      <c r="AF269" s="22"/>
      <c r="AG269" s="22"/>
      <c r="AH269" s="22"/>
      <c r="AI269" s="22"/>
      <c r="AJ269" s="22"/>
      <c r="AK269" s="22"/>
      <c r="AL269" s="22"/>
      <c r="AM269" s="22"/>
      <c r="AN269" s="22"/>
      <c r="AO269" s="22"/>
      <c r="AP269" s="22"/>
      <c r="AQ269" s="22"/>
    </row>
    <row r="270" spans="1:43"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50"/>
      <c r="AF270" s="22"/>
      <c r="AG270" s="22"/>
      <c r="AH270" s="22"/>
      <c r="AI270" s="22"/>
      <c r="AJ270" s="22"/>
      <c r="AK270" s="22"/>
      <c r="AL270" s="22"/>
      <c r="AM270" s="22"/>
      <c r="AN270" s="22"/>
      <c r="AO270" s="22"/>
      <c r="AP270" s="22"/>
      <c r="AQ270" s="22"/>
    </row>
    <row r="271" spans="1:43"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50"/>
      <c r="AF271" s="22"/>
      <c r="AG271" s="22"/>
      <c r="AH271" s="22"/>
      <c r="AI271" s="22"/>
      <c r="AJ271" s="22"/>
      <c r="AK271" s="22"/>
      <c r="AL271" s="22"/>
      <c r="AM271" s="22"/>
      <c r="AN271" s="22"/>
      <c r="AO271" s="22"/>
      <c r="AP271" s="22"/>
      <c r="AQ271" s="22"/>
    </row>
    <row r="272" spans="1:43"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50"/>
      <c r="AF272" s="22"/>
      <c r="AG272" s="22"/>
      <c r="AH272" s="22"/>
      <c r="AI272" s="22"/>
      <c r="AJ272" s="22"/>
      <c r="AK272" s="22"/>
      <c r="AL272" s="22"/>
      <c r="AM272" s="22"/>
      <c r="AN272" s="22"/>
      <c r="AO272" s="22"/>
      <c r="AP272" s="22"/>
      <c r="AQ272" s="22"/>
    </row>
    <row r="273" spans="1:43"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50"/>
      <c r="AF273" s="22"/>
      <c r="AG273" s="22"/>
      <c r="AH273" s="22"/>
      <c r="AI273" s="22"/>
      <c r="AJ273" s="22"/>
      <c r="AK273" s="22"/>
      <c r="AL273" s="22"/>
      <c r="AM273" s="22"/>
      <c r="AN273" s="22"/>
      <c r="AO273" s="22"/>
      <c r="AP273" s="22"/>
      <c r="AQ273" s="22"/>
    </row>
    <row r="274" spans="1:43"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50"/>
      <c r="AF274" s="22"/>
      <c r="AG274" s="22"/>
      <c r="AH274" s="22"/>
      <c r="AI274" s="22"/>
      <c r="AJ274" s="22"/>
      <c r="AK274" s="22"/>
      <c r="AL274" s="22"/>
      <c r="AM274" s="22"/>
      <c r="AN274" s="22"/>
      <c r="AO274" s="22"/>
      <c r="AP274" s="22"/>
      <c r="AQ274" s="22"/>
    </row>
    <row r="275" spans="1:43"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50"/>
      <c r="AF275" s="22"/>
      <c r="AG275" s="22"/>
      <c r="AH275" s="22"/>
      <c r="AI275" s="22"/>
      <c r="AJ275" s="22"/>
      <c r="AK275" s="22"/>
      <c r="AL275" s="22"/>
      <c r="AM275" s="22"/>
      <c r="AN275" s="22"/>
      <c r="AO275" s="22"/>
      <c r="AP275" s="22"/>
      <c r="AQ275" s="22"/>
    </row>
    <row r="276" spans="1:43"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50"/>
      <c r="AF276" s="22"/>
      <c r="AG276" s="22"/>
      <c r="AH276" s="22"/>
      <c r="AI276" s="22"/>
      <c r="AJ276" s="22"/>
      <c r="AK276" s="22"/>
      <c r="AL276" s="22"/>
      <c r="AM276" s="22"/>
      <c r="AN276" s="22"/>
      <c r="AO276" s="22"/>
      <c r="AP276" s="22"/>
      <c r="AQ276" s="22"/>
    </row>
    <row r="277" spans="1:43"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50"/>
      <c r="AF277" s="22"/>
      <c r="AG277" s="22"/>
      <c r="AH277" s="22"/>
      <c r="AI277" s="22"/>
      <c r="AJ277" s="22"/>
      <c r="AK277" s="22"/>
      <c r="AL277" s="22"/>
      <c r="AM277" s="22"/>
      <c r="AN277" s="22"/>
      <c r="AO277" s="22"/>
      <c r="AP277" s="22"/>
      <c r="AQ277" s="22"/>
    </row>
    <row r="278" spans="1:43"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50"/>
      <c r="AF278" s="22"/>
      <c r="AG278" s="22"/>
      <c r="AH278" s="22"/>
      <c r="AI278" s="22"/>
      <c r="AJ278" s="22"/>
      <c r="AK278" s="22"/>
      <c r="AL278" s="22"/>
      <c r="AM278" s="22"/>
      <c r="AN278" s="22"/>
      <c r="AO278" s="22"/>
      <c r="AP278" s="22"/>
      <c r="AQ278" s="22"/>
    </row>
    <row r="279" spans="1:43"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50"/>
      <c r="AF279" s="22"/>
      <c r="AG279" s="22"/>
      <c r="AH279" s="22"/>
      <c r="AI279" s="22"/>
      <c r="AJ279" s="22"/>
      <c r="AK279" s="22"/>
      <c r="AL279" s="22"/>
      <c r="AM279" s="22"/>
      <c r="AN279" s="22"/>
      <c r="AO279" s="22"/>
      <c r="AP279" s="22"/>
      <c r="AQ279" s="22"/>
    </row>
    <row r="280" spans="1:43"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50"/>
      <c r="AF280" s="22"/>
      <c r="AG280" s="22"/>
      <c r="AH280" s="22"/>
      <c r="AI280" s="22"/>
      <c r="AJ280" s="22"/>
      <c r="AK280" s="22"/>
      <c r="AL280" s="22"/>
      <c r="AM280" s="22"/>
      <c r="AN280" s="22"/>
      <c r="AO280" s="22"/>
      <c r="AP280" s="22"/>
      <c r="AQ280" s="22"/>
    </row>
    <row r="281" spans="1:43"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50"/>
      <c r="AF281" s="22"/>
      <c r="AG281" s="22"/>
      <c r="AH281" s="22"/>
      <c r="AI281" s="22"/>
      <c r="AJ281" s="22"/>
      <c r="AK281" s="22"/>
      <c r="AL281" s="22"/>
      <c r="AM281" s="22"/>
      <c r="AN281" s="22"/>
      <c r="AO281" s="22"/>
      <c r="AP281" s="22"/>
      <c r="AQ281" s="22"/>
    </row>
    <row r="282" spans="1:43"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50"/>
      <c r="AF282" s="22"/>
      <c r="AG282" s="22"/>
      <c r="AH282" s="22"/>
      <c r="AI282" s="22"/>
      <c r="AJ282" s="22"/>
      <c r="AK282" s="22"/>
      <c r="AL282" s="22"/>
      <c r="AM282" s="22"/>
      <c r="AN282" s="22"/>
      <c r="AO282" s="22"/>
      <c r="AP282" s="22"/>
      <c r="AQ282" s="22"/>
    </row>
    <row r="283" spans="1:43"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50"/>
      <c r="AF283" s="22"/>
      <c r="AG283" s="22"/>
      <c r="AH283" s="22"/>
      <c r="AI283" s="22"/>
      <c r="AJ283" s="22"/>
      <c r="AK283" s="22"/>
      <c r="AL283" s="22"/>
      <c r="AM283" s="22"/>
      <c r="AN283" s="22"/>
      <c r="AO283" s="22"/>
      <c r="AP283" s="22"/>
      <c r="AQ283" s="22"/>
    </row>
    <row r="284" spans="1:43"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50"/>
      <c r="AF284" s="22"/>
      <c r="AG284" s="22"/>
      <c r="AH284" s="22"/>
      <c r="AI284" s="22"/>
      <c r="AJ284" s="22"/>
      <c r="AK284" s="22"/>
      <c r="AL284" s="22"/>
      <c r="AM284" s="22"/>
      <c r="AN284" s="22"/>
      <c r="AO284" s="22"/>
      <c r="AP284" s="22"/>
      <c r="AQ284" s="22"/>
    </row>
    <row r="285" spans="1:43"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50"/>
      <c r="AF285" s="22"/>
      <c r="AG285" s="22"/>
      <c r="AH285" s="22"/>
      <c r="AI285" s="22"/>
      <c r="AJ285" s="22"/>
      <c r="AK285" s="22"/>
      <c r="AL285" s="22"/>
      <c r="AM285" s="22"/>
      <c r="AN285" s="22"/>
      <c r="AO285" s="22"/>
      <c r="AP285" s="22"/>
      <c r="AQ285" s="22"/>
    </row>
    <row r="286" spans="1:43"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50"/>
      <c r="AF286" s="22"/>
      <c r="AG286" s="22"/>
      <c r="AH286" s="22"/>
      <c r="AI286" s="22"/>
      <c r="AJ286" s="22"/>
      <c r="AK286" s="22"/>
      <c r="AL286" s="22"/>
      <c r="AM286" s="22"/>
      <c r="AN286" s="22"/>
      <c r="AO286" s="22"/>
      <c r="AP286" s="22"/>
      <c r="AQ286" s="22"/>
    </row>
    <row r="287" spans="1:43"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50"/>
      <c r="AF287" s="22"/>
      <c r="AG287" s="22"/>
      <c r="AH287" s="22"/>
      <c r="AI287" s="22"/>
      <c r="AJ287" s="22"/>
      <c r="AK287" s="22"/>
      <c r="AL287" s="22"/>
      <c r="AM287" s="22"/>
      <c r="AN287" s="22"/>
      <c r="AO287" s="22"/>
      <c r="AP287" s="22"/>
      <c r="AQ287" s="22"/>
    </row>
    <row r="288" spans="1:43"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50"/>
      <c r="AF288" s="22"/>
      <c r="AG288" s="22"/>
      <c r="AH288" s="22"/>
      <c r="AI288" s="22"/>
      <c r="AJ288" s="22"/>
      <c r="AK288" s="22"/>
      <c r="AL288" s="22"/>
      <c r="AM288" s="22"/>
      <c r="AN288" s="22"/>
      <c r="AO288" s="22"/>
      <c r="AP288" s="22"/>
      <c r="AQ288" s="22"/>
    </row>
    <row r="289" spans="1:43"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50"/>
      <c r="AF289" s="22"/>
      <c r="AG289" s="22"/>
      <c r="AH289" s="22"/>
      <c r="AI289" s="22"/>
      <c r="AJ289" s="22"/>
      <c r="AK289" s="22"/>
      <c r="AL289" s="22"/>
      <c r="AM289" s="22"/>
      <c r="AN289" s="22"/>
      <c r="AO289" s="22"/>
      <c r="AP289" s="22"/>
      <c r="AQ289" s="22"/>
    </row>
    <row r="290" spans="1:43"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50"/>
      <c r="AF290" s="22"/>
      <c r="AG290" s="22"/>
      <c r="AH290" s="22"/>
      <c r="AI290" s="22"/>
      <c r="AJ290" s="22"/>
      <c r="AK290" s="22"/>
      <c r="AL290" s="22"/>
      <c r="AM290" s="22"/>
      <c r="AN290" s="22"/>
      <c r="AO290" s="22"/>
      <c r="AP290" s="22"/>
      <c r="AQ290" s="22"/>
    </row>
    <row r="291" spans="1:43"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50"/>
      <c r="AF291" s="22"/>
      <c r="AG291" s="22"/>
      <c r="AH291" s="22"/>
      <c r="AI291" s="22"/>
      <c r="AJ291" s="22"/>
      <c r="AK291" s="22"/>
      <c r="AL291" s="22"/>
      <c r="AM291" s="22"/>
      <c r="AN291" s="22"/>
      <c r="AO291" s="22"/>
      <c r="AP291" s="22"/>
      <c r="AQ291" s="22"/>
    </row>
    <row r="292" spans="1:43"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50"/>
      <c r="AF292" s="22"/>
      <c r="AG292" s="22"/>
      <c r="AH292" s="22"/>
      <c r="AI292" s="22"/>
      <c r="AJ292" s="22"/>
      <c r="AK292" s="22"/>
      <c r="AL292" s="22"/>
      <c r="AM292" s="22"/>
      <c r="AN292" s="22"/>
      <c r="AO292" s="22"/>
      <c r="AP292" s="22"/>
      <c r="AQ292" s="22"/>
    </row>
    <row r="293" spans="1:43"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50"/>
      <c r="AF293" s="22"/>
      <c r="AG293" s="22"/>
      <c r="AH293" s="22"/>
      <c r="AI293" s="22"/>
      <c r="AJ293" s="22"/>
      <c r="AK293" s="22"/>
      <c r="AL293" s="22"/>
      <c r="AM293" s="22"/>
      <c r="AN293" s="22"/>
      <c r="AO293" s="22"/>
      <c r="AP293" s="22"/>
      <c r="AQ293" s="22"/>
    </row>
    <row r="294" spans="1:43"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50"/>
      <c r="AF294" s="22"/>
      <c r="AG294" s="22"/>
      <c r="AH294" s="22"/>
      <c r="AI294" s="22"/>
      <c r="AJ294" s="22"/>
      <c r="AK294" s="22"/>
      <c r="AL294" s="22"/>
      <c r="AM294" s="22"/>
      <c r="AN294" s="22"/>
      <c r="AO294" s="22"/>
      <c r="AP294" s="22"/>
      <c r="AQ294" s="22"/>
    </row>
    <row r="295" spans="1:43"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50"/>
      <c r="AF295" s="22"/>
      <c r="AG295" s="22"/>
      <c r="AH295" s="22"/>
      <c r="AI295" s="22"/>
      <c r="AJ295" s="22"/>
      <c r="AK295" s="22"/>
      <c r="AL295" s="22"/>
      <c r="AM295" s="22"/>
      <c r="AN295" s="22"/>
      <c r="AO295" s="22"/>
      <c r="AP295" s="22"/>
      <c r="AQ295" s="22"/>
    </row>
    <row r="296" spans="1:43"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50"/>
      <c r="AF296" s="22"/>
      <c r="AG296" s="22"/>
      <c r="AH296" s="22"/>
      <c r="AI296" s="22"/>
      <c r="AJ296" s="22"/>
      <c r="AK296" s="22"/>
      <c r="AL296" s="22"/>
      <c r="AM296" s="22"/>
      <c r="AN296" s="22"/>
      <c r="AO296" s="22"/>
      <c r="AP296" s="22"/>
      <c r="AQ296" s="22"/>
    </row>
    <row r="297" spans="1:43"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50"/>
      <c r="AF297" s="22"/>
      <c r="AG297" s="22"/>
      <c r="AH297" s="22"/>
      <c r="AI297" s="22"/>
      <c r="AJ297" s="22"/>
      <c r="AK297" s="22"/>
      <c r="AL297" s="22"/>
      <c r="AM297" s="22"/>
      <c r="AN297" s="22"/>
      <c r="AO297" s="22"/>
      <c r="AP297" s="22"/>
      <c r="AQ297" s="22"/>
    </row>
    <row r="298" spans="1:43"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50"/>
      <c r="AF298" s="22"/>
      <c r="AG298" s="22"/>
      <c r="AH298" s="22"/>
      <c r="AI298" s="22"/>
      <c r="AJ298" s="22"/>
      <c r="AK298" s="22"/>
      <c r="AL298" s="22"/>
      <c r="AM298" s="22"/>
      <c r="AN298" s="22"/>
      <c r="AO298" s="22"/>
      <c r="AP298" s="22"/>
      <c r="AQ298" s="22"/>
    </row>
    <row r="299" spans="1:43"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50"/>
      <c r="AF299" s="22"/>
      <c r="AG299" s="22"/>
      <c r="AH299" s="22"/>
      <c r="AI299" s="22"/>
      <c r="AJ299" s="22"/>
      <c r="AK299" s="22"/>
      <c r="AL299" s="22"/>
      <c r="AM299" s="22"/>
      <c r="AN299" s="22"/>
      <c r="AO299" s="22"/>
      <c r="AP299" s="22"/>
      <c r="AQ299" s="22"/>
    </row>
    <row r="300" spans="1:43"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50"/>
      <c r="AF300" s="22"/>
      <c r="AG300" s="22"/>
      <c r="AH300" s="22"/>
      <c r="AI300" s="22"/>
      <c r="AJ300" s="22"/>
      <c r="AK300" s="22"/>
      <c r="AL300" s="22"/>
      <c r="AM300" s="22"/>
      <c r="AN300" s="22"/>
      <c r="AO300" s="22"/>
      <c r="AP300" s="22"/>
      <c r="AQ300" s="22"/>
    </row>
    <row r="301" spans="1:43"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50"/>
      <c r="AF301" s="22"/>
      <c r="AG301" s="22"/>
      <c r="AH301" s="22"/>
      <c r="AI301" s="22"/>
      <c r="AJ301" s="22"/>
      <c r="AK301" s="22"/>
      <c r="AL301" s="22"/>
      <c r="AM301" s="22"/>
      <c r="AN301" s="22"/>
      <c r="AO301" s="22"/>
      <c r="AP301" s="22"/>
      <c r="AQ301" s="22"/>
    </row>
    <row r="302" spans="1:43"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50"/>
      <c r="AF302" s="22"/>
      <c r="AG302" s="22"/>
      <c r="AH302" s="22"/>
      <c r="AI302" s="22"/>
      <c r="AJ302" s="22"/>
      <c r="AK302" s="22"/>
      <c r="AL302" s="22"/>
      <c r="AM302" s="22"/>
      <c r="AN302" s="22"/>
      <c r="AO302" s="22"/>
      <c r="AP302" s="22"/>
      <c r="AQ302" s="22"/>
    </row>
    <row r="303" spans="1:43"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50"/>
      <c r="AF303" s="22"/>
      <c r="AG303" s="22"/>
      <c r="AH303" s="22"/>
      <c r="AI303" s="22"/>
      <c r="AJ303" s="22"/>
      <c r="AK303" s="22"/>
      <c r="AL303" s="22"/>
      <c r="AM303" s="22"/>
      <c r="AN303" s="22"/>
      <c r="AO303" s="22"/>
      <c r="AP303" s="22"/>
      <c r="AQ303" s="22"/>
    </row>
    <row r="304" spans="1:43"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50"/>
      <c r="AF304" s="22"/>
      <c r="AG304" s="22"/>
      <c r="AH304" s="22"/>
      <c r="AI304" s="22"/>
      <c r="AJ304" s="22"/>
      <c r="AK304" s="22"/>
      <c r="AL304" s="22"/>
      <c r="AM304" s="22"/>
      <c r="AN304" s="22"/>
      <c r="AO304" s="22"/>
      <c r="AP304" s="22"/>
      <c r="AQ304" s="22"/>
    </row>
    <row r="305" spans="1:43"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50"/>
      <c r="AF305" s="22"/>
      <c r="AG305" s="22"/>
      <c r="AH305" s="22"/>
      <c r="AI305" s="22"/>
      <c r="AJ305" s="22"/>
      <c r="AK305" s="22"/>
      <c r="AL305" s="22"/>
      <c r="AM305" s="22"/>
      <c r="AN305" s="22"/>
      <c r="AO305" s="22"/>
      <c r="AP305" s="22"/>
      <c r="AQ305" s="22"/>
    </row>
    <row r="306" spans="1:43"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50"/>
      <c r="AF306" s="22"/>
      <c r="AG306" s="22"/>
      <c r="AH306" s="22"/>
      <c r="AI306" s="22"/>
      <c r="AJ306" s="22"/>
      <c r="AK306" s="22"/>
      <c r="AL306" s="22"/>
      <c r="AM306" s="22"/>
      <c r="AN306" s="22"/>
      <c r="AO306" s="22"/>
      <c r="AP306" s="22"/>
      <c r="AQ306" s="22"/>
    </row>
    <row r="307" spans="1:43"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50"/>
      <c r="AF307" s="22"/>
      <c r="AG307" s="22"/>
      <c r="AH307" s="22"/>
      <c r="AI307" s="22"/>
      <c r="AJ307" s="22"/>
      <c r="AK307" s="22"/>
      <c r="AL307" s="22"/>
      <c r="AM307" s="22"/>
      <c r="AN307" s="22"/>
      <c r="AO307" s="22"/>
      <c r="AP307" s="22"/>
      <c r="AQ307" s="22"/>
    </row>
    <row r="308" spans="1:43"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50"/>
      <c r="AF308" s="22"/>
      <c r="AG308" s="22"/>
      <c r="AH308" s="22"/>
      <c r="AI308" s="22"/>
      <c r="AJ308" s="22"/>
      <c r="AK308" s="22"/>
      <c r="AL308" s="22"/>
      <c r="AM308" s="22"/>
      <c r="AN308" s="22"/>
      <c r="AO308" s="22"/>
      <c r="AP308" s="22"/>
      <c r="AQ308" s="22"/>
    </row>
    <row r="309" spans="1:43"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50"/>
      <c r="AF309" s="22"/>
      <c r="AG309" s="22"/>
      <c r="AH309" s="22"/>
      <c r="AI309" s="22"/>
      <c r="AJ309" s="22"/>
      <c r="AK309" s="22"/>
      <c r="AL309" s="22"/>
      <c r="AM309" s="22"/>
      <c r="AN309" s="22"/>
      <c r="AO309" s="22"/>
      <c r="AP309" s="22"/>
      <c r="AQ309" s="22"/>
    </row>
    <row r="310" spans="1:43"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50"/>
      <c r="AF310" s="22"/>
      <c r="AG310" s="22"/>
      <c r="AH310" s="22"/>
      <c r="AI310" s="22"/>
      <c r="AJ310" s="22"/>
      <c r="AK310" s="22"/>
      <c r="AL310" s="22"/>
      <c r="AM310" s="22"/>
      <c r="AN310" s="22"/>
      <c r="AO310" s="22"/>
      <c r="AP310" s="22"/>
      <c r="AQ310" s="22"/>
    </row>
    <row r="311" spans="1:43"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50"/>
      <c r="AF311" s="22"/>
      <c r="AG311" s="22"/>
      <c r="AH311" s="22"/>
      <c r="AI311" s="22"/>
      <c r="AJ311" s="22"/>
      <c r="AK311" s="22"/>
      <c r="AL311" s="22"/>
      <c r="AM311" s="22"/>
      <c r="AN311" s="22"/>
      <c r="AO311" s="22"/>
      <c r="AP311" s="22"/>
      <c r="AQ311" s="22"/>
    </row>
    <row r="312" spans="1:43"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50"/>
      <c r="AF312" s="22"/>
      <c r="AG312" s="22"/>
      <c r="AH312" s="22"/>
      <c r="AI312" s="22"/>
      <c r="AJ312" s="22"/>
      <c r="AK312" s="22"/>
      <c r="AL312" s="22"/>
      <c r="AM312" s="22"/>
      <c r="AN312" s="22"/>
      <c r="AO312" s="22"/>
      <c r="AP312" s="22"/>
      <c r="AQ312" s="22"/>
    </row>
    <row r="313" spans="1:43"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50"/>
      <c r="AF313" s="22"/>
      <c r="AG313" s="22"/>
      <c r="AH313" s="22"/>
      <c r="AI313" s="22"/>
      <c r="AJ313" s="22"/>
      <c r="AK313" s="22"/>
      <c r="AL313" s="22"/>
      <c r="AM313" s="22"/>
      <c r="AN313" s="22"/>
      <c r="AO313" s="22"/>
      <c r="AP313" s="22"/>
      <c r="AQ313" s="22"/>
    </row>
    <row r="314" spans="1:43"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50"/>
      <c r="AF314" s="22"/>
      <c r="AG314" s="22"/>
      <c r="AH314" s="22"/>
      <c r="AI314" s="22"/>
      <c r="AJ314" s="22"/>
      <c r="AK314" s="22"/>
      <c r="AL314" s="22"/>
      <c r="AM314" s="22"/>
      <c r="AN314" s="22"/>
      <c r="AO314" s="22"/>
      <c r="AP314" s="22"/>
      <c r="AQ314" s="22"/>
    </row>
    <row r="315" spans="1:43"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50"/>
      <c r="AF315" s="22"/>
      <c r="AG315" s="22"/>
      <c r="AH315" s="22"/>
      <c r="AI315" s="22"/>
      <c r="AJ315" s="22"/>
      <c r="AK315" s="22"/>
      <c r="AL315" s="22"/>
      <c r="AM315" s="22"/>
      <c r="AN315" s="22"/>
      <c r="AO315" s="22"/>
      <c r="AP315" s="22"/>
      <c r="AQ315" s="22"/>
    </row>
    <row r="316" spans="1:43"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50"/>
      <c r="AF316" s="22"/>
      <c r="AG316" s="22"/>
      <c r="AH316" s="22"/>
      <c r="AI316" s="22"/>
      <c r="AJ316" s="22"/>
      <c r="AK316" s="22"/>
      <c r="AL316" s="22"/>
      <c r="AM316" s="22"/>
      <c r="AN316" s="22"/>
      <c r="AO316" s="22"/>
      <c r="AP316" s="22"/>
      <c r="AQ316" s="22"/>
    </row>
    <row r="317" spans="1:43"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50"/>
      <c r="AF317" s="22"/>
      <c r="AG317" s="22"/>
      <c r="AH317" s="22"/>
      <c r="AI317" s="22"/>
      <c r="AJ317" s="22"/>
      <c r="AK317" s="22"/>
      <c r="AL317" s="22"/>
      <c r="AM317" s="22"/>
      <c r="AN317" s="22"/>
      <c r="AO317" s="22"/>
      <c r="AP317" s="22"/>
      <c r="AQ317" s="22"/>
    </row>
    <row r="318" spans="1:43"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50"/>
      <c r="AF318" s="22"/>
      <c r="AG318" s="22"/>
      <c r="AH318" s="22"/>
      <c r="AI318" s="22"/>
      <c r="AJ318" s="22"/>
      <c r="AK318" s="22"/>
      <c r="AL318" s="22"/>
      <c r="AM318" s="22"/>
      <c r="AN318" s="22"/>
      <c r="AO318" s="22"/>
      <c r="AP318" s="22"/>
      <c r="AQ318" s="22"/>
    </row>
    <row r="319" spans="1:43"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50"/>
      <c r="AF319" s="22"/>
      <c r="AG319" s="22"/>
      <c r="AH319" s="22"/>
      <c r="AI319" s="22"/>
      <c r="AJ319" s="22"/>
      <c r="AK319" s="22"/>
      <c r="AL319" s="22"/>
      <c r="AM319" s="22"/>
      <c r="AN319" s="22"/>
      <c r="AO319" s="22"/>
      <c r="AP319" s="22"/>
      <c r="AQ319" s="22"/>
    </row>
    <row r="320" spans="1:43"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50"/>
      <c r="AF320" s="22"/>
      <c r="AG320" s="22"/>
      <c r="AH320" s="22"/>
      <c r="AI320" s="22"/>
      <c r="AJ320" s="22"/>
      <c r="AK320" s="22"/>
      <c r="AL320" s="22"/>
      <c r="AM320" s="22"/>
      <c r="AN320" s="22"/>
      <c r="AO320" s="22"/>
      <c r="AP320" s="22"/>
      <c r="AQ320" s="22"/>
    </row>
    <row r="321" spans="1:43"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50"/>
      <c r="AF321" s="22"/>
      <c r="AG321" s="22"/>
      <c r="AH321" s="22"/>
      <c r="AI321" s="22"/>
      <c r="AJ321" s="22"/>
      <c r="AK321" s="22"/>
      <c r="AL321" s="22"/>
      <c r="AM321" s="22"/>
      <c r="AN321" s="22"/>
      <c r="AO321" s="22"/>
      <c r="AP321" s="22"/>
      <c r="AQ321" s="22"/>
    </row>
    <row r="322" spans="1:43"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50"/>
      <c r="AF322" s="22"/>
      <c r="AG322" s="22"/>
      <c r="AH322" s="22"/>
      <c r="AI322" s="22"/>
      <c r="AJ322" s="22"/>
      <c r="AK322" s="22"/>
      <c r="AL322" s="22"/>
      <c r="AM322" s="22"/>
      <c r="AN322" s="22"/>
      <c r="AO322" s="22"/>
      <c r="AP322" s="22"/>
      <c r="AQ322" s="22"/>
    </row>
    <row r="323" spans="1:43"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50"/>
      <c r="AF323" s="22"/>
      <c r="AG323" s="22"/>
      <c r="AH323" s="22"/>
      <c r="AI323" s="22"/>
      <c r="AJ323" s="22"/>
      <c r="AK323" s="22"/>
      <c r="AL323" s="22"/>
      <c r="AM323" s="22"/>
      <c r="AN323" s="22"/>
      <c r="AO323" s="22"/>
      <c r="AP323" s="22"/>
      <c r="AQ323" s="22"/>
    </row>
    <row r="324" spans="1:43"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50"/>
      <c r="AF324" s="22"/>
      <c r="AG324" s="22"/>
      <c r="AH324" s="22"/>
      <c r="AI324" s="22"/>
      <c r="AJ324" s="22"/>
      <c r="AK324" s="22"/>
      <c r="AL324" s="22"/>
      <c r="AM324" s="22"/>
      <c r="AN324" s="22"/>
      <c r="AO324" s="22"/>
      <c r="AP324" s="22"/>
      <c r="AQ324" s="22"/>
    </row>
    <row r="325" spans="1:43"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50"/>
      <c r="AF325" s="22"/>
      <c r="AG325" s="22"/>
      <c r="AH325" s="22"/>
      <c r="AI325" s="22"/>
      <c r="AJ325" s="22"/>
      <c r="AK325" s="22"/>
      <c r="AL325" s="22"/>
      <c r="AM325" s="22"/>
      <c r="AN325" s="22"/>
      <c r="AO325" s="22"/>
      <c r="AP325" s="22"/>
      <c r="AQ325" s="22"/>
    </row>
    <row r="326" spans="1:43"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50"/>
      <c r="AF326" s="22"/>
      <c r="AG326" s="22"/>
      <c r="AH326" s="22"/>
      <c r="AI326" s="22"/>
      <c r="AJ326" s="22"/>
      <c r="AK326" s="22"/>
      <c r="AL326" s="22"/>
      <c r="AM326" s="22"/>
      <c r="AN326" s="22"/>
      <c r="AO326" s="22"/>
      <c r="AP326" s="22"/>
      <c r="AQ326" s="22"/>
    </row>
    <row r="327" spans="1:43"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50"/>
      <c r="AF327" s="22"/>
      <c r="AG327" s="22"/>
      <c r="AH327" s="22"/>
      <c r="AI327" s="22"/>
      <c r="AJ327" s="22"/>
      <c r="AK327" s="22"/>
      <c r="AL327" s="22"/>
      <c r="AM327" s="22"/>
      <c r="AN327" s="22"/>
      <c r="AO327" s="22"/>
      <c r="AP327" s="22"/>
      <c r="AQ327" s="22"/>
    </row>
    <row r="328" spans="1:43"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50"/>
      <c r="AF328" s="22"/>
      <c r="AG328" s="22"/>
      <c r="AH328" s="22"/>
      <c r="AI328" s="22"/>
      <c r="AJ328" s="22"/>
      <c r="AK328" s="22"/>
      <c r="AL328" s="22"/>
      <c r="AM328" s="22"/>
      <c r="AN328" s="22"/>
      <c r="AO328" s="22"/>
      <c r="AP328" s="22"/>
      <c r="AQ328" s="22"/>
    </row>
    <row r="329" spans="1:43"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50"/>
      <c r="AF329" s="22"/>
      <c r="AG329" s="22"/>
      <c r="AH329" s="22"/>
      <c r="AI329" s="22"/>
      <c r="AJ329" s="22"/>
      <c r="AK329" s="22"/>
      <c r="AL329" s="22"/>
      <c r="AM329" s="22"/>
      <c r="AN329" s="22"/>
      <c r="AO329" s="22"/>
      <c r="AP329" s="22"/>
      <c r="AQ329" s="22"/>
    </row>
    <row r="330" spans="1:43"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50"/>
      <c r="AF330" s="22"/>
      <c r="AG330" s="22"/>
      <c r="AH330" s="22"/>
      <c r="AI330" s="22"/>
      <c r="AJ330" s="22"/>
      <c r="AK330" s="22"/>
      <c r="AL330" s="22"/>
      <c r="AM330" s="22"/>
      <c r="AN330" s="22"/>
      <c r="AO330" s="22"/>
      <c r="AP330" s="22"/>
      <c r="AQ330" s="22"/>
    </row>
    <row r="331" spans="1:43"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50"/>
      <c r="AF331" s="22"/>
      <c r="AG331" s="22"/>
      <c r="AH331" s="22"/>
      <c r="AI331" s="22"/>
      <c r="AJ331" s="22"/>
      <c r="AK331" s="22"/>
      <c r="AL331" s="22"/>
      <c r="AM331" s="22"/>
      <c r="AN331" s="22"/>
      <c r="AO331" s="22"/>
      <c r="AP331" s="22"/>
      <c r="AQ331" s="22"/>
    </row>
    <row r="332" spans="1:43"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50"/>
      <c r="AF332" s="22"/>
      <c r="AG332" s="22"/>
      <c r="AH332" s="22"/>
      <c r="AI332" s="22"/>
      <c r="AJ332" s="22"/>
      <c r="AK332" s="22"/>
      <c r="AL332" s="22"/>
      <c r="AM332" s="22"/>
      <c r="AN332" s="22"/>
      <c r="AO332" s="22"/>
      <c r="AP332" s="22"/>
      <c r="AQ332" s="22"/>
    </row>
    <row r="333" spans="1:43"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50"/>
      <c r="AF333" s="22"/>
      <c r="AG333" s="22"/>
      <c r="AH333" s="22"/>
      <c r="AI333" s="22"/>
      <c r="AJ333" s="22"/>
      <c r="AK333" s="22"/>
      <c r="AL333" s="22"/>
      <c r="AM333" s="22"/>
      <c r="AN333" s="22"/>
      <c r="AO333" s="22"/>
      <c r="AP333" s="22"/>
      <c r="AQ333" s="22"/>
    </row>
    <row r="334" spans="1:43"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50"/>
      <c r="AF334" s="22"/>
      <c r="AG334" s="22"/>
      <c r="AH334" s="22"/>
      <c r="AI334" s="22"/>
      <c r="AJ334" s="22"/>
      <c r="AK334" s="22"/>
      <c r="AL334" s="22"/>
      <c r="AM334" s="22"/>
      <c r="AN334" s="22"/>
      <c r="AO334" s="22"/>
      <c r="AP334" s="22"/>
      <c r="AQ334" s="22"/>
    </row>
    <row r="335" spans="1:43"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50"/>
      <c r="AF335" s="22"/>
      <c r="AG335" s="22"/>
      <c r="AH335" s="22"/>
      <c r="AI335" s="22"/>
      <c r="AJ335" s="22"/>
      <c r="AK335" s="22"/>
      <c r="AL335" s="22"/>
      <c r="AM335" s="22"/>
      <c r="AN335" s="22"/>
      <c r="AO335" s="22"/>
      <c r="AP335" s="22"/>
      <c r="AQ335" s="22"/>
    </row>
    <row r="336" spans="1:43"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50"/>
      <c r="AF336" s="22"/>
      <c r="AG336" s="22"/>
      <c r="AH336" s="22"/>
      <c r="AI336" s="22"/>
      <c r="AJ336" s="22"/>
      <c r="AK336" s="22"/>
      <c r="AL336" s="22"/>
      <c r="AM336" s="22"/>
      <c r="AN336" s="22"/>
      <c r="AO336" s="22"/>
      <c r="AP336" s="22"/>
      <c r="AQ336" s="22"/>
    </row>
    <row r="337" spans="1:43"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50"/>
      <c r="AF337" s="22"/>
      <c r="AG337" s="22"/>
      <c r="AH337" s="22"/>
      <c r="AI337" s="22"/>
      <c r="AJ337" s="22"/>
      <c r="AK337" s="22"/>
      <c r="AL337" s="22"/>
      <c r="AM337" s="22"/>
      <c r="AN337" s="22"/>
      <c r="AO337" s="22"/>
      <c r="AP337" s="22"/>
      <c r="AQ337" s="22"/>
    </row>
    <row r="338" spans="1:43"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50"/>
      <c r="AF338" s="22"/>
      <c r="AG338" s="22"/>
      <c r="AH338" s="22"/>
      <c r="AI338" s="22"/>
      <c r="AJ338" s="22"/>
      <c r="AK338" s="22"/>
      <c r="AL338" s="22"/>
      <c r="AM338" s="22"/>
      <c r="AN338" s="22"/>
      <c r="AO338" s="22"/>
      <c r="AP338" s="22"/>
      <c r="AQ338" s="22"/>
    </row>
    <row r="339" spans="1:43"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50"/>
      <c r="AF339" s="22"/>
      <c r="AG339" s="22"/>
      <c r="AH339" s="22"/>
      <c r="AI339" s="22"/>
      <c r="AJ339" s="22"/>
      <c r="AK339" s="22"/>
      <c r="AL339" s="22"/>
      <c r="AM339" s="22"/>
      <c r="AN339" s="22"/>
      <c r="AO339" s="22"/>
      <c r="AP339" s="22"/>
      <c r="AQ339" s="22"/>
    </row>
    <row r="340" spans="1:43"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50"/>
      <c r="AF340" s="22"/>
      <c r="AG340" s="22"/>
      <c r="AH340" s="22"/>
      <c r="AI340" s="22"/>
      <c r="AJ340" s="22"/>
      <c r="AK340" s="22"/>
      <c r="AL340" s="22"/>
      <c r="AM340" s="22"/>
      <c r="AN340" s="22"/>
      <c r="AO340" s="22"/>
      <c r="AP340" s="22"/>
      <c r="AQ340" s="22"/>
    </row>
    <row r="341" spans="1:43"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50"/>
      <c r="AF341" s="22"/>
      <c r="AG341" s="22"/>
      <c r="AH341" s="22"/>
      <c r="AI341" s="22"/>
      <c r="AJ341" s="22"/>
      <c r="AK341" s="22"/>
      <c r="AL341" s="22"/>
      <c r="AM341" s="22"/>
      <c r="AN341" s="22"/>
      <c r="AO341" s="22"/>
      <c r="AP341" s="22"/>
      <c r="AQ341" s="22"/>
    </row>
    <row r="342" spans="1:43"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50"/>
      <c r="AF342" s="22"/>
      <c r="AG342" s="22"/>
      <c r="AH342" s="22"/>
      <c r="AI342" s="22"/>
      <c r="AJ342" s="22"/>
      <c r="AK342" s="22"/>
      <c r="AL342" s="22"/>
      <c r="AM342" s="22"/>
      <c r="AN342" s="22"/>
      <c r="AO342" s="22"/>
      <c r="AP342" s="22"/>
      <c r="AQ342" s="22"/>
    </row>
    <row r="343" spans="1:43"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50"/>
      <c r="AF343" s="22"/>
      <c r="AG343" s="22"/>
      <c r="AH343" s="22"/>
      <c r="AI343" s="22"/>
      <c r="AJ343" s="22"/>
      <c r="AK343" s="22"/>
      <c r="AL343" s="22"/>
      <c r="AM343" s="22"/>
      <c r="AN343" s="22"/>
      <c r="AO343" s="22"/>
      <c r="AP343" s="22"/>
      <c r="AQ343" s="22"/>
    </row>
    <row r="344" spans="1:43"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50"/>
      <c r="AF344" s="22"/>
      <c r="AG344" s="22"/>
      <c r="AH344" s="22"/>
      <c r="AI344" s="22"/>
      <c r="AJ344" s="22"/>
      <c r="AK344" s="22"/>
      <c r="AL344" s="22"/>
      <c r="AM344" s="22"/>
      <c r="AN344" s="22"/>
      <c r="AO344" s="22"/>
      <c r="AP344" s="22"/>
      <c r="AQ344" s="22"/>
    </row>
    <row r="345" spans="1:43"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50"/>
      <c r="AF345" s="22"/>
      <c r="AG345" s="22"/>
      <c r="AH345" s="22"/>
      <c r="AI345" s="22"/>
      <c r="AJ345" s="22"/>
      <c r="AK345" s="22"/>
      <c r="AL345" s="22"/>
      <c r="AM345" s="22"/>
      <c r="AN345" s="22"/>
      <c r="AO345" s="22"/>
      <c r="AP345" s="22"/>
      <c r="AQ345" s="22"/>
    </row>
    <row r="346" spans="1:43"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50"/>
      <c r="AF346" s="22"/>
      <c r="AG346" s="22"/>
      <c r="AH346" s="22"/>
      <c r="AI346" s="22"/>
      <c r="AJ346" s="22"/>
      <c r="AK346" s="22"/>
      <c r="AL346" s="22"/>
      <c r="AM346" s="22"/>
      <c r="AN346" s="22"/>
      <c r="AO346" s="22"/>
      <c r="AP346" s="22"/>
      <c r="AQ346" s="22"/>
    </row>
    <row r="347" spans="1:43"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50"/>
      <c r="AF347" s="22"/>
      <c r="AG347" s="22"/>
      <c r="AH347" s="22"/>
      <c r="AI347" s="22"/>
      <c r="AJ347" s="22"/>
      <c r="AK347" s="22"/>
      <c r="AL347" s="22"/>
      <c r="AM347" s="22"/>
      <c r="AN347" s="22"/>
      <c r="AO347" s="22"/>
      <c r="AP347" s="22"/>
      <c r="AQ347" s="22"/>
    </row>
    <row r="348" spans="1:43"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50"/>
      <c r="AF348" s="22"/>
      <c r="AG348" s="22"/>
      <c r="AH348" s="22"/>
      <c r="AI348" s="22"/>
      <c r="AJ348" s="22"/>
      <c r="AK348" s="22"/>
      <c r="AL348" s="22"/>
      <c r="AM348" s="22"/>
      <c r="AN348" s="22"/>
      <c r="AO348" s="22"/>
      <c r="AP348" s="22"/>
      <c r="AQ348" s="22"/>
    </row>
    <row r="349" spans="1:43"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50"/>
      <c r="AF349" s="22"/>
      <c r="AG349" s="22"/>
      <c r="AH349" s="22"/>
      <c r="AI349" s="22"/>
      <c r="AJ349" s="22"/>
      <c r="AK349" s="22"/>
      <c r="AL349" s="22"/>
      <c r="AM349" s="22"/>
      <c r="AN349" s="22"/>
      <c r="AO349" s="22"/>
      <c r="AP349" s="22"/>
      <c r="AQ349" s="22"/>
    </row>
    <row r="350" spans="1:43"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50"/>
      <c r="AF350" s="22"/>
      <c r="AG350" s="22"/>
      <c r="AH350" s="22"/>
      <c r="AI350" s="22"/>
      <c r="AJ350" s="22"/>
      <c r="AK350" s="22"/>
      <c r="AL350" s="22"/>
      <c r="AM350" s="22"/>
      <c r="AN350" s="22"/>
      <c r="AO350" s="22"/>
      <c r="AP350" s="22"/>
      <c r="AQ350" s="22"/>
    </row>
    <row r="351" spans="1:43"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50"/>
      <c r="AF351" s="22"/>
      <c r="AG351" s="22"/>
      <c r="AH351" s="22"/>
      <c r="AI351" s="22"/>
      <c r="AJ351" s="22"/>
      <c r="AK351" s="22"/>
      <c r="AL351" s="22"/>
      <c r="AM351" s="22"/>
      <c r="AN351" s="22"/>
      <c r="AO351" s="22"/>
      <c r="AP351" s="22"/>
      <c r="AQ351" s="22"/>
    </row>
    <row r="352" spans="1:43"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50"/>
      <c r="AF352" s="22"/>
      <c r="AG352" s="22"/>
      <c r="AH352" s="22"/>
      <c r="AI352" s="22"/>
      <c r="AJ352" s="22"/>
      <c r="AK352" s="22"/>
      <c r="AL352" s="22"/>
      <c r="AM352" s="22"/>
      <c r="AN352" s="22"/>
      <c r="AO352" s="22"/>
      <c r="AP352" s="22"/>
      <c r="AQ352" s="22"/>
    </row>
    <row r="353" spans="1:43"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50"/>
      <c r="AF353" s="22"/>
      <c r="AG353" s="22"/>
      <c r="AH353" s="22"/>
      <c r="AI353" s="22"/>
      <c r="AJ353" s="22"/>
      <c r="AK353" s="22"/>
      <c r="AL353" s="22"/>
      <c r="AM353" s="22"/>
      <c r="AN353" s="22"/>
      <c r="AO353" s="22"/>
      <c r="AP353" s="22"/>
      <c r="AQ353" s="22"/>
    </row>
    <row r="354" spans="1:43"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50"/>
      <c r="AF354" s="22"/>
      <c r="AG354" s="22"/>
      <c r="AH354" s="22"/>
      <c r="AI354" s="22"/>
      <c r="AJ354" s="22"/>
      <c r="AK354" s="22"/>
      <c r="AL354" s="22"/>
      <c r="AM354" s="22"/>
      <c r="AN354" s="22"/>
      <c r="AO354" s="22"/>
      <c r="AP354" s="22"/>
      <c r="AQ354" s="22"/>
    </row>
    <row r="355" spans="1:43"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50"/>
      <c r="AF355" s="22"/>
      <c r="AG355" s="22"/>
      <c r="AH355" s="22"/>
      <c r="AI355" s="22"/>
      <c r="AJ355" s="22"/>
      <c r="AK355" s="22"/>
      <c r="AL355" s="22"/>
      <c r="AM355" s="22"/>
      <c r="AN355" s="22"/>
      <c r="AO355" s="22"/>
      <c r="AP355" s="22"/>
      <c r="AQ355" s="22"/>
    </row>
    <row r="356" spans="1:43"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50"/>
      <c r="AF356" s="22"/>
      <c r="AG356" s="22"/>
      <c r="AH356" s="22"/>
      <c r="AI356" s="22"/>
      <c r="AJ356" s="22"/>
      <c r="AK356" s="22"/>
      <c r="AL356" s="22"/>
      <c r="AM356" s="22"/>
      <c r="AN356" s="22"/>
      <c r="AO356" s="22"/>
      <c r="AP356" s="22"/>
      <c r="AQ356" s="22"/>
    </row>
    <row r="357" spans="1:43"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50"/>
      <c r="AF357" s="22"/>
      <c r="AG357" s="22"/>
      <c r="AH357" s="22"/>
      <c r="AI357" s="22"/>
      <c r="AJ357" s="22"/>
      <c r="AK357" s="22"/>
      <c r="AL357" s="22"/>
      <c r="AM357" s="22"/>
      <c r="AN357" s="22"/>
      <c r="AO357" s="22"/>
      <c r="AP357" s="22"/>
      <c r="AQ357" s="22"/>
    </row>
    <row r="358" spans="1:43"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50"/>
      <c r="AF358" s="22"/>
      <c r="AG358" s="22"/>
      <c r="AH358" s="22"/>
      <c r="AI358" s="22"/>
      <c r="AJ358" s="22"/>
      <c r="AK358" s="22"/>
      <c r="AL358" s="22"/>
      <c r="AM358" s="22"/>
      <c r="AN358" s="22"/>
      <c r="AO358" s="22"/>
      <c r="AP358" s="22"/>
      <c r="AQ358" s="22"/>
    </row>
    <row r="359" spans="1:43"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50"/>
      <c r="AF359" s="22"/>
      <c r="AG359" s="22"/>
      <c r="AH359" s="22"/>
      <c r="AI359" s="22"/>
      <c r="AJ359" s="22"/>
      <c r="AK359" s="22"/>
      <c r="AL359" s="22"/>
      <c r="AM359" s="22"/>
      <c r="AN359" s="22"/>
      <c r="AO359" s="22"/>
      <c r="AP359" s="22"/>
      <c r="AQ359" s="22"/>
    </row>
    <row r="360" spans="1:43"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50"/>
      <c r="AF360" s="22"/>
      <c r="AG360" s="22"/>
      <c r="AH360" s="22"/>
      <c r="AI360" s="22"/>
      <c r="AJ360" s="22"/>
      <c r="AK360" s="22"/>
      <c r="AL360" s="22"/>
      <c r="AM360" s="22"/>
      <c r="AN360" s="22"/>
      <c r="AO360" s="22"/>
      <c r="AP360" s="22"/>
      <c r="AQ360" s="22"/>
    </row>
    <row r="361" spans="1:43"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50"/>
      <c r="AF361" s="22"/>
      <c r="AG361" s="22"/>
      <c r="AH361" s="22"/>
      <c r="AI361" s="22"/>
      <c r="AJ361" s="22"/>
      <c r="AK361" s="22"/>
      <c r="AL361" s="22"/>
      <c r="AM361" s="22"/>
      <c r="AN361" s="22"/>
      <c r="AO361" s="22"/>
      <c r="AP361" s="22"/>
      <c r="AQ361" s="22"/>
    </row>
    <row r="362" spans="1:43"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50"/>
      <c r="AF362" s="22"/>
      <c r="AG362" s="22"/>
      <c r="AH362" s="22"/>
      <c r="AI362" s="22"/>
      <c r="AJ362" s="22"/>
      <c r="AK362" s="22"/>
      <c r="AL362" s="22"/>
      <c r="AM362" s="22"/>
      <c r="AN362" s="22"/>
      <c r="AO362" s="22"/>
      <c r="AP362" s="22"/>
      <c r="AQ362" s="22"/>
    </row>
    <row r="363" spans="1:43"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50"/>
      <c r="AF363" s="22"/>
      <c r="AG363" s="22"/>
      <c r="AH363" s="22"/>
      <c r="AI363" s="22"/>
      <c r="AJ363" s="22"/>
      <c r="AK363" s="22"/>
      <c r="AL363" s="22"/>
      <c r="AM363" s="22"/>
      <c r="AN363" s="22"/>
      <c r="AO363" s="22"/>
      <c r="AP363" s="22"/>
      <c r="AQ363" s="22"/>
    </row>
    <row r="364" spans="1:43"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50"/>
      <c r="AF364" s="22"/>
      <c r="AG364" s="22"/>
      <c r="AH364" s="22"/>
      <c r="AI364" s="22"/>
      <c r="AJ364" s="22"/>
      <c r="AK364" s="22"/>
      <c r="AL364" s="22"/>
      <c r="AM364" s="22"/>
      <c r="AN364" s="22"/>
      <c r="AO364" s="22"/>
      <c r="AP364" s="22"/>
      <c r="AQ364" s="22"/>
    </row>
    <row r="365" spans="1:43"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50"/>
      <c r="AF365" s="22"/>
      <c r="AG365" s="22"/>
      <c r="AH365" s="22"/>
      <c r="AI365" s="22"/>
      <c r="AJ365" s="22"/>
      <c r="AK365" s="22"/>
      <c r="AL365" s="22"/>
      <c r="AM365" s="22"/>
      <c r="AN365" s="22"/>
      <c r="AO365" s="22"/>
      <c r="AP365" s="22"/>
      <c r="AQ365" s="22"/>
    </row>
    <row r="366" spans="1:43"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50"/>
      <c r="AF366" s="22"/>
      <c r="AG366" s="22"/>
      <c r="AH366" s="22"/>
      <c r="AI366" s="22"/>
      <c r="AJ366" s="22"/>
      <c r="AK366" s="22"/>
      <c r="AL366" s="22"/>
      <c r="AM366" s="22"/>
      <c r="AN366" s="22"/>
      <c r="AO366" s="22"/>
      <c r="AP366" s="22"/>
      <c r="AQ366" s="22"/>
    </row>
    <row r="367" spans="1:43"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50"/>
      <c r="AF367" s="22"/>
      <c r="AG367" s="22"/>
      <c r="AH367" s="22"/>
      <c r="AI367" s="22"/>
      <c r="AJ367" s="22"/>
      <c r="AK367" s="22"/>
      <c r="AL367" s="22"/>
      <c r="AM367" s="22"/>
      <c r="AN367" s="22"/>
      <c r="AO367" s="22"/>
      <c r="AP367" s="22"/>
      <c r="AQ367" s="22"/>
    </row>
    <row r="368" spans="1:43"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50"/>
      <c r="AF368" s="22"/>
      <c r="AG368" s="22"/>
      <c r="AH368" s="22"/>
      <c r="AI368" s="22"/>
      <c r="AJ368" s="22"/>
      <c r="AK368" s="22"/>
      <c r="AL368" s="22"/>
      <c r="AM368" s="22"/>
      <c r="AN368" s="22"/>
      <c r="AO368" s="22"/>
      <c r="AP368" s="22"/>
      <c r="AQ368" s="22"/>
    </row>
    <row r="369" spans="1:43"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50"/>
      <c r="AF369" s="22"/>
      <c r="AG369" s="22"/>
      <c r="AH369" s="22"/>
      <c r="AI369" s="22"/>
      <c r="AJ369" s="22"/>
      <c r="AK369" s="22"/>
      <c r="AL369" s="22"/>
      <c r="AM369" s="22"/>
      <c r="AN369" s="22"/>
      <c r="AO369" s="22"/>
      <c r="AP369" s="22"/>
      <c r="AQ369" s="22"/>
    </row>
    <row r="370" spans="1:43"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50"/>
      <c r="AF370" s="22"/>
      <c r="AG370" s="22"/>
      <c r="AH370" s="22"/>
      <c r="AI370" s="22"/>
      <c r="AJ370" s="22"/>
      <c r="AK370" s="22"/>
      <c r="AL370" s="22"/>
      <c r="AM370" s="22"/>
      <c r="AN370" s="22"/>
      <c r="AO370" s="22"/>
      <c r="AP370" s="22"/>
      <c r="AQ370" s="22"/>
    </row>
    <row r="371" spans="1:43"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50"/>
      <c r="AF371" s="22"/>
      <c r="AG371" s="22"/>
      <c r="AH371" s="22"/>
      <c r="AI371" s="22"/>
      <c r="AJ371" s="22"/>
      <c r="AK371" s="22"/>
      <c r="AL371" s="22"/>
      <c r="AM371" s="22"/>
      <c r="AN371" s="22"/>
      <c r="AO371" s="22"/>
      <c r="AP371" s="22"/>
      <c r="AQ371" s="22"/>
    </row>
    <row r="372" spans="1:43"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50"/>
      <c r="AF372" s="22"/>
      <c r="AG372" s="22"/>
      <c r="AH372" s="22"/>
      <c r="AI372" s="22"/>
      <c r="AJ372" s="22"/>
      <c r="AK372" s="22"/>
      <c r="AL372" s="22"/>
      <c r="AM372" s="22"/>
      <c r="AN372" s="22"/>
      <c r="AO372" s="22"/>
      <c r="AP372" s="22"/>
      <c r="AQ372" s="22"/>
    </row>
    <row r="373" spans="1:43"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50"/>
      <c r="AF373" s="22"/>
      <c r="AG373" s="22"/>
      <c r="AH373" s="22"/>
      <c r="AI373" s="22"/>
      <c r="AJ373" s="22"/>
      <c r="AK373" s="22"/>
      <c r="AL373" s="22"/>
      <c r="AM373" s="22"/>
      <c r="AN373" s="22"/>
      <c r="AO373" s="22"/>
      <c r="AP373" s="22"/>
      <c r="AQ373" s="22"/>
    </row>
    <row r="374" spans="1:43"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50"/>
      <c r="AF374" s="22"/>
      <c r="AG374" s="22"/>
      <c r="AH374" s="22"/>
      <c r="AI374" s="22"/>
      <c r="AJ374" s="22"/>
      <c r="AK374" s="22"/>
      <c r="AL374" s="22"/>
      <c r="AM374" s="22"/>
      <c r="AN374" s="22"/>
      <c r="AO374" s="22"/>
      <c r="AP374" s="22"/>
      <c r="AQ374" s="22"/>
    </row>
    <row r="375" spans="1:43"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50"/>
      <c r="AF375" s="22"/>
      <c r="AG375" s="22"/>
      <c r="AH375" s="22"/>
      <c r="AI375" s="22"/>
      <c r="AJ375" s="22"/>
      <c r="AK375" s="22"/>
      <c r="AL375" s="22"/>
      <c r="AM375" s="22"/>
      <c r="AN375" s="22"/>
      <c r="AO375" s="22"/>
      <c r="AP375" s="22"/>
      <c r="AQ375" s="22"/>
    </row>
    <row r="376" spans="1:43"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50"/>
      <c r="AF376" s="22"/>
      <c r="AG376" s="22"/>
      <c r="AH376" s="22"/>
      <c r="AI376" s="22"/>
      <c r="AJ376" s="22"/>
      <c r="AK376" s="22"/>
      <c r="AL376" s="22"/>
      <c r="AM376" s="22"/>
      <c r="AN376" s="22"/>
      <c r="AO376" s="22"/>
      <c r="AP376" s="22"/>
      <c r="AQ376" s="22"/>
    </row>
    <row r="377" spans="1:43"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50"/>
      <c r="AF377" s="22"/>
      <c r="AG377" s="22"/>
      <c r="AH377" s="22"/>
      <c r="AI377" s="22"/>
      <c r="AJ377" s="22"/>
      <c r="AK377" s="22"/>
      <c r="AL377" s="22"/>
      <c r="AM377" s="22"/>
      <c r="AN377" s="22"/>
      <c r="AO377" s="22"/>
      <c r="AP377" s="22"/>
      <c r="AQ377" s="22"/>
    </row>
    <row r="378" spans="1:43"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50"/>
      <c r="AF378" s="22"/>
      <c r="AG378" s="22"/>
      <c r="AH378" s="22"/>
      <c r="AI378" s="22"/>
      <c r="AJ378" s="22"/>
      <c r="AK378" s="22"/>
      <c r="AL378" s="22"/>
      <c r="AM378" s="22"/>
      <c r="AN378" s="22"/>
      <c r="AO378" s="22"/>
      <c r="AP378" s="22"/>
      <c r="AQ378" s="22"/>
    </row>
    <row r="379" spans="1:43"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50"/>
      <c r="AF379" s="22"/>
      <c r="AG379" s="22"/>
      <c r="AH379" s="22"/>
      <c r="AI379" s="22"/>
      <c r="AJ379" s="22"/>
      <c r="AK379" s="22"/>
      <c r="AL379" s="22"/>
      <c r="AM379" s="22"/>
      <c r="AN379" s="22"/>
      <c r="AO379" s="22"/>
      <c r="AP379" s="22"/>
      <c r="AQ379" s="22"/>
    </row>
    <row r="380" spans="1:43"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50"/>
      <c r="AF380" s="22"/>
      <c r="AG380" s="22"/>
      <c r="AH380" s="22"/>
      <c r="AI380" s="22"/>
      <c r="AJ380" s="22"/>
      <c r="AK380" s="22"/>
      <c r="AL380" s="22"/>
      <c r="AM380" s="22"/>
      <c r="AN380" s="22"/>
      <c r="AO380" s="22"/>
      <c r="AP380" s="22"/>
      <c r="AQ380" s="22"/>
    </row>
    <row r="381" spans="1:43"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50"/>
      <c r="AF381" s="22"/>
      <c r="AG381" s="22"/>
      <c r="AH381" s="22"/>
      <c r="AI381" s="22"/>
      <c r="AJ381" s="22"/>
      <c r="AK381" s="22"/>
      <c r="AL381" s="22"/>
      <c r="AM381" s="22"/>
      <c r="AN381" s="22"/>
      <c r="AO381" s="22"/>
      <c r="AP381" s="22"/>
      <c r="AQ381" s="22"/>
    </row>
    <row r="382" spans="1:43"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50"/>
      <c r="AF382" s="22"/>
      <c r="AG382" s="22"/>
      <c r="AH382" s="22"/>
      <c r="AI382" s="22"/>
      <c r="AJ382" s="22"/>
      <c r="AK382" s="22"/>
      <c r="AL382" s="22"/>
      <c r="AM382" s="22"/>
      <c r="AN382" s="22"/>
      <c r="AO382" s="22"/>
      <c r="AP382" s="22"/>
      <c r="AQ382" s="22"/>
    </row>
    <row r="383" spans="1:43"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50"/>
      <c r="AF383" s="22"/>
      <c r="AG383" s="22"/>
      <c r="AH383" s="22"/>
      <c r="AI383" s="22"/>
      <c r="AJ383" s="22"/>
      <c r="AK383" s="22"/>
      <c r="AL383" s="22"/>
      <c r="AM383" s="22"/>
      <c r="AN383" s="22"/>
      <c r="AO383" s="22"/>
      <c r="AP383" s="22"/>
      <c r="AQ383" s="22"/>
    </row>
    <row r="384" spans="1:43"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50"/>
      <c r="AF384" s="22"/>
      <c r="AG384" s="22"/>
      <c r="AH384" s="22"/>
      <c r="AI384" s="22"/>
      <c r="AJ384" s="22"/>
      <c r="AK384" s="22"/>
      <c r="AL384" s="22"/>
      <c r="AM384" s="22"/>
      <c r="AN384" s="22"/>
      <c r="AO384" s="22"/>
      <c r="AP384" s="22"/>
      <c r="AQ384" s="22"/>
    </row>
    <row r="385" spans="1:43"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50"/>
      <c r="AF385" s="22"/>
      <c r="AG385" s="22"/>
      <c r="AH385" s="22"/>
      <c r="AI385" s="22"/>
      <c r="AJ385" s="22"/>
      <c r="AK385" s="22"/>
      <c r="AL385" s="22"/>
      <c r="AM385" s="22"/>
      <c r="AN385" s="22"/>
      <c r="AO385" s="22"/>
      <c r="AP385" s="22"/>
      <c r="AQ385" s="22"/>
    </row>
    <row r="386" spans="1:43"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50"/>
      <c r="AF386" s="22"/>
      <c r="AG386" s="22"/>
      <c r="AH386" s="22"/>
      <c r="AI386" s="22"/>
      <c r="AJ386" s="22"/>
      <c r="AK386" s="22"/>
      <c r="AL386" s="22"/>
      <c r="AM386" s="22"/>
      <c r="AN386" s="22"/>
      <c r="AO386" s="22"/>
      <c r="AP386" s="22"/>
      <c r="AQ386" s="22"/>
    </row>
    <row r="387" spans="1:43"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50"/>
      <c r="AF387" s="22"/>
      <c r="AG387" s="22"/>
      <c r="AH387" s="22"/>
      <c r="AI387" s="22"/>
      <c r="AJ387" s="22"/>
      <c r="AK387" s="22"/>
      <c r="AL387" s="22"/>
      <c r="AM387" s="22"/>
      <c r="AN387" s="22"/>
      <c r="AO387" s="22"/>
      <c r="AP387" s="22"/>
      <c r="AQ387" s="22"/>
    </row>
    <row r="388" spans="1:43"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50"/>
      <c r="AF388" s="22"/>
      <c r="AG388" s="22"/>
      <c r="AH388" s="22"/>
      <c r="AI388" s="22"/>
      <c r="AJ388" s="22"/>
      <c r="AK388" s="22"/>
      <c r="AL388" s="22"/>
      <c r="AM388" s="22"/>
      <c r="AN388" s="22"/>
      <c r="AO388" s="22"/>
      <c r="AP388" s="22"/>
      <c r="AQ388" s="22"/>
    </row>
    <row r="389" spans="1:43"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50"/>
      <c r="AF389" s="22"/>
      <c r="AG389" s="22"/>
      <c r="AH389" s="22"/>
      <c r="AI389" s="22"/>
      <c r="AJ389" s="22"/>
      <c r="AK389" s="22"/>
      <c r="AL389" s="22"/>
      <c r="AM389" s="22"/>
      <c r="AN389" s="22"/>
      <c r="AO389" s="22"/>
      <c r="AP389" s="22"/>
      <c r="AQ389" s="22"/>
    </row>
    <row r="390" spans="1:43"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50"/>
      <c r="AF390" s="22"/>
      <c r="AG390" s="22"/>
      <c r="AH390" s="22"/>
      <c r="AI390" s="22"/>
      <c r="AJ390" s="22"/>
      <c r="AK390" s="22"/>
      <c r="AL390" s="22"/>
      <c r="AM390" s="22"/>
      <c r="AN390" s="22"/>
      <c r="AO390" s="22"/>
      <c r="AP390" s="22"/>
      <c r="AQ390" s="22"/>
    </row>
    <row r="391" spans="1:43"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50"/>
      <c r="AF391" s="22"/>
      <c r="AG391" s="22"/>
      <c r="AH391" s="22"/>
      <c r="AI391" s="22"/>
      <c r="AJ391" s="22"/>
      <c r="AK391" s="22"/>
      <c r="AL391" s="22"/>
      <c r="AM391" s="22"/>
      <c r="AN391" s="22"/>
      <c r="AO391" s="22"/>
      <c r="AP391" s="22"/>
      <c r="AQ391" s="22"/>
    </row>
    <row r="392" spans="1:43"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50"/>
      <c r="AF392" s="22"/>
      <c r="AG392" s="22"/>
      <c r="AH392" s="22"/>
      <c r="AI392" s="22"/>
      <c r="AJ392" s="22"/>
      <c r="AK392" s="22"/>
      <c r="AL392" s="22"/>
      <c r="AM392" s="22"/>
      <c r="AN392" s="22"/>
      <c r="AO392" s="22"/>
      <c r="AP392" s="22"/>
      <c r="AQ392" s="22"/>
    </row>
    <row r="393" spans="1:43"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50"/>
      <c r="AF393" s="22"/>
      <c r="AG393" s="22"/>
      <c r="AH393" s="22"/>
      <c r="AI393" s="22"/>
      <c r="AJ393" s="22"/>
      <c r="AK393" s="22"/>
      <c r="AL393" s="22"/>
      <c r="AM393" s="22"/>
      <c r="AN393" s="22"/>
      <c r="AO393" s="22"/>
      <c r="AP393" s="22"/>
      <c r="AQ393" s="22"/>
    </row>
    <row r="394" spans="1:43"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50"/>
      <c r="AF394" s="22"/>
      <c r="AG394" s="22"/>
      <c r="AH394" s="22"/>
      <c r="AI394" s="22"/>
      <c r="AJ394" s="22"/>
      <c r="AK394" s="22"/>
      <c r="AL394" s="22"/>
      <c r="AM394" s="22"/>
      <c r="AN394" s="22"/>
      <c r="AO394" s="22"/>
      <c r="AP394" s="22"/>
      <c r="AQ394" s="22"/>
    </row>
    <row r="395" spans="1:43"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50"/>
      <c r="AF395" s="22"/>
      <c r="AG395" s="22"/>
      <c r="AH395" s="22"/>
      <c r="AI395" s="22"/>
      <c r="AJ395" s="22"/>
      <c r="AK395" s="22"/>
      <c r="AL395" s="22"/>
      <c r="AM395" s="22"/>
      <c r="AN395" s="22"/>
      <c r="AO395" s="22"/>
      <c r="AP395" s="22"/>
      <c r="AQ395" s="22"/>
    </row>
    <row r="396" spans="1:43"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50"/>
      <c r="AF396" s="22"/>
      <c r="AG396" s="22"/>
      <c r="AH396" s="22"/>
      <c r="AI396" s="22"/>
      <c r="AJ396" s="22"/>
      <c r="AK396" s="22"/>
      <c r="AL396" s="22"/>
      <c r="AM396" s="22"/>
      <c r="AN396" s="22"/>
      <c r="AO396" s="22"/>
      <c r="AP396" s="22"/>
      <c r="AQ396" s="22"/>
    </row>
    <row r="397" spans="1:43"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50"/>
      <c r="AF397" s="22"/>
      <c r="AG397" s="22"/>
      <c r="AH397" s="22"/>
      <c r="AI397" s="22"/>
      <c r="AJ397" s="22"/>
      <c r="AK397" s="22"/>
      <c r="AL397" s="22"/>
      <c r="AM397" s="22"/>
      <c r="AN397" s="22"/>
      <c r="AO397" s="22"/>
      <c r="AP397" s="22"/>
      <c r="AQ397" s="22"/>
    </row>
    <row r="398" spans="1:43"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50"/>
      <c r="AF398" s="22"/>
      <c r="AG398" s="22"/>
      <c r="AH398" s="22"/>
      <c r="AI398" s="22"/>
      <c r="AJ398" s="22"/>
      <c r="AK398" s="22"/>
      <c r="AL398" s="22"/>
      <c r="AM398" s="22"/>
      <c r="AN398" s="22"/>
      <c r="AO398" s="22"/>
      <c r="AP398" s="22"/>
      <c r="AQ398" s="22"/>
    </row>
    <row r="399" spans="1:43"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50"/>
      <c r="AF399" s="22"/>
      <c r="AG399" s="22"/>
      <c r="AH399" s="22"/>
      <c r="AI399" s="22"/>
      <c r="AJ399" s="22"/>
      <c r="AK399" s="22"/>
      <c r="AL399" s="22"/>
      <c r="AM399" s="22"/>
      <c r="AN399" s="22"/>
      <c r="AO399" s="22"/>
      <c r="AP399" s="22"/>
      <c r="AQ399" s="22"/>
    </row>
    <row r="400" spans="1:43"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50"/>
      <c r="AF400" s="22"/>
      <c r="AG400" s="22"/>
      <c r="AH400" s="22"/>
      <c r="AI400" s="22"/>
      <c r="AJ400" s="22"/>
      <c r="AK400" s="22"/>
      <c r="AL400" s="22"/>
      <c r="AM400" s="22"/>
      <c r="AN400" s="22"/>
      <c r="AO400" s="22"/>
      <c r="AP400" s="22"/>
      <c r="AQ400" s="22"/>
    </row>
    <row r="401" spans="1:43"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50"/>
      <c r="AF401" s="22"/>
      <c r="AG401" s="22"/>
      <c r="AH401" s="22"/>
      <c r="AI401" s="22"/>
      <c r="AJ401" s="22"/>
      <c r="AK401" s="22"/>
      <c r="AL401" s="22"/>
      <c r="AM401" s="22"/>
      <c r="AN401" s="22"/>
      <c r="AO401" s="22"/>
      <c r="AP401" s="22"/>
      <c r="AQ401" s="22"/>
    </row>
    <row r="402" spans="1:43"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50"/>
      <c r="AF402" s="22"/>
      <c r="AG402" s="22"/>
      <c r="AH402" s="22"/>
      <c r="AI402" s="22"/>
      <c r="AJ402" s="22"/>
      <c r="AK402" s="22"/>
      <c r="AL402" s="22"/>
      <c r="AM402" s="22"/>
      <c r="AN402" s="22"/>
      <c r="AO402" s="22"/>
      <c r="AP402" s="22"/>
      <c r="AQ402" s="22"/>
    </row>
    <row r="403" spans="1:43"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50"/>
      <c r="AF403" s="22"/>
      <c r="AG403" s="22"/>
      <c r="AH403" s="22"/>
      <c r="AI403" s="22"/>
      <c r="AJ403" s="22"/>
      <c r="AK403" s="22"/>
      <c r="AL403" s="22"/>
      <c r="AM403" s="22"/>
      <c r="AN403" s="22"/>
      <c r="AO403" s="22"/>
      <c r="AP403" s="22"/>
      <c r="AQ403" s="22"/>
    </row>
    <row r="404" spans="1:43"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50"/>
      <c r="AF404" s="22"/>
      <c r="AG404" s="22"/>
      <c r="AH404" s="22"/>
      <c r="AI404" s="22"/>
      <c r="AJ404" s="22"/>
      <c r="AK404" s="22"/>
      <c r="AL404" s="22"/>
      <c r="AM404" s="22"/>
      <c r="AN404" s="22"/>
      <c r="AO404" s="22"/>
      <c r="AP404" s="22"/>
      <c r="AQ404" s="22"/>
    </row>
    <row r="405" spans="1:43"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50"/>
      <c r="AF405" s="22"/>
      <c r="AG405" s="22"/>
      <c r="AH405" s="22"/>
      <c r="AI405" s="22"/>
      <c r="AJ405" s="22"/>
      <c r="AK405" s="22"/>
      <c r="AL405" s="22"/>
      <c r="AM405" s="22"/>
      <c r="AN405" s="22"/>
      <c r="AO405" s="22"/>
      <c r="AP405" s="22"/>
      <c r="AQ405" s="22"/>
    </row>
    <row r="406" spans="1:43"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50"/>
      <c r="AF406" s="22"/>
      <c r="AG406" s="22"/>
      <c r="AH406" s="22"/>
      <c r="AI406" s="22"/>
      <c r="AJ406" s="22"/>
      <c r="AK406" s="22"/>
      <c r="AL406" s="22"/>
      <c r="AM406" s="22"/>
      <c r="AN406" s="22"/>
      <c r="AO406" s="22"/>
      <c r="AP406" s="22"/>
      <c r="AQ406" s="22"/>
    </row>
    <row r="407" spans="1:43"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50"/>
      <c r="AF407" s="22"/>
      <c r="AG407" s="22"/>
      <c r="AH407" s="22"/>
      <c r="AI407" s="22"/>
      <c r="AJ407" s="22"/>
      <c r="AK407" s="22"/>
      <c r="AL407" s="22"/>
      <c r="AM407" s="22"/>
      <c r="AN407" s="22"/>
      <c r="AO407" s="22"/>
      <c r="AP407" s="22"/>
      <c r="AQ407" s="22"/>
    </row>
    <row r="408" spans="1:43"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50"/>
      <c r="AF408" s="22"/>
      <c r="AG408" s="22"/>
      <c r="AH408" s="22"/>
      <c r="AI408" s="22"/>
      <c r="AJ408" s="22"/>
      <c r="AK408" s="22"/>
      <c r="AL408" s="22"/>
      <c r="AM408" s="22"/>
      <c r="AN408" s="22"/>
      <c r="AO408" s="22"/>
      <c r="AP408" s="22"/>
      <c r="AQ408" s="22"/>
    </row>
    <row r="409" spans="1:43"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50"/>
      <c r="AF409" s="22"/>
      <c r="AG409" s="22"/>
      <c r="AH409" s="22"/>
      <c r="AI409" s="22"/>
      <c r="AJ409" s="22"/>
      <c r="AK409" s="22"/>
      <c r="AL409" s="22"/>
      <c r="AM409" s="22"/>
      <c r="AN409" s="22"/>
      <c r="AO409" s="22"/>
      <c r="AP409" s="22"/>
      <c r="AQ409" s="22"/>
    </row>
    <row r="410" spans="1:43"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50"/>
      <c r="AF410" s="22"/>
      <c r="AG410" s="22"/>
      <c r="AH410" s="22"/>
      <c r="AI410" s="22"/>
      <c r="AJ410" s="22"/>
      <c r="AK410" s="22"/>
      <c r="AL410" s="22"/>
      <c r="AM410" s="22"/>
      <c r="AN410" s="22"/>
      <c r="AO410" s="22"/>
      <c r="AP410" s="22"/>
      <c r="AQ410" s="22"/>
    </row>
    <row r="411" spans="1:43"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50"/>
      <c r="AF411" s="22"/>
      <c r="AG411" s="22"/>
      <c r="AH411" s="22"/>
      <c r="AI411" s="22"/>
      <c r="AJ411" s="22"/>
      <c r="AK411" s="22"/>
      <c r="AL411" s="22"/>
      <c r="AM411" s="22"/>
      <c r="AN411" s="22"/>
      <c r="AO411" s="22"/>
      <c r="AP411" s="22"/>
      <c r="AQ411" s="22"/>
    </row>
    <row r="412" spans="1:43"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50"/>
      <c r="AF412" s="22"/>
      <c r="AG412" s="22"/>
      <c r="AH412" s="22"/>
      <c r="AI412" s="22"/>
      <c r="AJ412" s="22"/>
      <c r="AK412" s="22"/>
      <c r="AL412" s="22"/>
      <c r="AM412" s="22"/>
      <c r="AN412" s="22"/>
      <c r="AO412" s="22"/>
      <c r="AP412" s="22"/>
      <c r="AQ412" s="22"/>
    </row>
    <row r="413" spans="1:43"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50"/>
      <c r="AF413" s="22"/>
      <c r="AG413" s="22"/>
      <c r="AH413" s="22"/>
      <c r="AI413" s="22"/>
      <c r="AJ413" s="22"/>
      <c r="AK413" s="22"/>
      <c r="AL413" s="22"/>
      <c r="AM413" s="22"/>
      <c r="AN413" s="22"/>
      <c r="AO413" s="22"/>
      <c r="AP413" s="22"/>
      <c r="AQ413" s="22"/>
    </row>
    <row r="414" spans="1:43"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50"/>
      <c r="AF414" s="22"/>
      <c r="AG414" s="22"/>
      <c r="AH414" s="22"/>
      <c r="AI414" s="22"/>
      <c r="AJ414" s="22"/>
      <c r="AK414" s="22"/>
      <c r="AL414" s="22"/>
      <c r="AM414" s="22"/>
      <c r="AN414" s="22"/>
      <c r="AO414" s="22"/>
      <c r="AP414" s="22"/>
      <c r="AQ414" s="22"/>
    </row>
    <row r="415" spans="1:43"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50"/>
      <c r="AF415" s="22"/>
      <c r="AG415" s="22"/>
      <c r="AH415" s="22"/>
      <c r="AI415" s="22"/>
      <c r="AJ415" s="22"/>
      <c r="AK415" s="22"/>
      <c r="AL415" s="22"/>
      <c r="AM415" s="22"/>
      <c r="AN415" s="22"/>
      <c r="AO415" s="22"/>
      <c r="AP415" s="22"/>
      <c r="AQ415" s="22"/>
    </row>
    <row r="416" spans="1:43"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50"/>
      <c r="AF416" s="22"/>
      <c r="AG416" s="22"/>
      <c r="AH416" s="22"/>
      <c r="AI416" s="22"/>
      <c r="AJ416" s="22"/>
      <c r="AK416" s="22"/>
      <c r="AL416" s="22"/>
      <c r="AM416" s="22"/>
      <c r="AN416" s="22"/>
      <c r="AO416" s="22"/>
      <c r="AP416" s="22"/>
      <c r="AQ416" s="22"/>
    </row>
    <row r="417" spans="1:43"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50"/>
      <c r="AF417" s="22"/>
      <c r="AG417" s="22"/>
      <c r="AH417" s="22"/>
      <c r="AI417" s="22"/>
      <c r="AJ417" s="22"/>
      <c r="AK417" s="22"/>
      <c r="AL417" s="22"/>
      <c r="AM417" s="22"/>
      <c r="AN417" s="22"/>
      <c r="AO417" s="22"/>
      <c r="AP417" s="22"/>
      <c r="AQ417" s="22"/>
    </row>
    <row r="418" spans="1:43"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50"/>
      <c r="AF418" s="22"/>
      <c r="AG418" s="22"/>
      <c r="AH418" s="22"/>
      <c r="AI418" s="22"/>
      <c r="AJ418" s="22"/>
      <c r="AK418" s="22"/>
      <c r="AL418" s="22"/>
      <c r="AM418" s="22"/>
      <c r="AN418" s="22"/>
      <c r="AO418" s="22"/>
      <c r="AP418" s="22"/>
      <c r="AQ418" s="22"/>
    </row>
    <row r="419" spans="1:43"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50"/>
      <c r="AF419" s="22"/>
      <c r="AG419" s="22"/>
      <c r="AH419" s="22"/>
      <c r="AI419" s="22"/>
      <c r="AJ419" s="22"/>
      <c r="AK419" s="22"/>
      <c r="AL419" s="22"/>
      <c r="AM419" s="22"/>
      <c r="AN419" s="22"/>
      <c r="AO419" s="22"/>
      <c r="AP419" s="22"/>
      <c r="AQ419" s="22"/>
    </row>
    <row r="420" spans="1:43"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50"/>
      <c r="AF420" s="22"/>
      <c r="AG420" s="22"/>
      <c r="AH420" s="22"/>
      <c r="AI420" s="22"/>
      <c r="AJ420" s="22"/>
      <c r="AK420" s="22"/>
      <c r="AL420" s="22"/>
      <c r="AM420" s="22"/>
      <c r="AN420" s="22"/>
      <c r="AO420" s="22"/>
      <c r="AP420" s="22"/>
      <c r="AQ420" s="22"/>
    </row>
    <row r="421" spans="1:43"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50"/>
      <c r="AF421" s="22"/>
      <c r="AG421" s="22"/>
      <c r="AH421" s="22"/>
      <c r="AI421" s="22"/>
      <c r="AJ421" s="22"/>
      <c r="AK421" s="22"/>
      <c r="AL421" s="22"/>
      <c r="AM421" s="22"/>
      <c r="AN421" s="22"/>
      <c r="AO421" s="22"/>
      <c r="AP421" s="22"/>
      <c r="AQ421" s="22"/>
    </row>
    <row r="422" spans="1:43"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50"/>
      <c r="AF422" s="22"/>
      <c r="AG422" s="22"/>
      <c r="AH422" s="22"/>
      <c r="AI422" s="22"/>
      <c r="AJ422" s="22"/>
      <c r="AK422" s="22"/>
      <c r="AL422" s="22"/>
      <c r="AM422" s="22"/>
      <c r="AN422" s="22"/>
      <c r="AO422" s="22"/>
      <c r="AP422" s="22"/>
      <c r="AQ422" s="22"/>
    </row>
    <row r="423" spans="1:43"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50"/>
      <c r="AF423" s="22"/>
      <c r="AG423" s="22"/>
      <c r="AH423" s="22"/>
      <c r="AI423" s="22"/>
      <c r="AJ423" s="22"/>
      <c r="AK423" s="22"/>
      <c r="AL423" s="22"/>
      <c r="AM423" s="22"/>
      <c r="AN423" s="22"/>
      <c r="AO423" s="22"/>
      <c r="AP423" s="22"/>
      <c r="AQ423" s="22"/>
    </row>
    <row r="424" spans="1:43"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50"/>
      <c r="AF424" s="22"/>
      <c r="AG424" s="22"/>
      <c r="AH424" s="22"/>
      <c r="AI424" s="22"/>
      <c r="AJ424" s="22"/>
      <c r="AK424" s="22"/>
      <c r="AL424" s="22"/>
      <c r="AM424" s="22"/>
      <c r="AN424" s="22"/>
      <c r="AO424" s="22"/>
      <c r="AP424" s="22"/>
      <c r="AQ424" s="22"/>
    </row>
    <row r="425" spans="1:43"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50"/>
      <c r="AF425" s="22"/>
      <c r="AG425" s="22"/>
      <c r="AH425" s="22"/>
      <c r="AI425" s="22"/>
      <c r="AJ425" s="22"/>
      <c r="AK425" s="22"/>
      <c r="AL425" s="22"/>
      <c r="AM425" s="22"/>
      <c r="AN425" s="22"/>
      <c r="AO425" s="22"/>
      <c r="AP425" s="22"/>
      <c r="AQ425" s="22"/>
    </row>
    <row r="426" spans="1:43"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50"/>
      <c r="AF426" s="22"/>
      <c r="AG426" s="22"/>
      <c r="AH426" s="22"/>
      <c r="AI426" s="22"/>
      <c r="AJ426" s="22"/>
      <c r="AK426" s="22"/>
      <c r="AL426" s="22"/>
      <c r="AM426" s="22"/>
      <c r="AN426" s="22"/>
      <c r="AO426" s="22"/>
      <c r="AP426" s="22"/>
      <c r="AQ426" s="22"/>
    </row>
    <row r="427" spans="1:43"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50"/>
      <c r="AF427" s="22"/>
      <c r="AG427" s="22"/>
      <c r="AH427" s="22"/>
      <c r="AI427" s="22"/>
      <c r="AJ427" s="22"/>
      <c r="AK427" s="22"/>
      <c r="AL427" s="22"/>
      <c r="AM427" s="22"/>
      <c r="AN427" s="22"/>
      <c r="AO427" s="22"/>
      <c r="AP427" s="22"/>
      <c r="AQ427" s="22"/>
    </row>
    <row r="428" spans="1:43"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50"/>
      <c r="AF428" s="22"/>
      <c r="AG428" s="22"/>
      <c r="AH428" s="22"/>
      <c r="AI428" s="22"/>
      <c r="AJ428" s="22"/>
      <c r="AK428" s="22"/>
      <c r="AL428" s="22"/>
      <c r="AM428" s="22"/>
      <c r="AN428" s="22"/>
      <c r="AO428" s="22"/>
      <c r="AP428" s="22"/>
      <c r="AQ428" s="22"/>
    </row>
    <row r="429" spans="1:43"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50"/>
      <c r="AF429" s="22"/>
      <c r="AG429" s="22"/>
      <c r="AH429" s="22"/>
      <c r="AI429" s="22"/>
      <c r="AJ429" s="22"/>
      <c r="AK429" s="22"/>
      <c r="AL429" s="22"/>
      <c r="AM429" s="22"/>
      <c r="AN429" s="22"/>
      <c r="AO429" s="22"/>
      <c r="AP429" s="22"/>
      <c r="AQ429" s="22"/>
    </row>
    <row r="430" spans="1:43"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50"/>
      <c r="AF430" s="22"/>
      <c r="AG430" s="22"/>
      <c r="AH430" s="22"/>
      <c r="AI430" s="22"/>
      <c r="AJ430" s="22"/>
      <c r="AK430" s="22"/>
      <c r="AL430" s="22"/>
      <c r="AM430" s="22"/>
      <c r="AN430" s="22"/>
      <c r="AO430" s="22"/>
      <c r="AP430" s="22"/>
      <c r="AQ430" s="22"/>
    </row>
    <row r="431" spans="1:43"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50"/>
      <c r="AF431" s="22"/>
      <c r="AG431" s="22"/>
      <c r="AH431" s="22"/>
      <c r="AI431" s="22"/>
      <c r="AJ431" s="22"/>
      <c r="AK431" s="22"/>
      <c r="AL431" s="22"/>
      <c r="AM431" s="22"/>
      <c r="AN431" s="22"/>
      <c r="AO431" s="22"/>
      <c r="AP431" s="22"/>
      <c r="AQ431" s="22"/>
    </row>
    <row r="432" spans="1:43"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50"/>
      <c r="AF432" s="22"/>
      <c r="AG432" s="22"/>
      <c r="AH432" s="22"/>
      <c r="AI432" s="22"/>
      <c r="AJ432" s="22"/>
      <c r="AK432" s="22"/>
      <c r="AL432" s="22"/>
      <c r="AM432" s="22"/>
      <c r="AN432" s="22"/>
      <c r="AO432" s="22"/>
      <c r="AP432" s="22"/>
      <c r="AQ432" s="22"/>
    </row>
    <row r="433" spans="1:43"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50"/>
      <c r="AF433" s="22"/>
      <c r="AG433" s="22"/>
      <c r="AH433" s="22"/>
      <c r="AI433" s="22"/>
      <c r="AJ433" s="22"/>
      <c r="AK433" s="22"/>
      <c r="AL433" s="22"/>
      <c r="AM433" s="22"/>
      <c r="AN433" s="22"/>
      <c r="AO433" s="22"/>
      <c r="AP433" s="22"/>
      <c r="AQ433" s="22"/>
    </row>
    <row r="434" spans="1:43"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50"/>
      <c r="AF434" s="22"/>
      <c r="AG434" s="22"/>
      <c r="AH434" s="22"/>
      <c r="AI434" s="22"/>
      <c r="AJ434" s="22"/>
      <c r="AK434" s="22"/>
      <c r="AL434" s="22"/>
      <c r="AM434" s="22"/>
      <c r="AN434" s="22"/>
      <c r="AO434" s="22"/>
      <c r="AP434" s="22"/>
      <c r="AQ434" s="22"/>
    </row>
    <row r="435" spans="1:43"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50"/>
      <c r="AF435" s="22"/>
      <c r="AG435" s="22"/>
      <c r="AH435" s="22"/>
      <c r="AI435" s="22"/>
      <c r="AJ435" s="22"/>
      <c r="AK435" s="22"/>
      <c r="AL435" s="22"/>
      <c r="AM435" s="22"/>
      <c r="AN435" s="22"/>
      <c r="AO435" s="22"/>
      <c r="AP435" s="22"/>
      <c r="AQ435" s="22"/>
    </row>
    <row r="436" spans="1:43"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50"/>
      <c r="AF436" s="22"/>
      <c r="AG436" s="22"/>
      <c r="AH436" s="22"/>
      <c r="AI436" s="22"/>
      <c r="AJ436" s="22"/>
      <c r="AK436" s="22"/>
      <c r="AL436" s="22"/>
      <c r="AM436" s="22"/>
      <c r="AN436" s="22"/>
      <c r="AO436" s="22"/>
      <c r="AP436" s="22"/>
      <c r="AQ436" s="22"/>
    </row>
    <row r="437" spans="1:43"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50"/>
      <c r="AF437" s="22"/>
      <c r="AG437" s="22"/>
      <c r="AH437" s="22"/>
      <c r="AI437" s="22"/>
      <c r="AJ437" s="22"/>
      <c r="AK437" s="22"/>
      <c r="AL437" s="22"/>
      <c r="AM437" s="22"/>
      <c r="AN437" s="22"/>
      <c r="AO437" s="22"/>
      <c r="AP437" s="22"/>
      <c r="AQ437" s="22"/>
    </row>
    <row r="438" spans="1:43"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50"/>
      <c r="AF438" s="22"/>
      <c r="AG438" s="22"/>
      <c r="AH438" s="22"/>
      <c r="AI438" s="22"/>
      <c r="AJ438" s="22"/>
      <c r="AK438" s="22"/>
      <c r="AL438" s="22"/>
      <c r="AM438" s="22"/>
      <c r="AN438" s="22"/>
      <c r="AO438" s="22"/>
      <c r="AP438" s="22"/>
      <c r="AQ438" s="22"/>
    </row>
    <row r="439" spans="1:43"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50"/>
      <c r="AF439" s="22"/>
      <c r="AG439" s="22"/>
      <c r="AH439" s="22"/>
      <c r="AI439" s="22"/>
      <c r="AJ439" s="22"/>
      <c r="AK439" s="22"/>
      <c r="AL439" s="22"/>
      <c r="AM439" s="22"/>
      <c r="AN439" s="22"/>
      <c r="AO439" s="22"/>
      <c r="AP439" s="22"/>
      <c r="AQ439" s="22"/>
    </row>
    <row r="440" spans="1:43"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50"/>
      <c r="AF440" s="22"/>
      <c r="AG440" s="22"/>
      <c r="AH440" s="22"/>
      <c r="AI440" s="22"/>
      <c r="AJ440" s="22"/>
      <c r="AK440" s="22"/>
      <c r="AL440" s="22"/>
      <c r="AM440" s="22"/>
      <c r="AN440" s="22"/>
      <c r="AO440" s="22"/>
      <c r="AP440" s="22"/>
      <c r="AQ440" s="22"/>
    </row>
    <row r="441" spans="1:43"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50"/>
      <c r="AF441" s="22"/>
      <c r="AG441" s="22"/>
      <c r="AH441" s="22"/>
      <c r="AI441" s="22"/>
      <c r="AJ441" s="22"/>
      <c r="AK441" s="22"/>
      <c r="AL441" s="22"/>
      <c r="AM441" s="22"/>
      <c r="AN441" s="22"/>
      <c r="AO441" s="22"/>
      <c r="AP441" s="22"/>
      <c r="AQ441" s="22"/>
    </row>
    <row r="442" spans="1:43"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50"/>
      <c r="AF442" s="22"/>
      <c r="AG442" s="22"/>
      <c r="AH442" s="22"/>
      <c r="AI442" s="22"/>
      <c r="AJ442" s="22"/>
      <c r="AK442" s="22"/>
      <c r="AL442" s="22"/>
      <c r="AM442" s="22"/>
      <c r="AN442" s="22"/>
      <c r="AO442" s="22"/>
      <c r="AP442" s="22"/>
      <c r="AQ442" s="22"/>
    </row>
    <row r="443" spans="1:43"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50"/>
      <c r="AF443" s="22"/>
      <c r="AG443" s="22"/>
      <c r="AH443" s="22"/>
      <c r="AI443" s="22"/>
      <c r="AJ443" s="22"/>
      <c r="AK443" s="22"/>
      <c r="AL443" s="22"/>
      <c r="AM443" s="22"/>
      <c r="AN443" s="22"/>
      <c r="AO443" s="22"/>
      <c r="AP443" s="22"/>
      <c r="AQ443" s="22"/>
    </row>
    <row r="444" spans="1:43"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50"/>
      <c r="AF444" s="22"/>
      <c r="AG444" s="22"/>
      <c r="AH444" s="22"/>
      <c r="AI444" s="22"/>
      <c r="AJ444" s="22"/>
      <c r="AK444" s="22"/>
      <c r="AL444" s="22"/>
      <c r="AM444" s="22"/>
      <c r="AN444" s="22"/>
      <c r="AO444" s="22"/>
      <c r="AP444" s="22"/>
      <c r="AQ444" s="22"/>
    </row>
    <row r="445" spans="1:43"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50"/>
      <c r="AF445" s="22"/>
      <c r="AG445" s="22"/>
      <c r="AH445" s="22"/>
      <c r="AI445" s="22"/>
      <c r="AJ445" s="22"/>
      <c r="AK445" s="22"/>
      <c r="AL445" s="22"/>
      <c r="AM445" s="22"/>
      <c r="AN445" s="22"/>
      <c r="AO445" s="22"/>
      <c r="AP445" s="22"/>
      <c r="AQ445" s="22"/>
    </row>
    <row r="446" spans="1:43"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50"/>
      <c r="AF446" s="22"/>
      <c r="AG446" s="22"/>
      <c r="AH446" s="22"/>
      <c r="AI446" s="22"/>
      <c r="AJ446" s="22"/>
      <c r="AK446" s="22"/>
      <c r="AL446" s="22"/>
      <c r="AM446" s="22"/>
      <c r="AN446" s="22"/>
      <c r="AO446" s="22"/>
      <c r="AP446" s="22"/>
      <c r="AQ446" s="22"/>
    </row>
    <row r="447" spans="1:43"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50"/>
      <c r="AF447" s="22"/>
      <c r="AG447" s="22"/>
      <c r="AH447" s="22"/>
      <c r="AI447" s="22"/>
      <c r="AJ447" s="22"/>
      <c r="AK447" s="22"/>
      <c r="AL447" s="22"/>
      <c r="AM447" s="22"/>
      <c r="AN447" s="22"/>
      <c r="AO447" s="22"/>
      <c r="AP447" s="22"/>
      <c r="AQ447" s="22"/>
    </row>
    <row r="448" spans="1:43"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50"/>
      <c r="AF448" s="22"/>
      <c r="AG448" s="22"/>
      <c r="AH448" s="22"/>
      <c r="AI448" s="22"/>
      <c r="AJ448" s="22"/>
      <c r="AK448" s="22"/>
      <c r="AL448" s="22"/>
      <c r="AM448" s="22"/>
      <c r="AN448" s="22"/>
      <c r="AO448" s="22"/>
      <c r="AP448" s="22"/>
      <c r="AQ448" s="22"/>
    </row>
    <row r="449" spans="1:43"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50"/>
      <c r="AF449" s="22"/>
      <c r="AG449" s="22"/>
      <c r="AH449" s="22"/>
      <c r="AI449" s="22"/>
      <c r="AJ449" s="22"/>
      <c r="AK449" s="22"/>
      <c r="AL449" s="22"/>
      <c r="AM449" s="22"/>
      <c r="AN449" s="22"/>
      <c r="AO449" s="22"/>
      <c r="AP449" s="22"/>
      <c r="AQ449" s="22"/>
    </row>
    <row r="450" spans="1:43"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50"/>
      <c r="AF450" s="22"/>
      <c r="AG450" s="22"/>
      <c r="AH450" s="22"/>
      <c r="AI450" s="22"/>
      <c r="AJ450" s="22"/>
      <c r="AK450" s="22"/>
      <c r="AL450" s="22"/>
      <c r="AM450" s="22"/>
      <c r="AN450" s="22"/>
      <c r="AO450" s="22"/>
      <c r="AP450" s="22"/>
      <c r="AQ450" s="22"/>
    </row>
    <row r="451" spans="1:43"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50"/>
      <c r="AF451" s="22"/>
      <c r="AG451" s="22"/>
      <c r="AH451" s="22"/>
      <c r="AI451" s="22"/>
      <c r="AJ451" s="22"/>
      <c r="AK451" s="22"/>
      <c r="AL451" s="22"/>
      <c r="AM451" s="22"/>
      <c r="AN451" s="22"/>
      <c r="AO451" s="22"/>
      <c r="AP451" s="22"/>
      <c r="AQ451" s="22"/>
    </row>
    <row r="452" spans="1:43"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50"/>
      <c r="AF452" s="22"/>
      <c r="AG452" s="22"/>
      <c r="AH452" s="22"/>
      <c r="AI452" s="22"/>
      <c r="AJ452" s="22"/>
      <c r="AK452" s="22"/>
      <c r="AL452" s="22"/>
      <c r="AM452" s="22"/>
      <c r="AN452" s="22"/>
      <c r="AO452" s="22"/>
      <c r="AP452" s="22"/>
      <c r="AQ452" s="22"/>
    </row>
    <row r="453" spans="1:43"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50"/>
      <c r="AF453" s="22"/>
      <c r="AG453" s="22"/>
      <c r="AH453" s="22"/>
      <c r="AI453" s="22"/>
      <c r="AJ453" s="22"/>
      <c r="AK453" s="22"/>
      <c r="AL453" s="22"/>
      <c r="AM453" s="22"/>
      <c r="AN453" s="22"/>
      <c r="AO453" s="22"/>
      <c r="AP453" s="22"/>
      <c r="AQ453" s="22"/>
    </row>
    <row r="454" spans="1:43"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50"/>
      <c r="AF454" s="22"/>
      <c r="AG454" s="22"/>
      <c r="AH454" s="22"/>
      <c r="AI454" s="22"/>
      <c r="AJ454" s="22"/>
      <c r="AK454" s="22"/>
      <c r="AL454" s="22"/>
      <c r="AM454" s="22"/>
      <c r="AN454" s="22"/>
      <c r="AO454" s="22"/>
      <c r="AP454" s="22"/>
      <c r="AQ454" s="22"/>
    </row>
    <row r="455" spans="1:43"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50"/>
      <c r="AF455" s="22"/>
      <c r="AG455" s="22"/>
      <c r="AH455" s="22"/>
      <c r="AI455" s="22"/>
      <c r="AJ455" s="22"/>
      <c r="AK455" s="22"/>
      <c r="AL455" s="22"/>
      <c r="AM455" s="22"/>
      <c r="AN455" s="22"/>
      <c r="AO455" s="22"/>
      <c r="AP455" s="22"/>
      <c r="AQ455" s="22"/>
    </row>
    <row r="456" spans="1:43"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50"/>
      <c r="AF456" s="22"/>
      <c r="AG456" s="22"/>
      <c r="AH456" s="22"/>
      <c r="AI456" s="22"/>
      <c r="AJ456" s="22"/>
      <c r="AK456" s="22"/>
      <c r="AL456" s="22"/>
      <c r="AM456" s="22"/>
      <c r="AN456" s="22"/>
      <c r="AO456" s="22"/>
      <c r="AP456" s="22"/>
      <c r="AQ456" s="22"/>
    </row>
    <row r="457" spans="1:43"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50"/>
      <c r="AF457" s="22"/>
      <c r="AG457" s="22"/>
      <c r="AH457" s="22"/>
      <c r="AI457" s="22"/>
      <c r="AJ457" s="22"/>
      <c r="AK457" s="22"/>
      <c r="AL457" s="22"/>
      <c r="AM457" s="22"/>
      <c r="AN457" s="22"/>
      <c r="AO457" s="22"/>
      <c r="AP457" s="22"/>
      <c r="AQ457" s="22"/>
    </row>
    <row r="458" spans="1:43"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50"/>
      <c r="AF458" s="22"/>
      <c r="AG458" s="22"/>
      <c r="AH458" s="22"/>
      <c r="AI458" s="22"/>
      <c r="AJ458" s="22"/>
      <c r="AK458" s="22"/>
      <c r="AL458" s="22"/>
      <c r="AM458" s="22"/>
      <c r="AN458" s="22"/>
      <c r="AO458" s="22"/>
      <c r="AP458" s="22"/>
      <c r="AQ458" s="22"/>
    </row>
    <row r="459" spans="1:43"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50"/>
      <c r="AF459" s="22"/>
      <c r="AG459" s="22"/>
      <c r="AH459" s="22"/>
      <c r="AI459" s="22"/>
      <c r="AJ459" s="22"/>
      <c r="AK459" s="22"/>
      <c r="AL459" s="22"/>
      <c r="AM459" s="22"/>
      <c r="AN459" s="22"/>
      <c r="AO459" s="22"/>
      <c r="AP459" s="22"/>
      <c r="AQ459" s="22"/>
    </row>
    <row r="460" spans="1:43"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50"/>
      <c r="AF460" s="22"/>
      <c r="AG460" s="22"/>
      <c r="AH460" s="22"/>
      <c r="AI460" s="22"/>
      <c r="AJ460" s="22"/>
      <c r="AK460" s="22"/>
      <c r="AL460" s="22"/>
      <c r="AM460" s="22"/>
      <c r="AN460" s="22"/>
      <c r="AO460" s="22"/>
      <c r="AP460" s="22"/>
      <c r="AQ460" s="22"/>
    </row>
    <row r="461" spans="1:43"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50"/>
      <c r="AF461" s="22"/>
      <c r="AG461" s="22"/>
      <c r="AH461" s="22"/>
      <c r="AI461" s="22"/>
      <c r="AJ461" s="22"/>
      <c r="AK461" s="22"/>
      <c r="AL461" s="22"/>
      <c r="AM461" s="22"/>
      <c r="AN461" s="22"/>
      <c r="AO461" s="22"/>
      <c r="AP461" s="22"/>
      <c r="AQ461" s="22"/>
    </row>
    <row r="462" spans="1:43"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50"/>
      <c r="AF462" s="22"/>
      <c r="AG462" s="22"/>
      <c r="AH462" s="22"/>
      <c r="AI462" s="22"/>
      <c r="AJ462" s="22"/>
      <c r="AK462" s="22"/>
      <c r="AL462" s="22"/>
      <c r="AM462" s="22"/>
      <c r="AN462" s="22"/>
      <c r="AO462" s="22"/>
      <c r="AP462" s="22"/>
      <c r="AQ462" s="22"/>
    </row>
    <row r="463" spans="1:43"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50"/>
      <c r="AF463" s="22"/>
      <c r="AG463" s="22"/>
      <c r="AH463" s="22"/>
      <c r="AI463" s="22"/>
      <c r="AJ463" s="22"/>
      <c r="AK463" s="22"/>
      <c r="AL463" s="22"/>
      <c r="AM463" s="22"/>
      <c r="AN463" s="22"/>
      <c r="AO463" s="22"/>
      <c r="AP463" s="22"/>
      <c r="AQ463" s="22"/>
    </row>
    <row r="464" spans="1:43"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50"/>
      <c r="AF464" s="22"/>
      <c r="AG464" s="22"/>
      <c r="AH464" s="22"/>
      <c r="AI464" s="22"/>
      <c r="AJ464" s="22"/>
      <c r="AK464" s="22"/>
      <c r="AL464" s="22"/>
      <c r="AM464" s="22"/>
      <c r="AN464" s="22"/>
      <c r="AO464" s="22"/>
      <c r="AP464" s="22"/>
      <c r="AQ464" s="22"/>
    </row>
    <row r="465" spans="1:43"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50"/>
      <c r="AF465" s="22"/>
      <c r="AG465" s="22"/>
      <c r="AH465" s="22"/>
      <c r="AI465" s="22"/>
      <c r="AJ465" s="22"/>
      <c r="AK465" s="22"/>
      <c r="AL465" s="22"/>
      <c r="AM465" s="22"/>
      <c r="AN465" s="22"/>
      <c r="AO465" s="22"/>
      <c r="AP465" s="22"/>
      <c r="AQ465" s="22"/>
    </row>
    <row r="466" spans="1:43"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50"/>
      <c r="AF466" s="22"/>
      <c r="AG466" s="22"/>
      <c r="AH466" s="22"/>
      <c r="AI466" s="22"/>
      <c r="AJ466" s="22"/>
      <c r="AK466" s="22"/>
      <c r="AL466" s="22"/>
      <c r="AM466" s="22"/>
      <c r="AN466" s="22"/>
      <c r="AO466" s="22"/>
      <c r="AP466" s="22"/>
      <c r="AQ466" s="22"/>
    </row>
    <row r="467" spans="1:43"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50"/>
      <c r="AF467" s="22"/>
      <c r="AG467" s="22"/>
      <c r="AH467" s="22"/>
      <c r="AI467" s="22"/>
      <c r="AJ467" s="22"/>
      <c r="AK467" s="22"/>
      <c r="AL467" s="22"/>
      <c r="AM467" s="22"/>
      <c r="AN467" s="22"/>
      <c r="AO467" s="22"/>
      <c r="AP467" s="22"/>
      <c r="AQ467" s="22"/>
    </row>
    <row r="468" spans="1:43"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50"/>
      <c r="AF468" s="22"/>
      <c r="AG468" s="22"/>
      <c r="AH468" s="22"/>
      <c r="AI468" s="22"/>
      <c r="AJ468" s="22"/>
      <c r="AK468" s="22"/>
      <c r="AL468" s="22"/>
      <c r="AM468" s="22"/>
      <c r="AN468" s="22"/>
      <c r="AO468" s="22"/>
      <c r="AP468" s="22"/>
      <c r="AQ468" s="22"/>
    </row>
    <row r="469" spans="1:43"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50"/>
      <c r="AF469" s="22"/>
      <c r="AG469" s="22"/>
      <c r="AH469" s="22"/>
      <c r="AI469" s="22"/>
      <c r="AJ469" s="22"/>
      <c r="AK469" s="22"/>
      <c r="AL469" s="22"/>
      <c r="AM469" s="22"/>
      <c r="AN469" s="22"/>
      <c r="AO469" s="22"/>
      <c r="AP469" s="22"/>
      <c r="AQ469" s="22"/>
    </row>
    <row r="470" spans="1:43"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50"/>
      <c r="AF470" s="22"/>
      <c r="AG470" s="22"/>
      <c r="AH470" s="22"/>
      <c r="AI470" s="22"/>
      <c r="AJ470" s="22"/>
      <c r="AK470" s="22"/>
      <c r="AL470" s="22"/>
      <c r="AM470" s="22"/>
      <c r="AN470" s="22"/>
      <c r="AO470" s="22"/>
      <c r="AP470" s="22"/>
      <c r="AQ470" s="22"/>
    </row>
    <row r="471" spans="1:43"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50"/>
      <c r="AF471" s="22"/>
      <c r="AG471" s="22"/>
      <c r="AH471" s="22"/>
      <c r="AI471" s="22"/>
      <c r="AJ471" s="22"/>
      <c r="AK471" s="22"/>
      <c r="AL471" s="22"/>
      <c r="AM471" s="22"/>
      <c r="AN471" s="22"/>
      <c r="AO471" s="22"/>
      <c r="AP471" s="22"/>
      <c r="AQ471" s="22"/>
    </row>
    <row r="472" spans="1:43"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50"/>
      <c r="AF472" s="22"/>
      <c r="AG472" s="22"/>
      <c r="AH472" s="22"/>
      <c r="AI472" s="22"/>
      <c r="AJ472" s="22"/>
      <c r="AK472" s="22"/>
      <c r="AL472" s="22"/>
      <c r="AM472" s="22"/>
      <c r="AN472" s="22"/>
      <c r="AO472" s="22"/>
      <c r="AP472" s="22"/>
      <c r="AQ472" s="22"/>
    </row>
    <row r="473" spans="1:43"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50"/>
      <c r="AF473" s="22"/>
      <c r="AG473" s="22"/>
      <c r="AH473" s="22"/>
      <c r="AI473" s="22"/>
      <c r="AJ473" s="22"/>
      <c r="AK473" s="22"/>
      <c r="AL473" s="22"/>
      <c r="AM473" s="22"/>
      <c r="AN473" s="22"/>
      <c r="AO473" s="22"/>
      <c r="AP473" s="22"/>
      <c r="AQ473" s="22"/>
    </row>
    <row r="474" spans="1:43"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50"/>
      <c r="AF474" s="22"/>
      <c r="AG474" s="22"/>
      <c r="AH474" s="22"/>
      <c r="AI474" s="22"/>
      <c r="AJ474" s="22"/>
      <c r="AK474" s="22"/>
      <c r="AL474" s="22"/>
      <c r="AM474" s="22"/>
      <c r="AN474" s="22"/>
      <c r="AO474" s="22"/>
      <c r="AP474" s="22"/>
      <c r="AQ474" s="22"/>
    </row>
    <row r="475" spans="1:43"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50"/>
      <c r="AF475" s="22"/>
      <c r="AG475" s="22"/>
      <c r="AH475" s="22"/>
      <c r="AI475" s="22"/>
      <c r="AJ475" s="22"/>
      <c r="AK475" s="22"/>
      <c r="AL475" s="22"/>
      <c r="AM475" s="22"/>
      <c r="AN475" s="22"/>
      <c r="AO475" s="22"/>
      <c r="AP475" s="22"/>
      <c r="AQ475" s="22"/>
    </row>
    <row r="476" spans="1:43"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50"/>
      <c r="AF476" s="22"/>
      <c r="AG476" s="22"/>
      <c r="AH476" s="22"/>
      <c r="AI476" s="22"/>
      <c r="AJ476" s="22"/>
      <c r="AK476" s="22"/>
      <c r="AL476" s="22"/>
      <c r="AM476" s="22"/>
      <c r="AN476" s="22"/>
      <c r="AO476" s="22"/>
      <c r="AP476" s="22"/>
      <c r="AQ476" s="22"/>
    </row>
    <row r="477" spans="1:43"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50"/>
      <c r="AF477" s="22"/>
      <c r="AG477" s="22"/>
      <c r="AH477" s="22"/>
      <c r="AI477" s="22"/>
      <c r="AJ477" s="22"/>
      <c r="AK477" s="22"/>
      <c r="AL477" s="22"/>
      <c r="AM477" s="22"/>
      <c r="AN477" s="22"/>
      <c r="AO477" s="22"/>
      <c r="AP477" s="22"/>
      <c r="AQ477" s="22"/>
    </row>
    <row r="478" spans="1:43"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50"/>
      <c r="AF478" s="22"/>
      <c r="AG478" s="22"/>
      <c r="AH478" s="22"/>
      <c r="AI478" s="22"/>
      <c r="AJ478" s="22"/>
      <c r="AK478" s="22"/>
      <c r="AL478" s="22"/>
      <c r="AM478" s="22"/>
      <c r="AN478" s="22"/>
      <c r="AO478" s="22"/>
      <c r="AP478" s="22"/>
      <c r="AQ478" s="22"/>
    </row>
    <row r="479" spans="1:43"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50"/>
      <c r="AF479" s="22"/>
      <c r="AG479" s="22"/>
      <c r="AH479" s="22"/>
      <c r="AI479" s="22"/>
      <c r="AJ479" s="22"/>
      <c r="AK479" s="22"/>
      <c r="AL479" s="22"/>
      <c r="AM479" s="22"/>
      <c r="AN479" s="22"/>
      <c r="AO479" s="22"/>
      <c r="AP479" s="22"/>
      <c r="AQ479" s="22"/>
    </row>
    <row r="480" spans="1:43"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50"/>
      <c r="AF480" s="22"/>
      <c r="AG480" s="22"/>
      <c r="AH480" s="22"/>
      <c r="AI480" s="22"/>
      <c r="AJ480" s="22"/>
      <c r="AK480" s="22"/>
      <c r="AL480" s="22"/>
      <c r="AM480" s="22"/>
      <c r="AN480" s="22"/>
      <c r="AO480" s="22"/>
      <c r="AP480" s="22"/>
      <c r="AQ480" s="22"/>
    </row>
    <row r="481" spans="1:43"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50"/>
      <c r="AF481" s="22"/>
      <c r="AG481" s="22"/>
      <c r="AH481" s="22"/>
      <c r="AI481" s="22"/>
      <c r="AJ481" s="22"/>
      <c r="AK481" s="22"/>
      <c r="AL481" s="22"/>
      <c r="AM481" s="22"/>
      <c r="AN481" s="22"/>
      <c r="AO481" s="22"/>
      <c r="AP481" s="22"/>
      <c r="AQ481" s="22"/>
    </row>
    <row r="482" spans="1:43"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0"/>
      <c r="AF482" s="22"/>
      <c r="AG482" s="22"/>
      <c r="AH482" s="22"/>
      <c r="AI482" s="22"/>
      <c r="AJ482" s="22"/>
      <c r="AK482" s="22"/>
      <c r="AL482" s="22"/>
      <c r="AM482" s="22"/>
      <c r="AN482" s="22"/>
      <c r="AO482" s="22"/>
      <c r="AP482" s="22"/>
      <c r="AQ482" s="22"/>
    </row>
    <row r="483" spans="1:43"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0"/>
      <c r="AF483" s="22"/>
      <c r="AG483" s="22"/>
      <c r="AH483" s="22"/>
      <c r="AI483" s="22"/>
      <c r="AJ483" s="22"/>
      <c r="AK483" s="22"/>
      <c r="AL483" s="22"/>
      <c r="AM483" s="22"/>
      <c r="AN483" s="22"/>
      <c r="AO483" s="22"/>
      <c r="AP483" s="22"/>
      <c r="AQ483" s="22"/>
    </row>
    <row r="484" spans="1:43"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0"/>
      <c r="AF484" s="22"/>
      <c r="AG484" s="22"/>
      <c r="AH484" s="22"/>
      <c r="AI484" s="22"/>
      <c r="AJ484" s="22"/>
      <c r="AK484" s="22"/>
      <c r="AL484" s="22"/>
      <c r="AM484" s="22"/>
      <c r="AN484" s="22"/>
      <c r="AO484" s="22"/>
      <c r="AP484" s="22"/>
      <c r="AQ484" s="22"/>
    </row>
    <row r="485" spans="1:43"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0"/>
      <c r="AF485" s="22"/>
      <c r="AG485" s="22"/>
      <c r="AH485" s="22"/>
      <c r="AI485" s="22"/>
      <c r="AJ485" s="22"/>
      <c r="AK485" s="22"/>
      <c r="AL485" s="22"/>
      <c r="AM485" s="22"/>
      <c r="AN485" s="22"/>
      <c r="AO485" s="22"/>
      <c r="AP485" s="22"/>
      <c r="AQ485" s="22"/>
    </row>
    <row r="486" spans="1:43"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0"/>
      <c r="AF486" s="22"/>
      <c r="AG486" s="22"/>
      <c r="AH486" s="22"/>
      <c r="AI486" s="22"/>
      <c r="AJ486" s="22"/>
      <c r="AK486" s="22"/>
      <c r="AL486" s="22"/>
      <c r="AM486" s="22"/>
      <c r="AN486" s="22"/>
      <c r="AO486" s="22"/>
      <c r="AP486" s="22"/>
      <c r="AQ486" s="22"/>
    </row>
    <row r="487" spans="1:43"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0"/>
      <c r="AF487" s="22"/>
      <c r="AG487" s="22"/>
      <c r="AH487" s="22"/>
      <c r="AI487" s="22"/>
      <c r="AJ487" s="22"/>
      <c r="AK487" s="22"/>
      <c r="AL487" s="22"/>
      <c r="AM487" s="22"/>
      <c r="AN487" s="22"/>
      <c r="AO487" s="22"/>
      <c r="AP487" s="22"/>
      <c r="AQ487" s="22"/>
    </row>
    <row r="488" spans="1:43"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0"/>
      <c r="AF488" s="22"/>
      <c r="AG488" s="22"/>
      <c r="AH488" s="22"/>
      <c r="AI488" s="22"/>
      <c r="AJ488" s="22"/>
      <c r="AK488" s="22"/>
      <c r="AL488" s="22"/>
      <c r="AM488" s="22"/>
      <c r="AN488" s="22"/>
      <c r="AO488" s="22"/>
      <c r="AP488" s="22"/>
      <c r="AQ488" s="22"/>
    </row>
    <row r="489" spans="1:43"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0"/>
      <c r="AF489" s="22"/>
      <c r="AG489" s="22"/>
      <c r="AH489" s="22"/>
      <c r="AI489" s="22"/>
      <c r="AJ489" s="22"/>
      <c r="AK489" s="22"/>
      <c r="AL489" s="22"/>
      <c r="AM489" s="22"/>
      <c r="AN489" s="22"/>
      <c r="AO489" s="22"/>
      <c r="AP489" s="22"/>
      <c r="AQ489" s="22"/>
    </row>
    <row r="490" spans="1:43"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50"/>
      <c r="AF490" s="22"/>
      <c r="AG490" s="22"/>
      <c r="AH490" s="22"/>
      <c r="AI490" s="22"/>
      <c r="AJ490" s="22"/>
      <c r="AK490" s="22"/>
      <c r="AL490" s="22"/>
      <c r="AM490" s="22"/>
      <c r="AN490" s="22"/>
      <c r="AO490" s="22"/>
      <c r="AP490" s="22"/>
      <c r="AQ490" s="22"/>
    </row>
    <row r="491" spans="1:43"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50"/>
      <c r="AF491" s="22"/>
      <c r="AG491" s="22"/>
      <c r="AH491" s="22"/>
      <c r="AI491" s="22"/>
      <c r="AJ491" s="22"/>
      <c r="AK491" s="22"/>
      <c r="AL491" s="22"/>
      <c r="AM491" s="22"/>
      <c r="AN491" s="22"/>
      <c r="AO491" s="22"/>
      <c r="AP491" s="22"/>
      <c r="AQ491" s="22"/>
    </row>
    <row r="492" spans="1:43"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50"/>
      <c r="AF492" s="22"/>
      <c r="AG492" s="22"/>
      <c r="AH492" s="22"/>
      <c r="AI492" s="22"/>
      <c r="AJ492" s="22"/>
      <c r="AK492" s="22"/>
      <c r="AL492" s="22"/>
      <c r="AM492" s="22"/>
      <c r="AN492" s="22"/>
      <c r="AO492" s="22"/>
      <c r="AP492" s="22"/>
      <c r="AQ492" s="22"/>
    </row>
    <row r="493" spans="1:43"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50"/>
      <c r="AF493" s="22"/>
      <c r="AG493" s="22"/>
      <c r="AH493" s="22"/>
      <c r="AI493" s="22"/>
      <c r="AJ493" s="22"/>
      <c r="AK493" s="22"/>
      <c r="AL493" s="22"/>
      <c r="AM493" s="22"/>
      <c r="AN493" s="22"/>
      <c r="AO493" s="22"/>
      <c r="AP493" s="22"/>
      <c r="AQ493" s="22"/>
    </row>
    <row r="494" spans="1:43"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50"/>
      <c r="AF494" s="22"/>
      <c r="AG494" s="22"/>
      <c r="AH494" s="22"/>
      <c r="AI494" s="22"/>
      <c r="AJ494" s="22"/>
      <c r="AK494" s="22"/>
      <c r="AL494" s="22"/>
      <c r="AM494" s="22"/>
      <c r="AN494" s="22"/>
      <c r="AO494" s="22"/>
      <c r="AP494" s="22"/>
      <c r="AQ494" s="22"/>
    </row>
    <row r="495" spans="1:43"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50"/>
      <c r="AF495" s="22"/>
      <c r="AG495" s="22"/>
      <c r="AH495" s="22"/>
      <c r="AI495" s="22"/>
      <c r="AJ495" s="22"/>
      <c r="AK495" s="22"/>
      <c r="AL495" s="22"/>
      <c r="AM495" s="22"/>
      <c r="AN495" s="22"/>
      <c r="AO495" s="22"/>
      <c r="AP495" s="22"/>
      <c r="AQ495" s="22"/>
    </row>
    <row r="496" spans="1:43"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50"/>
      <c r="AF496" s="22"/>
      <c r="AG496" s="22"/>
      <c r="AH496" s="22"/>
      <c r="AI496" s="22"/>
      <c r="AJ496" s="22"/>
      <c r="AK496" s="22"/>
      <c r="AL496" s="22"/>
      <c r="AM496" s="22"/>
      <c r="AN496" s="22"/>
      <c r="AO496" s="22"/>
      <c r="AP496" s="22"/>
      <c r="AQ496" s="22"/>
    </row>
    <row r="497" spans="1:43"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50"/>
      <c r="AF497" s="22"/>
      <c r="AG497" s="22"/>
      <c r="AH497" s="22"/>
      <c r="AI497" s="22"/>
      <c r="AJ497" s="22"/>
      <c r="AK497" s="22"/>
      <c r="AL497" s="22"/>
      <c r="AM497" s="22"/>
      <c r="AN497" s="22"/>
      <c r="AO497" s="22"/>
      <c r="AP497" s="22"/>
      <c r="AQ497" s="22"/>
    </row>
    <row r="498" spans="1:43"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50"/>
      <c r="AF498" s="22"/>
      <c r="AG498" s="22"/>
      <c r="AH498" s="22"/>
      <c r="AI498" s="22"/>
      <c r="AJ498" s="22"/>
      <c r="AK498" s="22"/>
      <c r="AL498" s="22"/>
      <c r="AM498" s="22"/>
      <c r="AN498" s="22"/>
      <c r="AO498" s="22"/>
      <c r="AP498" s="22"/>
      <c r="AQ498" s="22"/>
    </row>
    <row r="499" spans="1:43"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50"/>
      <c r="AF499" s="22"/>
      <c r="AG499" s="22"/>
      <c r="AH499" s="22"/>
      <c r="AI499" s="22"/>
      <c r="AJ499" s="22"/>
      <c r="AK499" s="22"/>
      <c r="AL499" s="22"/>
      <c r="AM499" s="22"/>
      <c r="AN499" s="22"/>
      <c r="AO499" s="22"/>
      <c r="AP499" s="22"/>
      <c r="AQ499" s="22"/>
    </row>
    <row r="500" spans="1:43"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50"/>
      <c r="AF500" s="22"/>
      <c r="AG500" s="22"/>
      <c r="AH500" s="22"/>
      <c r="AI500" s="22"/>
      <c r="AJ500" s="22"/>
      <c r="AK500" s="22"/>
      <c r="AL500" s="22"/>
      <c r="AM500" s="22"/>
      <c r="AN500" s="22"/>
      <c r="AO500" s="22"/>
      <c r="AP500" s="22"/>
      <c r="AQ500" s="22"/>
    </row>
    <row r="501" spans="1:43"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50"/>
      <c r="AF501" s="22"/>
      <c r="AG501" s="22"/>
      <c r="AH501" s="22"/>
      <c r="AI501" s="22"/>
      <c r="AJ501" s="22"/>
      <c r="AK501" s="22"/>
      <c r="AL501" s="22"/>
      <c r="AM501" s="22"/>
      <c r="AN501" s="22"/>
      <c r="AO501" s="22"/>
      <c r="AP501" s="22"/>
      <c r="AQ501" s="22"/>
    </row>
    <row r="502" spans="1:43"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50"/>
      <c r="AF502" s="22"/>
      <c r="AG502" s="22"/>
      <c r="AH502" s="22"/>
      <c r="AI502" s="22"/>
      <c r="AJ502" s="22"/>
      <c r="AK502" s="22"/>
      <c r="AL502" s="22"/>
      <c r="AM502" s="22"/>
      <c r="AN502" s="22"/>
      <c r="AO502" s="22"/>
      <c r="AP502" s="22"/>
      <c r="AQ502" s="22"/>
    </row>
    <row r="503" spans="1:43"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50"/>
      <c r="AF503" s="22"/>
      <c r="AG503" s="22"/>
      <c r="AH503" s="22"/>
      <c r="AI503" s="22"/>
      <c r="AJ503" s="22"/>
      <c r="AK503" s="22"/>
      <c r="AL503" s="22"/>
      <c r="AM503" s="22"/>
      <c r="AN503" s="22"/>
      <c r="AO503" s="22"/>
      <c r="AP503" s="22"/>
      <c r="AQ503" s="22"/>
    </row>
    <row r="504" spans="1:43"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50"/>
      <c r="AF504" s="22"/>
      <c r="AG504" s="22"/>
      <c r="AH504" s="22"/>
      <c r="AI504" s="22"/>
      <c r="AJ504" s="22"/>
      <c r="AK504" s="22"/>
      <c r="AL504" s="22"/>
      <c r="AM504" s="22"/>
      <c r="AN504" s="22"/>
      <c r="AO504" s="22"/>
      <c r="AP504" s="22"/>
      <c r="AQ504" s="22"/>
    </row>
    <row r="505" spans="1:43"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50"/>
      <c r="AF505" s="22"/>
      <c r="AG505" s="22"/>
      <c r="AH505" s="22"/>
      <c r="AI505" s="22"/>
      <c r="AJ505" s="22"/>
      <c r="AK505" s="22"/>
      <c r="AL505" s="22"/>
      <c r="AM505" s="22"/>
      <c r="AN505" s="22"/>
      <c r="AO505" s="22"/>
      <c r="AP505" s="22"/>
      <c r="AQ505" s="22"/>
    </row>
    <row r="506" spans="1:43"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50"/>
      <c r="AF506" s="22"/>
      <c r="AG506" s="22"/>
      <c r="AH506" s="22"/>
      <c r="AI506" s="22"/>
      <c r="AJ506" s="22"/>
      <c r="AK506" s="22"/>
      <c r="AL506" s="22"/>
      <c r="AM506" s="22"/>
      <c r="AN506" s="22"/>
      <c r="AO506" s="22"/>
      <c r="AP506" s="22"/>
      <c r="AQ506" s="22"/>
    </row>
    <row r="507" spans="1:43"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50"/>
      <c r="AF507" s="22"/>
      <c r="AG507" s="22"/>
      <c r="AH507" s="22"/>
      <c r="AI507" s="22"/>
      <c r="AJ507" s="22"/>
      <c r="AK507" s="22"/>
      <c r="AL507" s="22"/>
      <c r="AM507" s="22"/>
      <c r="AN507" s="22"/>
      <c r="AO507" s="22"/>
      <c r="AP507" s="22"/>
      <c r="AQ507" s="22"/>
    </row>
    <row r="508" spans="1:43"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50"/>
      <c r="AF508" s="22"/>
      <c r="AG508" s="22"/>
      <c r="AH508" s="22"/>
      <c r="AI508" s="22"/>
      <c r="AJ508" s="22"/>
      <c r="AK508" s="22"/>
      <c r="AL508" s="22"/>
      <c r="AM508" s="22"/>
      <c r="AN508" s="22"/>
      <c r="AO508" s="22"/>
      <c r="AP508" s="22"/>
      <c r="AQ508" s="22"/>
    </row>
    <row r="509" spans="1:43"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50"/>
      <c r="AF509" s="22"/>
      <c r="AG509" s="22"/>
      <c r="AH509" s="22"/>
      <c r="AI509" s="22"/>
      <c r="AJ509" s="22"/>
      <c r="AK509" s="22"/>
      <c r="AL509" s="22"/>
      <c r="AM509" s="22"/>
      <c r="AN509" s="22"/>
      <c r="AO509" s="22"/>
      <c r="AP509" s="22"/>
      <c r="AQ509" s="22"/>
    </row>
    <row r="510" spans="1:43"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50"/>
      <c r="AF510" s="22"/>
      <c r="AG510" s="22"/>
      <c r="AH510" s="22"/>
      <c r="AI510" s="22"/>
      <c r="AJ510" s="22"/>
      <c r="AK510" s="22"/>
      <c r="AL510" s="22"/>
      <c r="AM510" s="22"/>
      <c r="AN510" s="22"/>
      <c r="AO510" s="22"/>
      <c r="AP510" s="22"/>
      <c r="AQ510" s="22"/>
    </row>
    <row r="511" spans="1:43"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50"/>
      <c r="AF511" s="22"/>
      <c r="AG511" s="22"/>
      <c r="AH511" s="22"/>
      <c r="AI511" s="22"/>
      <c r="AJ511" s="22"/>
      <c r="AK511" s="22"/>
      <c r="AL511" s="22"/>
      <c r="AM511" s="22"/>
      <c r="AN511" s="22"/>
      <c r="AO511" s="22"/>
      <c r="AP511" s="22"/>
      <c r="AQ511" s="22"/>
    </row>
    <row r="512" spans="1:43"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50"/>
      <c r="AF512" s="22"/>
      <c r="AG512" s="22"/>
      <c r="AH512" s="22"/>
      <c r="AI512" s="22"/>
      <c r="AJ512" s="22"/>
      <c r="AK512" s="22"/>
      <c r="AL512" s="22"/>
      <c r="AM512" s="22"/>
      <c r="AN512" s="22"/>
      <c r="AO512" s="22"/>
      <c r="AP512" s="22"/>
      <c r="AQ512" s="22"/>
    </row>
    <row r="513" spans="1:43"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50"/>
      <c r="AF513" s="22"/>
      <c r="AG513" s="22"/>
      <c r="AH513" s="22"/>
      <c r="AI513" s="22"/>
      <c r="AJ513" s="22"/>
      <c r="AK513" s="22"/>
      <c r="AL513" s="22"/>
      <c r="AM513" s="22"/>
      <c r="AN513" s="22"/>
      <c r="AO513" s="22"/>
      <c r="AP513" s="22"/>
      <c r="AQ513" s="22"/>
    </row>
    <row r="514" spans="1:43"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50"/>
      <c r="AF514" s="22"/>
      <c r="AG514" s="22"/>
      <c r="AH514" s="22"/>
      <c r="AI514" s="22"/>
      <c r="AJ514" s="22"/>
      <c r="AK514" s="22"/>
      <c r="AL514" s="22"/>
      <c r="AM514" s="22"/>
      <c r="AN514" s="22"/>
      <c r="AO514" s="22"/>
      <c r="AP514" s="22"/>
      <c r="AQ514" s="22"/>
    </row>
    <row r="515" spans="1:43"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50"/>
      <c r="AF515" s="22"/>
      <c r="AG515" s="22"/>
      <c r="AH515" s="22"/>
      <c r="AI515" s="22"/>
      <c r="AJ515" s="22"/>
      <c r="AK515" s="22"/>
      <c r="AL515" s="22"/>
      <c r="AM515" s="22"/>
      <c r="AN515" s="22"/>
      <c r="AO515" s="22"/>
      <c r="AP515" s="22"/>
      <c r="AQ515" s="22"/>
    </row>
    <row r="516" spans="1:43"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0"/>
      <c r="AF516" s="22"/>
      <c r="AG516" s="22"/>
      <c r="AH516" s="22"/>
      <c r="AI516" s="22"/>
      <c r="AJ516" s="22"/>
      <c r="AK516" s="22"/>
      <c r="AL516" s="22"/>
      <c r="AM516" s="22"/>
      <c r="AN516" s="22"/>
      <c r="AO516" s="22"/>
      <c r="AP516" s="22"/>
      <c r="AQ516" s="22"/>
    </row>
    <row r="517" spans="1:43"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50"/>
      <c r="AF517" s="22"/>
      <c r="AG517" s="22"/>
      <c r="AH517" s="22"/>
      <c r="AI517" s="22"/>
      <c r="AJ517" s="22"/>
      <c r="AK517" s="22"/>
      <c r="AL517" s="22"/>
      <c r="AM517" s="22"/>
      <c r="AN517" s="22"/>
      <c r="AO517" s="22"/>
      <c r="AP517" s="22"/>
      <c r="AQ517" s="22"/>
    </row>
    <row r="518" spans="1:43"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50"/>
      <c r="AF518" s="22"/>
      <c r="AG518" s="22"/>
      <c r="AH518" s="22"/>
      <c r="AI518" s="22"/>
      <c r="AJ518" s="22"/>
      <c r="AK518" s="22"/>
      <c r="AL518" s="22"/>
      <c r="AM518" s="22"/>
      <c r="AN518" s="22"/>
      <c r="AO518" s="22"/>
      <c r="AP518" s="22"/>
      <c r="AQ518" s="22"/>
    </row>
    <row r="519" spans="1:43"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50"/>
      <c r="AF519" s="22"/>
      <c r="AG519" s="22"/>
      <c r="AH519" s="22"/>
      <c r="AI519" s="22"/>
      <c r="AJ519" s="22"/>
      <c r="AK519" s="22"/>
      <c r="AL519" s="22"/>
      <c r="AM519" s="22"/>
      <c r="AN519" s="22"/>
      <c r="AO519" s="22"/>
      <c r="AP519" s="22"/>
      <c r="AQ519" s="22"/>
    </row>
    <row r="520" spans="1:43"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50"/>
      <c r="AF520" s="22"/>
      <c r="AG520" s="22"/>
      <c r="AH520" s="22"/>
      <c r="AI520" s="22"/>
      <c r="AJ520" s="22"/>
      <c r="AK520" s="22"/>
      <c r="AL520" s="22"/>
      <c r="AM520" s="22"/>
      <c r="AN520" s="22"/>
      <c r="AO520" s="22"/>
      <c r="AP520" s="22"/>
      <c r="AQ520" s="22"/>
    </row>
    <row r="521" spans="1:43"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50"/>
      <c r="AF521" s="22"/>
      <c r="AG521" s="22"/>
      <c r="AH521" s="22"/>
      <c r="AI521" s="22"/>
      <c r="AJ521" s="22"/>
      <c r="AK521" s="22"/>
      <c r="AL521" s="22"/>
      <c r="AM521" s="22"/>
      <c r="AN521" s="22"/>
      <c r="AO521" s="22"/>
      <c r="AP521" s="22"/>
      <c r="AQ521" s="22"/>
    </row>
    <row r="522" spans="1:43"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50"/>
      <c r="AF522" s="22"/>
      <c r="AG522" s="22"/>
      <c r="AH522" s="22"/>
      <c r="AI522" s="22"/>
      <c r="AJ522" s="22"/>
      <c r="AK522" s="22"/>
      <c r="AL522" s="22"/>
      <c r="AM522" s="22"/>
      <c r="AN522" s="22"/>
      <c r="AO522" s="22"/>
      <c r="AP522" s="22"/>
      <c r="AQ522" s="22"/>
    </row>
    <row r="523" spans="1:43"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50"/>
      <c r="AF523" s="22"/>
      <c r="AG523" s="22"/>
      <c r="AH523" s="22"/>
      <c r="AI523" s="22"/>
      <c r="AJ523" s="22"/>
      <c r="AK523" s="22"/>
      <c r="AL523" s="22"/>
      <c r="AM523" s="22"/>
      <c r="AN523" s="22"/>
      <c r="AO523" s="22"/>
      <c r="AP523" s="22"/>
      <c r="AQ523" s="22"/>
    </row>
    <row r="524" spans="1:43"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50"/>
      <c r="AF524" s="22"/>
      <c r="AG524" s="22"/>
      <c r="AH524" s="22"/>
      <c r="AI524" s="22"/>
      <c r="AJ524" s="22"/>
      <c r="AK524" s="22"/>
      <c r="AL524" s="22"/>
      <c r="AM524" s="22"/>
      <c r="AN524" s="22"/>
      <c r="AO524" s="22"/>
      <c r="AP524" s="22"/>
      <c r="AQ524" s="22"/>
    </row>
    <row r="525" spans="1:43"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50"/>
      <c r="AF525" s="22"/>
      <c r="AG525" s="22"/>
      <c r="AH525" s="22"/>
      <c r="AI525" s="22"/>
      <c r="AJ525" s="22"/>
      <c r="AK525" s="22"/>
      <c r="AL525" s="22"/>
      <c r="AM525" s="22"/>
      <c r="AN525" s="22"/>
      <c r="AO525" s="22"/>
      <c r="AP525" s="22"/>
      <c r="AQ525" s="22"/>
    </row>
    <row r="526" spans="1:43"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50"/>
      <c r="AF526" s="22"/>
      <c r="AG526" s="22"/>
      <c r="AH526" s="22"/>
      <c r="AI526" s="22"/>
      <c r="AJ526" s="22"/>
      <c r="AK526" s="22"/>
      <c r="AL526" s="22"/>
      <c r="AM526" s="22"/>
      <c r="AN526" s="22"/>
      <c r="AO526" s="22"/>
      <c r="AP526" s="22"/>
      <c r="AQ526" s="22"/>
    </row>
    <row r="527" spans="1:43"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50"/>
      <c r="AF527" s="22"/>
      <c r="AG527" s="22"/>
      <c r="AH527" s="22"/>
      <c r="AI527" s="22"/>
      <c r="AJ527" s="22"/>
      <c r="AK527" s="22"/>
      <c r="AL527" s="22"/>
      <c r="AM527" s="22"/>
      <c r="AN527" s="22"/>
      <c r="AO527" s="22"/>
      <c r="AP527" s="22"/>
      <c r="AQ527" s="22"/>
    </row>
    <row r="528" spans="1:43"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50"/>
      <c r="AF528" s="22"/>
      <c r="AG528" s="22"/>
      <c r="AH528" s="22"/>
      <c r="AI528" s="22"/>
      <c r="AJ528" s="22"/>
      <c r="AK528" s="22"/>
      <c r="AL528" s="22"/>
      <c r="AM528" s="22"/>
      <c r="AN528" s="22"/>
      <c r="AO528" s="22"/>
      <c r="AP528" s="22"/>
      <c r="AQ528" s="22"/>
    </row>
    <row r="529" spans="1:43"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50"/>
      <c r="AF529" s="22"/>
      <c r="AG529" s="22"/>
      <c r="AH529" s="22"/>
      <c r="AI529" s="22"/>
      <c r="AJ529" s="22"/>
      <c r="AK529" s="22"/>
      <c r="AL529" s="22"/>
      <c r="AM529" s="22"/>
      <c r="AN529" s="22"/>
      <c r="AO529" s="22"/>
      <c r="AP529" s="22"/>
      <c r="AQ529" s="22"/>
    </row>
    <row r="530" spans="1:43"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50"/>
      <c r="AF530" s="22"/>
      <c r="AG530" s="22"/>
      <c r="AH530" s="22"/>
      <c r="AI530" s="22"/>
      <c r="AJ530" s="22"/>
      <c r="AK530" s="22"/>
      <c r="AL530" s="22"/>
      <c r="AM530" s="22"/>
      <c r="AN530" s="22"/>
      <c r="AO530" s="22"/>
      <c r="AP530" s="22"/>
      <c r="AQ530" s="22"/>
    </row>
    <row r="531" spans="1:43"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50"/>
      <c r="AF531" s="22"/>
      <c r="AG531" s="22"/>
      <c r="AH531" s="22"/>
      <c r="AI531" s="22"/>
      <c r="AJ531" s="22"/>
      <c r="AK531" s="22"/>
      <c r="AL531" s="22"/>
      <c r="AM531" s="22"/>
      <c r="AN531" s="22"/>
      <c r="AO531" s="22"/>
      <c r="AP531" s="22"/>
      <c r="AQ531" s="22"/>
    </row>
    <row r="532" spans="1:43"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50"/>
      <c r="AF532" s="22"/>
      <c r="AG532" s="22"/>
      <c r="AH532" s="22"/>
      <c r="AI532" s="22"/>
      <c r="AJ532" s="22"/>
      <c r="AK532" s="22"/>
      <c r="AL532" s="22"/>
      <c r="AM532" s="22"/>
      <c r="AN532" s="22"/>
      <c r="AO532" s="22"/>
      <c r="AP532" s="22"/>
      <c r="AQ532" s="22"/>
    </row>
    <row r="533" spans="1:43"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50"/>
      <c r="AF533" s="22"/>
      <c r="AG533" s="22"/>
      <c r="AH533" s="22"/>
      <c r="AI533" s="22"/>
      <c r="AJ533" s="22"/>
      <c r="AK533" s="22"/>
      <c r="AL533" s="22"/>
      <c r="AM533" s="22"/>
      <c r="AN533" s="22"/>
      <c r="AO533" s="22"/>
      <c r="AP533" s="22"/>
      <c r="AQ533" s="22"/>
    </row>
    <row r="534" spans="1:43"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50"/>
      <c r="AF534" s="22"/>
      <c r="AG534" s="22"/>
      <c r="AH534" s="22"/>
      <c r="AI534" s="22"/>
      <c r="AJ534" s="22"/>
      <c r="AK534" s="22"/>
      <c r="AL534" s="22"/>
      <c r="AM534" s="22"/>
      <c r="AN534" s="22"/>
      <c r="AO534" s="22"/>
      <c r="AP534" s="22"/>
      <c r="AQ534" s="22"/>
    </row>
    <row r="535" spans="1:43"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50"/>
      <c r="AF535" s="22"/>
      <c r="AG535" s="22"/>
      <c r="AH535" s="22"/>
      <c r="AI535" s="22"/>
      <c r="AJ535" s="22"/>
      <c r="AK535" s="22"/>
      <c r="AL535" s="22"/>
      <c r="AM535" s="22"/>
      <c r="AN535" s="22"/>
      <c r="AO535" s="22"/>
      <c r="AP535" s="22"/>
      <c r="AQ535" s="22"/>
    </row>
    <row r="536" spans="1:43"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50"/>
      <c r="AF536" s="22"/>
      <c r="AG536" s="22"/>
      <c r="AH536" s="22"/>
      <c r="AI536" s="22"/>
      <c r="AJ536" s="22"/>
      <c r="AK536" s="22"/>
      <c r="AL536" s="22"/>
      <c r="AM536" s="22"/>
      <c r="AN536" s="22"/>
      <c r="AO536" s="22"/>
      <c r="AP536" s="22"/>
      <c r="AQ536" s="22"/>
    </row>
    <row r="537" spans="1:43"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50"/>
      <c r="AF537" s="22"/>
      <c r="AG537" s="22"/>
      <c r="AH537" s="22"/>
      <c r="AI537" s="22"/>
      <c r="AJ537" s="22"/>
      <c r="AK537" s="22"/>
      <c r="AL537" s="22"/>
      <c r="AM537" s="22"/>
      <c r="AN537" s="22"/>
      <c r="AO537" s="22"/>
      <c r="AP537" s="22"/>
      <c r="AQ537" s="22"/>
    </row>
    <row r="538" spans="1:43"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50"/>
      <c r="AF538" s="22"/>
      <c r="AG538" s="22"/>
      <c r="AH538" s="22"/>
      <c r="AI538" s="22"/>
      <c r="AJ538" s="22"/>
      <c r="AK538" s="22"/>
      <c r="AL538" s="22"/>
      <c r="AM538" s="22"/>
      <c r="AN538" s="22"/>
      <c r="AO538" s="22"/>
      <c r="AP538" s="22"/>
      <c r="AQ538" s="22"/>
    </row>
    <row r="539" spans="1:43"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50"/>
      <c r="AF539" s="22"/>
      <c r="AG539" s="22"/>
      <c r="AH539" s="22"/>
      <c r="AI539" s="22"/>
      <c r="AJ539" s="22"/>
      <c r="AK539" s="22"/>
      <c r="AL539" s="22"/>
      <c r="AM539" s="22"/>
      <c r="AN539" s="22"/>
      <c r="AO539" s="22"/>
      <c r="AP539" s="22"/>
      <c r="AQ539" s="22"/>
    </row>
    <row r="540" spans="1:43"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50"/>
      <c r="AF540" s="22"/>
      <c r="AG540" s="22"/>
      <c r="AH540" s="22"/>
      <c r="AI540" s="22"/>
      <c r="AJ540" s="22"/>
      <c r="AK540" s="22"/>
      <c r="AL540" s="22"/>
      <c r="AM540" s="22"/>
      <c r="AN540" s="22"/>
      <c r="AO540" s="22"/>
      <c r="AP540" s="22"/>
      <c r="AQ540" s="22"/>
    </row>
    <row r="541" spans="1:43"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50"/>
      <c r="AF541" s="22"/>
      <c r="AG541" s="22"/>
      <c r="AH541" s="22"/>
      <c r="AI541" s="22"/>
      <c r="AJ541" s="22"/>
      <c r="AK541" s="22"/>
      <c r="AL541" s="22"/>
      <c r="AM541" s="22"/>
      <c r="AN541" s="22"/>
      <c r="AO541" s="22"/>
      <c r="AP541" s="22"/>
      <c r="AQ541" s="22"/>
    </row>
    <row r="542" spans="1:43"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50"/>
      <c r="AF542" s="22"/>
      <c r="AG542" s="22"/>
      <c r="AH542" s="22"/>
      <c r="AI542" s="22"/>
      <c r="AJ542" s="22"/>
      <c r="AK542" s="22"/>
      <c r="AL542" s="22"/>
      <c r="AM542" s="22"/>
      <c r="AN542" s="22"/>
      <c r="AO542" s="22"/>
      <c r="AP542" s="22"/>
      <c r="AQ542" s="22"/>
    </row>
    <row r="543" spans="1:43"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50"/>
      <c r="AF543" s="22"/>
      <c r="AG543" s="22"/>
      <c r="AH543" s="22"/>
      <c r="AI543" s="22"/>
      <c r="AJ543" s="22"/>
      <c r="AK543" s="22"/>
      <c r="AL543" s="22"/>
      <c r="AM543" s="22"/>
      <c r="AN543" s="22"/>
      <c r="AO543" s="22"/>
      <c r="AP543" s="22"/>
      <c r="AQ543" s="22"/>
    </row>
    <row r="544" spans="1:43"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50"/>
      <c r="AF544" s="22"/>
      <c r="AG544" s="22"/>
      <c r="AH544" s="22"/>
      <c r="AI544" s="22"/>
      <c r="AJ544" s="22"/>
      <c r="AK544" s="22"/>
      <c r="AL544" s="22"/>
      <c r="AM544" s="22"/>
      <c r="AN544" s="22"/>
      <c r="AO544" s="22"/>
      <c r="AP544" s="22"/>
      <c r="AQ544" s="22"/>
    </row>
    <row r="545" spans="1:43"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50"/>
      <c r="AF545" s="22"/>
      <c r="AG545" s="22"/>
      <c r="AH545" s="22"/>
      <c r="AI545" s="22"/>
      <c r="AJ545" s="22"/>
      <c r="AK545" s="22"/>
      <c r="AL545" s="22"/>
      <c r="AM545" s="22"/>
      <c r="AN545" s="22"/>
      <c r="AO545" s="22"/>
      <c r="AP545" s="22"/>
      <c r="AQ545" s="22"/>
    </row>
    <row r="546" spans="1:43"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50"/>
      <c r="AF546" s="22"/>
      <c r="AG546" s="22"/>
      <c r="AH546" s="22"/>
      <c r="AI546" s="22"/>
      <c r="AJ546" s="22"/>
      <c r="AK546" s="22"/>
      <c r="AL546" s="22"/>
      <c r="AM546" s="22"/>
      <c r="AN546" s="22"/>
      <c r="AO546" s="22"/>
      <c r="AP546" s="22"/>
      <c r="AQ546" s="22"/>
    </row>
    <row r="547" spans="1:43"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50"/>
      <c r="AF547" s="22"/>
      <c r="AG547" s="22"/>
      <c r="AH547" s="22"/>
      <c r="AI547" s="22"/>
      <c r="AJ547" s="22"/>
      <c r="AK547" s="22"/>
      <c r="AL547" s="22"/>
      <c r="AM547" s="22"/>
      <c r="AN547" s="22"/>
      <c r="AO547" s="22"/>
      <c r="AP547" s="22"/>
      <c r="AQ547" s="22"/>
    </row>
    <row r="548" spans="1:43"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50"/>
      <c r="AF548" s="22"/>
      <c r="AG548" s="22"/>
      <c r="AH548" s="22"/>
      <c r="AI548" s="22"/>
      <c r="AJ548" s="22"/>
      <c r="AK548" s="22"/>
      <c r="AL548" s="22"/>
      <c r="AM548" s="22"/>
      <c r="AN548" s="22"/>
      <c r="AO548" s="22"/>
      <c r="AP548" s="22"/>
      <c r="AQ548" s="22"/>
    </row>
    <row r="549" spans="1:43"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50"/>
      <c r="AF549" s="22"/>
      <c r="AG549" s="22"/>
      <c r="AH549" s="22"/>
      <c r="AI549" s="22"/>
      <c r="AJ549" s="22"/>
      <c r="AK549" s="22"/>
      <c r="AL549" s="22"/>
      <c r="AM549" s="22"/>
      <c r="AN549" s="22"/>
      <c r="AO549" s="22"/>
      <c r="AP549" s="22"/>
      <c r="AQ549" s="22"/>
    </row>
    <row r="550" spans="1:43"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50"/>
      <c r="AF550" s="22"/>
      <c r="AG550" s="22"/>
      <c r="AH550" s="22"/>
      <c r="AI550" s="22"/>
      <c r="AJ550" s="22"/>
      <c r="AK550" s="22"/>
      <c r="AL550" s="22"/>
      <c r="AM550" s="22"/>
      <c r="AN550" s="22"/>
      <c r="AO550" s="22"/>
      <c r="AP550" s="22"/>
      <c r="AQ550" s="22"/>
    </row>
    <row r="551" spans="1:43"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50"/>
      <c r="AF551" s="22"/>
      <c r="AG551" s="22"/>
      <c r="AH551" s="22"/>
      <c r="AI551" s="22"/>
      <c r="AJ551" s="22"/>
      <c r="AK551" s="22"/>
      <c r="AL551" s="22"/>
      <c r="AM551" s="22"/>
      <c r="AN551" s="22"/>
      <c r="AO551" s="22"/>
      <c r="AP551" s="22"/>
      <c r="AQ551" s="22"/>
    </row>
    <row r="552" spans="1:43"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50"/>
      <c r="AF552" s="22"/>
      <c r="AG552" s="22"/>
      <c r="AH552" s="22"/>
      <c r="AI552" s="22"/>
      <c r="AJ552" s="22"/>
      <c r="AK552" s="22"/>
      <c r="AL552" s="22"/>
      <c r="AM552" s="22"/>
      <c r="AN552" s="22"/>
      <c r="AO552" s="22"/>
      <c r="AP552" s="22"/>
      <c r="AQ552" s="22"/>
    </row>
    <row r="553" spans="1:43"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50"/>
      <c r="AF553" s="22"/>
      <c r="AG553" s="22"/>
      <c r="AH553" s="22"/>
      <c r="AI553" s="22"/>
      <c r="AJ553" s="22"/>
      <c r="AK553" s="22"/>
      <c r="AL553" s="22"/>
      <c r="AM553" s="22"/>
      <c r="AN553" s="22"/>
      <c r="AO553" s="22"/>
      <c r="AP553" s="22"/>
      <c r="AQ553" s="22"/>
    </row>
    <row r="554" spans="1:43"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50"/>
      <c r="AF554" s="22"/>
      <c r="AG554" s="22"/>
      <c r="AH554" s="22"/>
      <c r="AI554" s="22"/>
      <c r="AJ554" s="22"/>
      <c r="AK554" s="22"/>
      <c r="AL554" s="22"/>
      <c r="AM554" s="22"/>
      <c r="AN554" s="22"/>
      <c r="AO554" s="22"/>
      <c r="AP554" s="22"/>
      <c r="AQ554" s="22"/>
    </row>
    <row r="555" spans="1:43"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50"/>
      <c r="AF555" s="22"/>
      <c r="AG555" s="22"/>
      <c r="AH555" s="22"/>
      <c r="AI555" s="22"/>
      <c r="AJ555" s="22"/>
      <c r="AK555" s="22"/>
      <c r="AL555" s="22"/>
      <c r="AM555" s="22"/>
      <c r="AN555" s="22"/>
      <c r="AO555" s="22"/>
      <c r="AP555" s="22"/>
      <c r="AQ555" s="22"/>
    </row>
    <row r="556" spans="1:43"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50"/>
      <c r="AF556" s="22"/>
      <c r="AG556" s="22"/>
      <c r="AH556" s="22"/>
      <c r="AI556" s="22"/>
      <c r="AJ556" s="22"/>
      <c r="AK556" s="22"/>
      <c r="AL556" s="22"/>
      <c r="AM556" s="22"/>
      <c r="AN556" s="22"/>
      <c r="AO556" s="22"/>
      <c r="AP556" s="22"/>
      <c r="AQ556" s="22"/>
    </row>
    <row r="557" spans="1:43"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50"/>
      <c r="AF557" s="22"/>
      <c r="AG557" s="22"/>
      <c r="AH557" s="22"/>
      <c r="AI557" s="22"/>
      <c r="AJ557" s="22"/>
      <c r="AK557" s="22"/>
      <c r="AL557" s="22"/>
      <c r="AM557" s="22"/>
      <c r="AN557" s="22"/>
      <c r="AO557" s="22"/>
      <c r="AP557" s="22"/>
      <c r="AQ557" s="22"/>
    </row>
    <row r="558" spans="1:43"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50"/>
      <c r="AF558" s="22"/>
      <c r="AG558" s="22"/>
      <c r="AH558" s="22"/>
      <c r="AI558" s="22"/>
      <c r="AJ558" s="22"/>
      <c r="AK558" s="22"/>
      <c r="AL558" s="22"/>
      <c r="AM558" s="22"/>
      <c r="AN558" s="22"/>
      <c r="AO558" s="22"/>
      <c r="AP558" s="22"/>
      <c r="AQ558" s="22"/>
    </row>
    <row r="559" spans="1:43"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50"/>
      <c r="AF559" s="22"/>
      <c r="AG559" s="22"/>
      <c r="AH559" s="22"/>
      <c r="AI559" s="22"/>
      <c r="AJ559" s="22"/>
      <c r="AK559" s="22"/>
      <c r="AL559" s="22"/>
      <c r="AM559" s="22"/>
      <c r="AN559" s="22"/>
      <c r="AO559" s="22"/>
      <c r="AP559" s="22"/>
      <c r="AQ559" s="22"/>
    </row>
    <row r="560" spans="1:43"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50"/>
      <c r="AF560" s="22"/>
      <c r="AG560" s="22"/>
      <c r="AH560" s="22"/>
      <c r="AI560" s="22"/>
      <c r="AJ560" s="22"/>
      <c r="AK560" s="22"/>
      <c r="AL560" s="22"/>
      <c r="AM560" s="22"/>
      <c r="AN560" s="22"/>
      <c r="AO560" s="22"/>
      <c r="AP560" s="22"/>
      <c r="AQ560" s="22"/>
    </row>
    <row r="561" spans="1:43"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50"/>
      <c r="AF561" s="22"/>
      <c r="AG561" s="22"/>
      <c r="AH561" s="22"/>
      <c r="AI561" s="22"/>
      <c r="AJ561" s="22"/>
      <c r="AK561" s="22"/>
      <c r="AL561" s="22"/>
      <c r="AM561" s="22"/>
      <c r="AN561" s="22"/>
      <c r="AO561" s="22"/>
      <c r="AP561" s="22"/>
      <c r="AQ561" s="22"/>
    </row>
    <row r="562" spans="1:43"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50"/>
      <c r="AF562" s="22"/>
      <c r="AG562" s="22"/>
      <c r="AH562" s="22"/>
      <c r="AI562" s="22"/>
      <c r="AJ562" s="22"/>
      <c r="AK562" s="22"/>
      <c r="AL562" s="22"/>
      <c r="AM562" s="22"/>
      <c r="AN562" s="22"/>
      <c r="AO562" s="22"/>
      <c r="AP562" s="22"/>
      <c r="AQ562" s="22"/>
    </row>
    <row r="563" spans="1:43"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50"/>
      <c r="AF563" s="22"/>
      <c r="AG563" s="22"/>
      <c r="AH563" s="22"/>
      <c r="AI563" s="22"/>
      <c r="AJ563" s="22"/>
      <c r="AK563" s="22"/>
      <c r="AL563" s="22"/>
      <c r="AM563" s="22"/>
      <c r="AN563" s="22"/>
      <c r="AO563" s="22"/>
      <c r="AP563" s="22"/>
      <c r="AQ563" s="22"/>
    </row>
    <row r="564" spans="1:43"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50"/>
      <c r="AF564" s="22"/>
      <c r="AG564" s="22"/>
      <c r="AH564" s="22"/>
      <c r="AI564" s="22"/>
      <c r="AJ564" s="22"/>
      <c r="AK564" s="22"/>
      <c r="AL564" s="22"/>
      <c r="AM564" s="22"/>
      <c r="AN564" s="22"/>
      <c r="AO564" s="22"/>
      <c r="AP564" s="22"/>
      <c r="AQ564" s="22"/>
    </row>
    <row r="565" spans="1:43"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50"/>
      <c r="AF565" s="22"/>
      <c r="AG565" s="22"/>
      <c r="AH565" s="22"/>
      <c r="AI565" s="22"/>
      <c r="AJ565" s="22"/>
      <c r="AK565" s="22"/>
      <c r="AL565" s="22"/>
      <c r="AM565" s="22"/>
      <c r="AN565" s="22"/>
      <c r="AO565" s="22"/>
      <c r="AP565" s="22"/>
      <c r="AQ565" s="22"/>
    </row>
    <row r="566" spans="1:43"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50"/>
      <c r="AF566" s="22"/>
      <c r="AG566" s="22"/>
      <c r="AH566" s="22"/>
      <c r="AI566" s="22"/>
      <c r="AJ566" s="22"/>
      <c r="AK566" s="22"/>
      <c r="AL566" s="22"/>
      <c r="AM566" s="22"/>
      <c r="AN566" s="22"/>
      <c r="AO566" s="22"/>
      <c r="AP566" s="22"/>
      <c r="AQ566" s="22"/>
    </row>
    <row r="567" spans="1:43"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50"/>
      <c r="AF567" s="22"/>
      <c r="AG567" s="22"/>
      <c r="AH567" s="22"/>
      <c r="AI567" s="22"/>
      <c r="AJ567" s="22"/>
      <c r="AK567" s="22"/>
      <c r="AL567" s="22"/>
      <c r="AM567" s="22"/>
      <c r="AN567" s="22"/>
      <c r="AO567" s="22"/>
      <c r="AP567" s="22"/>
      <c r="AQ567" s="22"/>
    </row>
    <row r="568" spans="1:43"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50"/>
      <c r="AF568" s="22"/>
      <c r="AG568" s="22"/>
      <c r="AH568" s="22"/>
      <c r="AI568" s="22"/>
      <c r="AJ568" s="22"/>
      <c r="AK568" s="22"/>
      <c r="AL568" s="22"/>
      <c r="AM568" s="22"/>
      <c r="AN568" s="22"/>
      <c r="AO568" s="22"/>
      <c r="AP568" s="22"/>
      <c r="AQ568" s="22"/>
    </row>
    <row r="569" spans="1:43"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50"/>
      <c r="AF569" s="22"/>
      <c r="AG569" s="22"/>
      <c r="AH569" s="22"/>
      <c r="AI569" s="22"/>
      <c r="AJ569" s="22"/>
      <c r="AK569" s="22"/>
      <c r="AL569" s="22"/>
      <c r="AM569" s="22"/>
      <c r="AN569" s="22"/>
      <c r="AO569" s="22"/>
      <c r="AP569" s="22"/>
      <c r="AQ569" s="22"/>
    </row>
    <row r="570" spans="1:43"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50"/>
      <c r="AF570" s="22"/>
      <c r="AG570" s="22"/>
      <c r="AH570" s="22"/>
      <c r="AI570" s="22"/>
      <c r="AJ570" s="22"/>
      <c r="AK570" s="22"/>
      <c r="AL570" s="22"/>
      <c r="AM570" s="22"/>
      <c r="AN570" s="22"/>
      <c r="AO570" s="22"/>
      <c r="AP570" s="22"/>
      <c r="AQ570" s="22"/>
    </row>
    <row r="571" spans="1:43"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50"/>
      <c r="AF571" s="22"/>
      <c r="AG571" s="22"/>
      <c r="AH571" s="22"/>
      <c r="AI571" s="22"/>
      <c r="AJ571" s="22"/>
      <c r="AK571" s="22"/>
      <c r="AL571" s="22"/>
      <c r="AM571" s="22"/>
      <c r="AN571" s="22"/>
      <c r="AO571" s="22"/>
      <c r="AP571" s="22"/>
      <c r="AQ571" s="22"/>
    </row>
    <row r="572" spans="1:43"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50"/>
      <c r="AF572" s="22"/>
      <c r="AG572" s="22"/>
      <c r="AH572" s="22"/>
      <c r="AI572" s="22"/>
      <c r="AJ572" s="22"/>
      <c r="AK572" s="22"/>
      <c r="AL572" s="22"/>
      <c r="AM572" s="22"/>
      <c r="AN572" s="22"/>
      <c r="AO572" s="22"/>
      <c r="AP572" s="22"/>
      <c r="AQ572" s="22"/>
    </row>
    <row r="573" spans="1:43"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50"/>
      <c r="AF573" s="22"/>
      <c r="AG573" s="22"/>
      <c r="AH573" s="22"/>
      <c r="AI573" s="22"/>
      <c r="AJ573" s="22"/>
      <c r="AK573" s="22"/>
      <c r="AL573" s="22"/>
      <c r="AM573" s="22"/>
      <c r="AN573" s="22"/>
      <c r="AO573" s="22"/>
      <c r="AP573" s="22"/>
      <c r="AQ573" s="22"/>
    </row>
    <row r="574" spans="1:43"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50"/>
      <c r="AF574" s="22"/>
      <c r="AG574" s="22"/>
      <c r="AH574" s="22"/>
      <c r="AI574" s="22"/>
      <c r="AJ574" s="22"/>
      <c r="AK574" s="22"/>
      <c r="AL574" s="22"/>
      <c r="AM574" s="22"/>
      <c r="AN574" s="22"/>
      <c r="AO574" s="22"/>
      <c r="AP574" s="22"/>
      <c r="AQ574" s="22"/>
    </row>
    <row r="575" spans="1:43"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50"/>
      <c r="AF575" s="22"/>
      <c r="AG575" s="22"/>
      <c r="AH575" s="22"/>
      <c r="AI575" s="22"/>
      <c r="AJ575" s="22"/>
      <c r="AK575" s="22"/>
      <c r="AL575" s="22"/>
      <c r="AM575" s="22"/>
      <c r="AN575" s="22"/>
      <c r="AO575" s="22"/>
      <c r="AP575" s="22"/>
      <c r="AQ575" s="22"/>
    </row>
    <row r="576" spans="1:43"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50"/>
      <c r="AF576" s="22"/>
      <c r="AG576" s="22"/>
      <c r="AH576" s="22"/>
      <c r="AI576" s="22"/>
      <c r="AJ576" s="22"/>
      <c r="AK576" s="22"/>
      <c r="AL576" s="22"/>
      <c r="AM576" s="22"/>
      <c r="AN576" s="22"/>
      <c r="AO576" s="22"/>
      <c r="AP576" s="22"/>
      <c r="AQ576" s="22"/>
    </row>
    <row r="577" spans="1:43"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50"/>
      <c r="AF577" s="22"/>
      <c r="AG577" s="22"/>
      <c r="AH577" s="22"/>
      <c r="AI577" s="22"/>
      <c r="AJ577" s="22"/>
      <c r="AK577" s="22"/>
      <c r="AL577" s="22"/>
      <c r="AM577" s="22"/>
      <c r="AN577" s="22"/>
      <c r="AO577" s="22"/>
      <c r="AP577" s="22"/>
      <c r="AQ577" s="22"/>
    </row>
    <row r="578" spans="1:43"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50"/>
      <c r="AF578" s="22"/>
      <c r="AG578" s="22"/>
      <c r="AH578" s="22"/>
      <c r="AI578" s="22"/>
      <c r="AJ578" s="22"/>
      <c r="AK578" s="22"/>
      <c r="AL578" s="22"/>
      <c r="AM578" s="22"/>
      <c r="AN578" s="22"/>
      <c r="AO578" s="22"/>
      <c r="AP578" s="22"/>
      <c r="AQ578" s="22"/>
    </row>
    <row r="579" spans="1:43"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50"/>
      <c r="AF579" s="22"/>
      <c r="AG579" s="22"/>
      <c r="AH579" s="22"/>
      <c r="AI579" s="22"/>
      <c r="AJ579" s="22"/>
      <c r="AK579" s="22"/>
      <c r="AL579" s="22"/>
      <c r="AM579" s="22"/>
      <c r="AN579" s="22"/>
      <c r="AO579" s="22"/>
      <c r="AP579" s="22"/>
      <c r="AQ579" s="22"/>
    </row>
    <row r="580" spans="1:43"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50"/>
      <c r="AF580" s="22"/>
      <c r="AG580" s="22"/>
      <c r="AH580" s="22"/>
      <c r="AI580" s="22"/>
      <c r="AJ580" s="22"/>
      <c r="AK580" s="22"/>
      <c r="AL580" s="22"/>
      <c r="AM580" s="22"/>
      <c r="AN580" s="22"/>
      <c r="AO580" s="22"/>
      <c r="AP580" s="22"/>
      <c r="AQ580" s="22"/>
    </row>
    <row r="581" spans="1:43"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50"/>
      <c r="AF581" s="22"/>
      <c r="AG581" s="22"/>
      <c r="AH581" s="22"/>
      <c r="AI581" s="22"/>
      <c r="AJ581" s="22"/>
      <c r="AK581" s="22"/>
      <c r="AL581" s="22"/>
      <c r="AM581" s="22"/>
      <c r="AN581" s="22"/>
      <c r="AO581" s="22"/>
      <c r="AP581" s="22"/>
      <c r="AQ581" s="22"/>
    </row>
    <row r="582" spans="1:43"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50"/>
      <c r="AF582" s="22"/>
      <c r="AG582" s="22"/>
      <c r="AH582" s="22"/>
      <c r="AI582" s="22"/>
      <c r="AJ582" s="22"/>
      <c r="AK582" s="22"/>
      <c r="AL582" s="22"/>
      <c r="AM582" s="22"/>
      <c r="AN582" s="22"/>
      <c r="AO582" s="22"/>
      <c r="AP582" s="22"/>
      <c r="AQ582" s="22"/>
    </row>
    <row r="583" spans="1:43"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50"/>
      <c r="AF583" s="22"/>
      <c r="AG583" s="22"/>
      <c r="AH583" s="22"/>
      <c r="AI583" s="22"/>
      <c r="AJ583" s="22"/>
      <c r="AK583" s="22"/>
      <c r="AL583" s="22"/>
      <c r="AM583" s="22"/>
      <c r="AN583" s="22"/>
      <c r="AO583" s="22"/>
      <c r="AP583" s="22"/>
      <c r="AQ583" s="22"/>
    </row>
    <row r="584" spans="1:43"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50"/>
      <c r="AF584" s="22"/>
      <c r="AG584" s="22"/>
      <c r="AH584" s="22"/>
      <c r="AI584" s="22"/>
      <c r="AJ584" s="22"/>
      <c r="AK584" s="22"/>
      <c r="AL584" s="22"/>
      <c r="AM584" s="22"/>
      <c r="AN584" s="22"/>
      <c r="AO584" s="22"/>
      <c r="AP584" s="22"/>
      <c r="AQ584" s="22"/>
    </row>
    <row r="585" spans="1:43"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50"/>
      <c r="AF585" s="22"/>
      <c r="AG585" s="22"/>
      <c r="AH585" s="22"/>
      <c r="AI585" s="22"/>
      <c r="AJ585" s="22"/>
      <c r="AK585" s="22"/>
      <c r="AL585" s="22"/>
      <c r="AM585" s="22"/>
      <c r="AN585" s="22"/>
      <c r="AO585" s="22"/>
      <c r="AP585" s="22"/>
      <c r="AQ585" s="22"/>
    </row>
    <row r="586" spans="1:43"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50"/>
      <c r="AF586" s="22"/>
      <c r="AG586" s="22"/>
      <c r="AH586" s="22"/>
      <c r="AI586" s="22"/>
      <c r="AJ586" s="22"/>
      <c r="AK586" s="22"/>
      <c r="AL586" s="22"/>
      <c r="AM586" s="22"/>
      <c r="AN586" s="22"/>
      <c r="AO586" s="22"/>
      <c r="AP586" s="22"/>
      <c r="AQ586" s="22"/>
    </row>
    <row r="587" spans="1:43"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50"/>
      <c r="AF587" s="22"/>
      <c r="AG587" s="22"/>
      <c r="AH587" s="22"/>
      <c r="AI587" s="22"/>
      <c r="AJ587" s="22"/>
      <c r="AK587" s="22"/>
      <c r="AL587" s="22"/>
      <c r="AM587" s="22"/>
      <c r="AN587" s="22"/>
      <c r="AO587" s="22"/>
      <c r="AP587" s="22"/>
      <c r="AQ587" s="22"/>
    </row>
    <row r="588" spans="1:43"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50"/>
      <c r="AF588" s="22"/>
      <c r="AG588" s="22"/>
      <c r="AH588" s="22"/>
      <c r="AI588" s="22"/>
      <c r="AJ588" s="22"/>
      <c r="AK588" s="22"/>
      <c r="AL588" s="22"/>
      <c r="AM588" s="22"/>
      <c r="AN588" s="22"/>
      <c r="AO588" s="22"/>
      <c r="AP588" s="22"/>
      <c r="AQ588" s="22"/>
    </row>
    <row r="589" spans="1:43"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50"/>
      <c r="AF589" s="22"/>
      <c r="AG589" s="22"/>
      <c r="AH589" s="22"/>
      <c r="AI589" s="22"/>
      <c r="AJ589" s="22"/>
      <c r="AK589" s="22"/>
      <c r="AL589" s="22"/>
      <c r="AM589" s="22"/>
      <c r="AN589" s="22"/>
      <c r="AO589" s="22"/>
      <c r="AP589" s="22"/>
      <c r="AQ589" s="22"/>
    </row>
    <row r="590" spans="1:43"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50"/>
      <c r="AF590" s="22"/>
      <c r="AG590" s="22"/>
      <c r="AH590" s="22"/>
      <c r="AI590" s="22"/>
      <c r="AJ590" s="22"/>
      <c r="AK590" s="22"/>
      <c r="AL590" s="22"/>
      <c r="AM590" s="22"/>
      <c r="AN590" s="22"/>
      <c r="AO590" s="22"/>
      <c r="AP590" s="22"/>
      <c r="AQ590" s="22"/>
    </row>
    <row r="591" spans="1:43"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50"/>
      <c r="AF591" s="22"/>
      <c r="AG591" s="22"/>
      <c r="AH591" s="22"/>
      <c r="AI591" s="22"/>
      <c r="AJ591" s="22"/>
      <c r="AK591" s="22"/>
      <c r="AL591" s="22"/>
      <c r="AM591" s="22"/>
      <c r="AN591" s="22"/>
      <c r="AO591" s="22"/>
      <c r="AP591" s="22"/>
      <c r="AQ591" s="22"/>
    </row>
    <row r="592" spans="1:43"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50"/>
      <c r="AF592" s="22"/>
      <c r="AG592" s="22"/>
      <c r="AH592" s="22"/>
      <c r="AI592" s="22"/>
      <c r="AJ592" s="22"/>
      <c r="AK592" s="22"/>
      <c r="AL592" s="22"/>
      <c r="AM592" s="22"/>
      <c r="AN592" s="22"/>
      <c r="AO592" s="22"/>
      <c r="AP592" s="22"/>
      <c r="AQ592" s="22"/>
    </row>
    <row r="593" spans="1:43"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50"/>
      <c r="AF593" s="22"/>
      <c r="AG593" s="22"/>
      <c r="AH593" s="22"/>
      <c r="AI593" s="22"/>
      <c r="AJ593" s="22"/>
      <c r="AK593" s="22"/>
      <c r="AL593" s="22"/>
      <c r="AM593" s="22"/>
      <c r="AN593" s="22"/>
      <c r="AO593" s="22"/>
      <c r="AP593" s="22"/>
      <c r="AQ593" s="22"/>
    </row>
    <row r="594" spans="1:43"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50"/>
      <c r="AF594" s="22"/>
      <c r="AG594" s="22"/>
      <c r="AH594" s="22"/>
      <c r="AI594" s="22"/>
      <c r="AJ594" s="22"/>
      <c r="AK594" s="22"/>
      <c r="AL594" s="22"/>
      <c r="AM594" s="22"/>
      <c r="AN594" s="22"/>
      <c r="AO594" s="22"/>
      <c r="AP594" s="22"/>
      <c r="AQ594" s="22"/>
    </row>
    <row r="595" spans="1:43"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50"/>
      <c r="AF595" s="22"/>
      <c r="AG595" s="22"/>
      <c r="AH595" s="22"/>
      <c r="AI595" s="22"/>
      <c r="AJ595" s="22"/>
      <c r="AK595" s="22"/>
      <c r="AL595" s="22"/>
      <c r="AM595" s="22"/>
      <c r="AN595" s="22"/>
      <c r="AO595" s="22"/>
      <c r="AP595" s="22"/>
      <c r="AQ595" s="22"/>
    </row>
    <row r="596" spans="1:43"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50"/>
      <c r="AF596" s="22"/>
      <c r="AG596" s="22"/>
      <c r="AH596" s="22"/>
      <c r="AI596" s="22"/>
      <c r="AJ596" s="22"/>
      <c r="AK596" s="22"/>
      <c r="AL596" s="22"/>
      <c r="AM596" s="22"/>
      <c r="AN596" s="22"/>
      <c r="AO596" s="22"/>
      <c r="AP596" s="22"/>
      <c r="AQ596" s="22"/>
    </row>
    <row r="597" spans="1:43"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50"/>
      <c r="AF597" s="22"/>
      <c r="AG597" s="22"/>
      <c r="AH597" s="22"/>
      <c r="AI597" s="22"/>
      <c r="AJ597" s="22"/>
      <c r="AK597" s="22"/>
      <c r="AL597" s="22"/>
      <c r="AM597" s="22"/>
      <c r="AN597" s="22"/>
      <c r="AO597" s="22"/>
      <c r="AP597" s="22"/>
      <c r="AQ597" s="22"/>
    </row>
    <row r="598" spans="1:43"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50"/>
      <c r="AF598" s="22"/>
      <c r="AG598" s="22"/>
      <c r="AH598" s="22"/>
      <c r="AI598" s="22"/>
      <c r="AJ598" s="22"/>
      <c r="AK598" s="22"/>
      <c r="AL598" s="22"/>
      <c r="AM598" s="22"/>
      <c r="AN598" s="22"/>
      <c r="AO598" s="22"/>
      <c r="AP598" s="22"/>
      <c r="AQ598" s="22"/>
    </row>
    <row r="599" spans="1:43"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50"/>
      <c r="AF599" s="22"/>
      <c r="AG599" s="22"/>
      <c r="AH599" s="22"/>
      <c r="AI599" s="22"/>
      <c r="AJ599" s="22"/>
      <c r="AK599" s="22"/>
      <c r="AL599" s="22"/>
      <c r="AM599" s="22"/>
      <c r="AN599" s="22"/>
      <c r="AO599" s="22"/>
      <c r="AP599" s="22"/>
      <c r="AQ599" s="22"/>
    </row>
    <row r="600" spans="1:43"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50"/>
      <c r="AF600" s="22"/>
      <c r="AG600" s="22"/>
      <c r="AH600" s="22"/>
      <c r="AI600" s="22"/>
      <c r="AJ600" s="22"/>
      <c r="AK600" s="22"/>
      <c r="AL600" s="22"/>
      <c r="AM600" s="22"/>
      <c r="AN600" s="22"/>
      <c r="AO600" s="22"/>
      <c r="AP600" s="22"/>
      <c r="AQ600" s="22"/>
    </row>
    <row r="601" spans="1:43"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50"/>
      <c r="AF601" s="22"/>
      <c r="AG601" s="22"/>
      <c r="AH601" s="22"/>
      <c r="AI601" s="22"/>
      <c r="AJ601" s="22"/>
      <c r="AK601" s="22"/>
      <c r="AL601" s="22"/>
      <c r="AM601" s="22"/>
      <c r="AN601" s="22"/>
      <c r="AO601" s="22"/>
      <c r="AP601" s="22"/>
      <c r="AQ601" s="22"/>
    </row>
    <row r="602" spans="1:43"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50"/>
      <c r="AF602" s="22"/>
      <c r="AG602" s="22"/>
      <c r="AH602" s="22"/>
      <c r="AI602" s="22"/>
      <c r="AJ602" s="22"/>
      <c r="AK602" s="22"/>
      <c r="AL602" s="22"/>
      <c r="AM602" s="22"/>
      <c r="AN602" s="22"/>
      <c r="AO602" s="22"/>
      <c r="AP602" s="22"/>
      <c r="AQ602" s="22"/>
    </row>
    <row r="603" spans="1:43"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50"/>
      <c r="AF603" s="22"/>
      <c r="AG603" s="22"/>
      <c r="AH603" s="22"/>
      <c r="AI603" s="22"/>
      <c r="AJ603" s="22"/>
      <c r="AK603" s="22"/>
      <c r="AL603" s="22"/>
      <c r="AM603" s="22"/>
      <c r="AN603" s="22"/>
      <c r="AO603" s="22"/>
      <c r="AP603" s="22"/>
      <c r="AQ603" s="22"/>
    </row>
    <row r="604" spans="1:43"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50"/>
      <c r="AF604" s="22"/>
      <c r="AG604" s="22"/>
      <c r="AH604" s="22"/>
      <c r="AI604" s="22"/>
      <c r="AJ604" s="22"/>
      <c r="AK604" s="22"/>
      <c r="AL604" s="22"/>
      <c r="AM604" s="22"/>
      <c r="AN604" s="22"/>
      <c r="AO604" s="22"/>
      <c r="AP604" s="22"/>
      <c r="AQ604" s="22"/>
    </row>
    <row r="605" spans="1:43"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50"/>
      <c r="AF605" s="22"/>
      <c r="AG605" s="22"/>
      <c r="AH605" s="22"/>
      <c r="AI605" s="22"/>
      <c r="AJ605" s="22"/>
      <c r="AK605" s="22"/>
      <c r="AL605" s="22"/>
      <c r="AM605" s="22"/>
      <c r="AN605" s="22"/>
      <c r="AO605" s="22"/>
      <c r="AP605" s="22"/>
      <c r="AQ605" s="22"/>
    </row>
    <row r="606" spans="1:43"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50"/>
      <c r="AF606" s="22"/>
      <c r="AG606" s="22"/>
      <c r="AH606" s="22"/>
      <c r="AI606" s="22"/>
      <c r="AJ606" s="22"/>
      <c r="AK606" s="22"/>
      <c r="AL606" s="22"/>
      <c r="AM606" s="22"/>
      <c r="AN606" s="22"/>
      <c r="AO606" s="22"/>
      <c r="AP606" s="22"/>
      <c r="AQ606" s="22"/>
    </row>
    <row r="607" spans="1:43"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50"/>
      <c r="AF607" s="22"/>
      <c r="AG607" s="22"/>
      <c r="AH607" s="22"/>
      <c r="AI607" s="22"/>
      <c r="AJ607" s="22"/>
      <c r="AK607" s="22"/>
      <c r="AL607" s="22"/>
      <c r="AM607" s="22"/>
      <c r="AN607" s="22"/>
      <c r="AO607" s="22"/>
      <c r="AP607" s="22"/>
      <c r="AQ607" s="22"/>
    </row>
    <row r="608" spans="1:43"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50"/>
      <c r="AF608" s="22"/>
      <c r="AG608" s="22"/>
      <c r="AH608" s="22"/>
      <c r="AI608" s="22"/>
      <c r="AJ608" s="22"/>
      <c r="AK608" s="22"/>
      <c r="AL608" s="22"/>
      <c r="AM608" s="22"/>
      <c r="AN608" s="22"/>
      <c r="AO608" s="22"/>
      <c r="AP608" s="22"/>
      <c r="AQ608" s="22"/>
    </row>
    <row r="609" spans="1:43"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50"/>
      <c r="AF609" s="22"/>
      <c r="AG609" s="22"/>
      <c r="AH609" s="22"/>
      <c r="AI609" s="22"/>
      <c r="AJ609" s="22"/>
      <c r="AK609" s="22"/>
      <c r="AL609" s="22"/>
      <c r="AM609" s="22"/>
      <c r="AN609" s="22"/>
      <c r="AO609" s="22"/>
      <c r="AP609" s="22"/>
      <c r="AQ609" s="22"/>
    </row>
    <row r="610" spans="1:43"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50"/>
      <c r="AF610" s="22"/>
      <c r="AG610" s="22"/>
      <c r="AH610" s="22"/>
      <c r="AI610" s="22"/>
      <c r="AJ610" s="22"/>
      <c r="AK610" s="22"/>
      <c r="AL610" s="22"/>
      <c r="AM610" s="22"/>
      <c r="AN610" s="22"/>
      <c r="AO610" s="22"/>
      <c r="AP610" s="22"/>
      <c r="AQ610" s="22"/>
    </row>
    <row r="611" spans="1:43"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50"/>
      <c r="AF611" s="22"/>
      <c r="AG611" s="22"/>
      <c r="AH611" s="22"/>
      <c r="AI611" s="22"/>
      <c r="AJ611" s="22"/>
      <c r="AK611" s="22"/>
      <c r="AL611" s="22"/>
      <c r="AM611" s="22"/>
      <c r="AN611" s="22"/>
      <c r="AO611" s="22"/>
      <c r="AP611" s="22"/>
      <c r="AQ611" s="22"/>
    </row>
    <row r="612" spans="1:43"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50"/>
      <c r="AF612" s="22"/>
      <c r="AG612" s="22"/>
      <c r="AH612" s="22"/>
      <c r="AI612" s="22"/>
      <c r="AJ612" s="22"/>
      <c r="AK612" s="22"/>
      <c r="AL612" s="22"/>
      <c r="AM612" s="22"/>
      <c r="AN612" s="22"/>
      <c r="AO612" s="22"/>
      <c r="AP612" s="22"/>
      <c r="AQ612" s="22"/>
    </row>
    <row r="613" spans="1:43"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50"/>
      <c r="AF613" s="22"/>
      <c r="AG613" s="22"/>
      <c r="AH613" s="22"/>
      <c r="AI613" s="22"/>
      <c r="AJ613" s="22"/>
      <c r="AK613" s="22"/>
      <c r="AL613" s="22"/>
      <c r="AM613" s="22"/>
      <c r="AN613" s="22"/>
      <c r="AO613" s="22"/>
      <c r="AP613" s="22"/>
      <c r="AQ613" s="22"/>
    </row>
    <row r="614" spans="1:43"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50"/>
      <c r="AF614" s="22"/>
      <c r="AG614" s="22"/>
      <c r="AH614" s="22"/>
      <c r="AI614" s="22"/>
      <c r="AJ614" s="22"/>
      <c r="AK614" s="22"/>
      <c r="AL614" s="22"/>
      <c r="AM614" s="22"/>
      <c r="AN614" s="22"/>
      <c r="AO614" s="22"/>
      <c r="AP614" s="22"/>
      <c r="AQ614" s="22"/>
    </row>
    <row r="615" spans="1:43"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50"/>
      <c r="AF615" s="22"/>
      <c r="AG615" s="22"/>
      <c r="AH615" s="22"/>
      <c r="AI615" s="22"/>
      <c r="AJ615" s="22"/>
      <c r="AK615" s="22"/>
      <c r="AL615" s="22"/>
      <c r="AM615" s="22"/>
      <c r="AN615" s="22"/>
      <c r="AO615" s="22"/>
      <c r="AP615" s="22"/>
      <c r="AQ615" s="22"/>
    </row>
    <row r="616" spans="1:43"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50"/>
      <c r="AF616" s="22"/>
      <c r="AG616" s="22"/>
      <c r="AH616" s="22"/>
      <c r="AI616" s="22"/>
      <c r="AJ616" s="22"/>
      <c r="AK616" s="22"/>
      <c r="AL616" s="22"/>
      <c r="AM616" s="22"/>
      <c r="AN616" s="22"/>
      <c r="AO616" s="22"/>
      <c r="AP616" s="22"/>
      <c r="AQ616" s="22"/>
    </row>
    <row r="617" spans="1:43"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50"/>
      <c r="AF617" s="22"/>
      <c r="AG617" s="22"/>
      <c r="AH617" s="22"/>
      <c r="AI617" s="22"/>
      <c r="AJ617" s="22"/>
      <c r="AK617" s="22"/>
      <c r="AL617" s="22"/>
      <c r="AM617" s="22"/>
      <c r="AN617" s="22"/>
      <c r="AO617" s="22"/>
      <c r="AP617" s="22"/>
      <c r="AQ617" s="22"/>
    </row>
    <row r="618" spans="1:43"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50"/>
      <c r="AF618" s="22"/>
      <c r="AG618" s="22"/>
      <c r="AH618" s="22"/>
      <c r="AI618" s="22"/>
      <c r="AJ618" s="22"/>
      <c r="AK618" s="22"/>
      <c r="AL618" s="22"/>
      <c r="AM618" s="22"/>
      <c r="AN618" s="22"/>
      <c r="AO618" s="22"/>
      <c r="AP618" s="22"/>
      <c r="AQ618" s="22"/>
    </row>
    <row r="619" spans="1:43"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50"/>
      <c r="AF619" s="22"/>
      <c r="AG619" s="22"/>
      <c r="AH619" s="22"/>
      <c r="AI619" s="22"/>
      <c r="AJ619" s="22"/>
      <c r="AK619" s="22"/>
      <c r="AL619" s="22"/>
      <c r="AM619" s="22"/>
      <c r="AN619" s="22"/>
      <c r="AO619" s="22"/>
      <c r="AP619" s="22"/>
      <c r="AQ619" s="22"/>
    </row>
    <row r="620" spans="1:43"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50"/>
      <c r="AF620" s="22"/>
      <c r="AG620" s="22"/>
      <c r="AH620" s="22"/>
      <c r="AI620" s="22"/>
      <c r="AJ620" s="22"/>
      <c r="AK620" s="22"/>
      <c r="AL620" s="22"/>
      <c r="AM620" s="22"/>
      <c r="AN620" s="22"/>
      <c r="AO620" s="22"/>
      <c r="AP620" s="22"/>
      <c r="AQ620" s="22"/>
    </row>
    <row r="621" spans="1:43"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50"/>
      <c r="AF621" s="22"/>
      <c r="AG621" s="22"/>
      <c r="AH621" s="22"/>
      <c r="AI621" s="22"/>
      <c r="AJ621" s="22"/>
      <c r="AK621" s="22"/>
      <c r="AL621" s="22"/>
      <c r="AM621" s="22"/>
      <c r="AN621" s="22"/>
      <c r="AO621" s="22"/>
      <c r="AP621" s="22"/>
      <c r="AQ621" s="22"/>
    </row>
    <row r="622" spans="1:43"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50"/>
      <c r="AF622" s="22"/>
      <c r="AG622" s="22"/>
      <c r="AH622" s="22"/>
      <c r="AI622" s="22"/>
      <c r="AJ622" s="22"/>
      <c r="AK622" s="22"/>
      <c r="AL622" s="22"/>
      <c r="AM622" s="22"/>
      <c r="AN622" s="22"/>
      <c r="AO622" s="22"/>
      <c r="AP622" s="22"/>
      <c r="AQ622" s="22"/>
    </row>
    <row r="623" spans="1:43"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50"/>
      <c r="AF623" s="22"/>
      <c r="AG623" s="22"/>
      <c r="AH623" s="22"/>
      <c r="AI623" s="22"/>
      <c r="AJ623" s="22"/>
      <c r="AK623" s="22"/>
      <c r="AL623" s="22"/>
      <c r="AM623" s="22"/>
      <c r="AN623" s="22"/>
      <c r="AO623" s="22"/>
      <c r="AP623" s="22"/>
      <c r="AQ623" s="22"/>
    </row>
    <row r="624" spans="1:43"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50"/>
      <c r="AF624" s="22"/>
      <c r="AG624" s="22"/>
      <c r="AH624" s="22"/>
      <c r="AI624" s="22"/>
      <c r="AJ624" s="22"/>
      <c r="AK624" s="22"/>
      <c r="AL624" s="22"/>
      <c r="AM624" s="22"/>
      <c r="AN624" s="22"/>
      <c r="AO624" s="22"/>
      <c r="AP624" s="22"/>
      <c r="AQ624" s="22"/>
    </row>
    <row r="625" spans="1:43"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50"/>
      <c r="AF625" s="22"/>
      <c r="AG625" s="22"/>
      <c r="AH625" s="22"/>
      <c r="AI625" s="22"/>
      <c r="AJ625" s="22"/>
      <c r="AK625" s="22"/>
      <c r="AL625" s="22"/>
      <c r="AM625" s="22"/>
      <c r="AN625" s="22"/>
      <c r="AO625" s="22"/>
      <c r="AP625" s="22"/>
      <c r="AQ625" s="22"/>
    </row>
    <row r="626" spans="1:43"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50"/>
      <c r="AF626" s="22"/>
      <c r="AG626" s="22"/>
      <c r="AH626" s="22"/>
      <c r="AI626" s="22"/>
      <c r="AJ626" s="22"/>
      <c r="AK626" s="22"/>
      <c r="AL626" s="22"/>
      <c r="AM626" s="22"/>
      <c r="AN626" s="22"/>
      <c r="AO626" s="22"/>
      <c r="AP626" s="22"/>
      <c r="AQ626" s="22"/>
    </row>
    <row r="627" spans="1:43"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50"/>
      <c r="AF627" s="22"/>
      <c r="AG627" s="22"/>
      <c r="AH627" s="22"/>
      <c r="AI627" s="22"/>
      <c r="AJ627" s="22"/>
      <c r="AK627" s="22"/>
      <c r="AL627" s="22"/>
      <c r="AM627" s="22"/>
      <c r="AN627" s="22"/>
      <c r="AO627" s="22"/>
      <c r="AP627" s="22"/>
      <c r="AQ627" s="22"/>
    </row>
    <row r="628" spans="1:43"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50"/>
      <c r="AF628" s="22"/>
      <c r="AG628" s="22"/>
      <c r="AH628" s="22"/>
      <c r="AI628" s="22"/>
      <c r="AJ628" s="22"/>
      <c r="AK628" s="22"/>
      <c r="AL628" s="22"/>
      <c r="AM628" s="22"/>
      <c r="AN628" s="22"/>
      <c r="AO628" s="22"/>
      <c r="AP628" s="22"/>
      <c r="AQ628" s="22"/>
    </row>
    <row r="629" spans="1:43"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50"/>
      <c r="AF629" s="22"/>
      <c r="AG629" s="22"/>
      <c r="AH629" s="22"/>
      <c r="AI629" s="22"/>
      <c r="AJ629" s="22"/>
      <c r="AK629" s="22"/>
      <c r="AL629" s="22"/>
      <c r="AM629" s="22"/>
      <c r="AN629" s="22"/>
      <c r="AO629" s="22"/>
      <c r="AP629" s="22"/>
      <c r="AQ629" s="22"/>
    </row>
    <row r="630" spans="1:43"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50"/>
      <c r="AF630" s="22"/>
      <c r="AG630" s="22"/>
      <c r="AH630" s="22"/>
      <c r="AI630" s="22"/>
      <c r="AJ630" s="22"/>
      <c r="AK630" s="22"/>
      <c r="AL630" s="22"/>
      <c r="AM630" s="22"/>
      <c r="AN630" s="22"/>
      <c r="AO630" s="22"/>
      <c r="AP630" s="22"/>
      <c r="AQ630" s="22"/>
    </row>
    <row r="631" spans="1:43"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50"/>
      <c r="AF631" s="22"/>
      <c r="AG631" s="22"/>
      <c r="AH631" s="22"/>
      <c r="AI631" s="22"/>
      <c r="AJ631" s="22"/>
      <c r="AK631" s="22"/>
      <c r="AL631" s="22"/>
      <c r="AM631" s="22"/>
      <c r="AN631" s="22"/>
      <c r="AO631" s="22"/>
      <c r="AP631" s="22"/>
      <c r="AQ631" s="22"/>
    </row>
    <row r="632" spans="1:43"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50"/>
      <c r="AF632" s="22"/>
      <c r="AG632" s="22"/>
      <c r="AH632" s="22"/>
      <c r="AI632" s="22"/>
      <c r="AJ632" s="22"/>
      <c r="AK632" s="22"/>
      <c r="AL632" s="22"/>
      <c r="AM632" s="22"/>
      <c r="AN632" s="22"/>
      <c r="AO632" s="22"/>
      <c r="AP632" s="22"/>
      <c r="AQ632" s="22"/>
    </row>
    <row r="633" spans="1:43"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50"/>
      <c r="AF633" s="22"/>
      <c r="AG633" s="22"/>
      <c r="AH633" s="22"/>
      <c r="AI633" s="22"/>
      <c r="AJ633" s="22"/>
      <c r="AK633" s="22"/>
      <c r="AL633" s="22"/>
      <c r="AM633" s="22"/>
      <c r="AN633" s="22"/>
      <c r="AO633" s="22"/>
      <c r="AP633" s="22"/>
      <c r="AQ633" s="22"/>
    </row>
    <row r="634" spans="1:43"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50"/>
      <c r="AF634" s="22"/>
      <c r="AG634" s="22"/>
      <c r="AH634" s="22"/>
      <c r="AI634" s="22"/>
      <c r="AJ634" s="22"/>
      <c r="AK634" s="22"/>
      <c r="AL634" s="22"/>
      <c r="AM634" s="22"/>
      <c r="AN634" s="22"/>
      <c r="AO634" s="22"/>
      <c r="AP634" s="22"/>
      <c r="AQ634" s="22"/>
    </row>
    <row r="635" spans="1:43"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50"/>
      <c r="AF635" s="22"/>
      <c r="AG635" s="22"/>
      <c r="AH635" s="22"/>
      <c r="AI635" s="22"/>
      <c r="AJ635" s="22"/>
      <c r="AK635" s="22"/>
      <c r="AL635" s="22"/>
      <c r="AM635" s="22"/>
      <c r="AN635" s="22"/>
      <c r="AO635" s="22"/>
      <c r="AP635" s="22"/>
      <c r="AQ635" s="22"/>
    </row>
    <row r="636" spans="1:43"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50"/>
      <c r="AF636" s="22"/>
      <c r="AG636" s="22"/>
      <c r="AH636" s="22"/>
      <c r="AI636" s="22"/>
      <c r="AJ636" s="22"/>
      <c r="AK636" s="22"/>
      <c r="AL636" s="22"/>
      <c r="AM636" s="22"/>
      <c r="AN636" s="22"/>
      <c r="AO636" s="22"/>
      <c r="AP636" s="22"/>
      <c r="AQ636" s="22"/>
    </row>
    <row r="637" spans="1:43"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50"/>
      <c r="AF637" s="22"/>
      <c r="AG637" s="22"/>
      <c r="AH637" s="22"/>
      <c r="AI637" s="22"/>
      <c r="AJ637" s="22"/>
      <c r="AK637" s="22"/>
      <c r="AL637" s="22"/>
      <c r="AM637" s="22"/>
      <c r="AN637" s="22"/>
      <c r="AO637" s="22"/>
      <c r="AP637" s="22"/>
      <c r="AQ637" s="22"/>
    </row>
    <row r="638" spans="1:43"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50"/>
      <c r="AF638" s="22"/>
      <c r="AG638" s="22"/>
      <c r="AH638" s="22"/>
      <c r="AI638" s="22"/>
      <c r="AJ638" s="22"/>
      <c r="AK638" s="22"/>
      <c r="AL638" s="22"/>
      <c r="AM638" s="22"/>
      <c r="AN638" s="22"/>
      <c r="AO638" s="22"/>
      <c r="AP638" s="22"/>
      <c r="AQ638" s="22"/>
    </row>
    <row r="639" spans="1:43"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50"/>
      <c r="AF639" s="22"/>
      <c r="AG639" s="22"/>
      <c r="AH639" s="22"/>
      <c r="AI639" s="22"/>
      <c r="AJ639" s="22"/>
      <c r="AK639" s="22"/>
      <c r="AL639" s="22"/>
      <c r="AM639" s="22"/>
      <c r="AN639" s="22"/>
      <c r="AO639" s="22"/>
      <c r="AP639" s="22"/>
      <c r="AQ639" s="22"/>
    </row>
    <row r="640" spans="1:43"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50"/>
      <c r="AF640" s="22"/>
      <c r="AG640" s="22"/>
      <c r="AH640" s="22"/>
      <c r="AI640" s="22"/>
      <c r="AJ640" s="22"/>
      <c r="AK640" s="22"/>
      <c r="AL640" s="22"/>
      <c r="AM640" s="22"/>
      <c r="AN640" s="22"/>
      <c r="AO640" s="22"/>
      <c r="AP640" s="22"/>
      <c r="AQ640" s="22"/>
    </row>
    <row r="641" spans="1:43"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50"/>
      <c r="AF641" s="22"/>
      <c r="AG641" s="22"/>
      <c r="AH641" s="22"/>
      <c r="AI641" s="22"/>
      <c r="AJ641" s="22"/>
      <c r="AK641" s="22"/>
      <c r="AL641" s="22"/>
      <c r="AM641" s="22"/>
      <c r="AN641" s="22"/>
      <c r="AO641" s="22"/>
      <c r="AP641" s="22"/>
      <c r="AQ641" s="22"/>
    </row>
    <row r="642" spans="1:43"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50"/>
      <c r="AF642" s="22"/>
      <c r="AG642" s="22"/>
      <c r="AH642" s="22"/>
      <c r="AI642" s="22"/>
      <c r="AJ642" s="22"/>
      <c r="AK642" s="22"/>
      <c r="AL642" s="22"/>
      <c r="AM642" s="22"/>
      <c r="AN642" s="22"/>
      <c r="AO642" s="22"/>
      <c r="AP642" s="22"/>
      <c r="AQ642" s="22"/>
    </row>
    <row r="643" spans="1:43"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50"/>
      <c r="AF643" s="22"/>
      <c r="AG643" s="22"/>
      <c r="AH643" s="22"/>
      <c r="AI643" s="22"/>
      <c r="AJ643" s="22"/>
      <c r="AK643" s="22"/>
      <c r="AL643" s="22"/>
      <c r="AM643" s="22"/>
      <c r="AN643" s="22"/>
      <c r="AO643" s="22"/>
      <c r="AP643" s="22"/>
      <c r="AQ643" s="22"/>
    </row>
    <row r="644" spans="1:43"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50"/>
      <c r="AF644" s="22"/>
      <c r="AG644" s="22"/>
      <c r="AH644" s="22"/>
      <c r="AI644" s="22"/>
      <c r="AJ644" s="22"/>
      <c r="AK644" s="22"/>
      <c r="AL644" s="22"/>
      <c r="AM644" s="22"/>
      <c r="AN644" s="22"/>
      <c r="AO644" s="22"/>
      <c r="AP644" s="22"/>
      <c r="AQ644" s="22"/>
    </row>
    <row r="645" spans="1:43"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50"/>
      <c r="AF645" s="22"/>
      <c r="AG645" s="22"/>
      <c r="AH645" s="22"/>
      <c r="AI645" s="22"/>
      <c r="AJ645" s="22"/>
      <c r="AK645" s="22"/>
      <c r="AL645" s="22"/>
      <c r="AM645" s="22"/>
      <c r="AN645" s="22"/>
      <c r="AO645" s="22"/>
      <c r="AP645" s="22"/>
      <c r="AQ645" s="22"/>
    </row>
    <row r="646" spans="1:43"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50"/>
      <c r="AF646" s="22"/>
      <c r="AG646" s="22"/>
      <c r="AH646" s="22"/>
      <c r="AI646" s="22"/>
      <c r="AJ646" s="22"/>
      <c r="AK646" s="22"/>
      <c r="AL646" s="22"/>
      <c r="AM646" s="22"/>
      <c r="AN646" s="22"/>
      <c r="AO646" s="22"/>
      <c r="AP646" s="22"/>
      <c r="AQ646" s="22"/>
    </row>
    <row r="647" spans="1:43"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50"/>
      <c r="AF647" s="22"/>
      <c r="AG647" s="22"/>
      <c r="AH647" s="22"/>
      <c r="AI647" s="22"/>
      <c r="AJ647" s="22"/>
      <c r="AK647" s="22"/>
      <c r="AL647" s="22"/>
      <c r="AM647" s="22"/>
      <c r="AN647" s="22"/>
      <c r="AO647" s="22"/>
      <c r="AP647" s="22"/>
      <c r="AQ647" s="22"/>
    </row>
    <row r="648" spans="1:43"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50"/>
      <c r="AF648" s="22"/>
      <c r="AG648" s="22"/>
      <c r="AH648" s="22"/>
      <c r="AI648" s="22"/>
      <c r="AJ648" s="22"/>
      <c r="AK648" s="22"/>
      <c r="AL648" s="22"/>
      <c r="AM648" s="22"/>
      <c r="AN648" s="22"/>
      <c r="AO648" s="22"/>
      <c r="AP648" s="22"/>
      <c r="AQ648" s="22"/>
    </row>
    <row r="649" spans="1:43"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50"/>
      <c r="AF649" s="22"/>
      <c r="AG649" s="22"/>
      <c r="AH649" s="22"/>
      <c r="AI649" s="22"/>
      <c r="AJ649" s="22"/>
      <c r="AK649" s="22"/>
      <c r="AL649" s="22"/>
      <c r="AM649" s="22"/>
      <c r="AN649" s="22"/>
      <c r="AO649" s="22"/>
      <c r="AP649" s="22"/>
      <c r="AQ649" s="22"/>
    </row>
    <row r="650" spans="1:43"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50"/>
      <c r="AF650" s="22"/>
      <c r="AG650" s="22"/>
      <c r="AH650" s="22"/>
      <c r="AI650" s="22"/>
      <c r="AJ650" s="22"/>
      <c r="AK650" s="22"/>
      <c r="AL650" s="22"/>
      <c r="AM650" s="22"/>
      <c r="AN650" s="22"/>
      <c r="AO650" s="22"/>
      <c r="AP650" s="22"/>
      <c r="AQ650" s="22"/>
    </row>
    <row r="651" spans="1:43"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50"/>
      <c r="AF651" s="22"/>
      <c r="AG651" s="22"/>
      <c r="AH651" s="22"/>
      <c r="AI651" s="22"/>
      <c r="AJ651" s="22"/>
      <c r="AK651" s="22"/>
      <c r="AL651" s="22"/>
      <c r="AM651" s="22"/>
      <c r="AN651" s="22"/>
      <c r="AO651" s="22"/>
      <c r="AP651" s="22"/>
      <c r="AQ651" s="22"/>
    </row>
    <row r="652" spans="1:43"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50"/>
      <c r="AF652" s="22"/>
      <c r="AG652" s="22"/>
      <c r="AH652" s="22"/>
      <c r="AI652" s="22"/>
      <c r="AJ652" s="22"/>
      <c r="AK652" s="22"/>
      <c r="AL652" s="22"/>
      <c r="AM652" s="22"/>
      <c r="AN652" s="22"/>
      <c r="AO652" s="22"/>
      <c r="AP652" s="22"/>
      <c r="AQ652" s="22"/>
    </row>
    <row r="653" spans="1:43"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50"/>
      <c r="AF653" s="22"/>
      <c r="AG653" s="22"/>
      <c r="AH653" s="22"/>
      <c r="AI653" s="22"/>
      <c r="AJ653" s="22"/>
      <c r="AK653" s="22"/>
      <c r="AL653" s="22"/>
      <c r="AM653" s="22"/>
      <c r="AN653" s="22"/>
      <c r="AO653" s="22"/>
      <c r="AP653" s="22"/>
      <c r="AQ653" s="22"/>
    </row>
    <row r="654" spans="1:43"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50"/>
      <c r="AF654" s="22"/>
      <c r="AG654" s="22"/>
      <c r="AH654" s="22"/>
      <c r="AI654" s="22"/>
      <c r="AJ654" s="22"/>
      <c r="AK654" s="22"/>
      <c r="AL654" s="22"/>
      <c r="AM654" s="22"/>
      <c r="AN654" s="22"/>
      <c r="AO654" s="22"/>
      <c r="AP654" s="22"/>
      <c r="AQ654" s="22"/>
    </row>
    <row r="655" spans="1:43"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50"/>
      <c r="AF655" s="22"/>
      <c r="AG655" s="22"/>
      <c r="AH655" s="22"/>
      <c r="AI655" s="22"/>
      <c r="AJ655" s="22"/>
      <c r="AK655" s="22"/>
      <c r="AL655" s="22"/>
      <c r="AM655" s="22"/>
      <c r="AN655" s="22"/>
      <c r="AO655" s="22"/>
      <c r="AP655" s="22"/>
      <c r="AQ655" s="22"/>
    </row>
    <row r="656" spans="1:43"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50"/>
      <c r="AF656" s="22"/>
      <c r="AG656" s="22"/>
      <c r="AH656" s="22"/>
      <c r="AI656" s="22"/>
      <c r="AJ656" s="22"/>
      <c r="AK656" s="22"/>
      <c r="AL656" s="22"/>
      <c r="AM656" s="22"/>
      <c r="AN656" s="22"/>
      <c r="AO656" s="22"/>
      <c r="AP656" s="22"/>
      <c r="AQ656" s="22"/>
    </row>
    <row r="657" spans="1:43"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50"/>
      <c r="AF657" s="22"/>
      <c r="AG657" s="22"/>
      <c r="AH657" s="22"/>
      <c r="AI657" s="22"/>
      <c r="AJ657" s="22"/>
      <c r="AK657" s="22"/>
      <c r="AL657" s="22"/>
      <c r="AM657" s="22"/>
      <c r="AN657" s="22"/>
      <c r="AO657" s="22"/>
      <c r="AP657" s="22"/>
      <c r="AQ657" s="22"/>
    </row>
    <row r="658" spans="1:43"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50"/>
      <c r="AF658" s="22"/>
      <c r="AG658" s="22"/>
      <c r="AH658" s="22"/>
      <c r="AI658" s="22"/>
      <c r="AJ658" s="22"/>
      <c r="AK658" s="22"/>
      <c r="AL658" s="22"/>
      <c r="AM658" s="22"/>
      <c r="AN658" s="22"/>
      <c r="AO658" s="22"/>
      <c r="AP658" s="22"/>
      <c r="AQ658" s="22"/>
    </row>
    <row r="659" spans="1:43"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50"/>
      <c r="AF659" s="22"/>
      <c r="AG659" s="22"/>
      <c r="AH659" s="22"/>
      <c r="AI659" s="22"/>
      <c r="AJ659" s="22"/>
      <c r="AK659" s="22"/>
      <c r="AL659" s="22"/>
      <c r="AM659" s="22"/>
      <c r="AN659" s="22"/>
      <c r="AO659" s="22"/>
      <c r="AP659" s="22"/>
      <c r="AQ659" s="22"/>
    </row>
    <row r="660" spans="1:43"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50"/>
      <c r="AF660" s="22"/>
      <c r="AG660" s="22"/>
      <c r="AH660" s="22"/>
      <c r="AI660" s="22"/>
      <c r="AJ660" s="22"/>
      <c r="AK660" s="22"/>
      <c r="AL660" s="22"/>
      <c r="AM660" s="22"/>
      <c r="AN660" s="22"/>
      <c r="AO660" s="22"/>
      <c r="AP660" s="22"/>
      <c r="AQ660" s="22"/>
    </row>
    <row r="661" spans="1:43"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50"/>
      <c r="AF661" s="22"/>
      <c r="AG661" s="22"/>
      <c r="AH661" s="22"/>
      <c r="AI661" s="22"/>
      <c r="AJ661" s="22"/>
      <c r="AK661" s="22"/>
      <c r="AL661" s="22"/>
      <c r="AM661" s="22"/>
      <c r="AN661" s="22"/>
      <c r="AO661" s="22"/>
      <c r="AP661" s="22"/>
      <c r="AQ661" s="22"/>
    </row>
    <row r="662" spans="1:43"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50"/>
      <c r="AF662" s="22"/>
      <c r="AG662" s="22"/>
      <c r="AH662" s="22"/>
      <c r="AI662" s="22"/>
      <c r="AJ662" s="22"/>
      <c r="AK662" s="22"/>
      <c r="AL662" s="22"/>
      <c r="AM662" s="22"/>
      <c r="AN662" s="22"/>
      <c r="AO662" s="22"/>
      <c r="AP662" s="22"/>
      <c r="AQ662" s="22"/>
    </row>
    <row r="663" spans="1:43"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50"/>
      <c r="AF663" s="22"/>
      <c r="AG663" s="22"/>
      <c r="AH663" s="22"/>
      <c r="AI663" s="22"/>
      <c r="AJ663" s="22"/>
      <c r="AK663" s="22"/>
      <c r="AL663" s="22"/>
      <c r="AM663" s="22"/>
      <c r="AN663" s="22"/>
      <c r="AO663" s="22"/>
      <c r="AP663" s="22"/>
      <c r="AQ663" s="22"/>
    </row>
    <row r="664" spans="1:43"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50"/>
      <c r="AF664" s="22"/>
      <c r="AG664" s="22"/>
      <c r="AH664" s="22"/>
      <c r="AI664" s="22"/>
      <c r="AJ664" s="22"/>
      <c r="AK664" s="22"/>
      <c r="AL664" s="22"/>
      <c r="AM664" s="22"/>
      <c r="AN664" s="22"/>
      <c r="AO664" s="22"/>
      <c r="AP664" s="22"/>
      <c r="AQ664" s="22"/>
    </row>
    <row r="665" spans="1:43"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50"/>
      <c r="AF665" s="22"/>
      <c r="AG665" s="22"/>
      <c r="AH665" s="22"/>
      <c r="AI665" s="22"/>
      <c r="AJ665" s="22"/>
      <c r="AK665" s="22"/>
      <c r="AL665" s="22"/>
      <c r="AM665" s="22"/>
      <c r="AN665" s="22"/>
      <c r="AO665" s="22"/>
      <c r="AP665" s="22"/>
      <c r="AQ665" s="22"/>
    </row>
    <row r="666" spans="1:43"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50"/>
      <c r="AF666" s="22"/>
      <c r="AG666" s="22"/>
      <c r="AH666" s="22"/>
      <c r="AI666" s="22"/>
      <c r="AJ666" s="22"/>
      <c r="AK666" s="22"/>
      <c r="AL666" s="22"/>
      <c r="AM666" s="22"/>
      <c r="AN666" s="22"/>
      <c r="AO666" s="22"/>
      <c r="AP666" s="22"/>
      <c r="AQ666" s="22"/>
    </row>
    <row r="667" spans="1:43"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50"/>
      <c r="AF667" s="22"/>
      <c r="AG667" s="22"/>
      <c r="AH667" s="22"/>
      <c r="AI667" s="22"/>
      <c r="AJ667" s="22"/>
      <c r="AK667" s="22"/>
      <c r="AL667" s="22"/>
      <c r="AM667" s="22"/>
      <c r="AN667" s="22"/>
      <c r="AO667" s="22"/>
      <c r="AP667" s="22"/>
      <c r="AQ667" s="22"/>
    </row>
    <row r="668" spans="1:43"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50"/>
      <c r="AF668" s="22"/>
      <c r="AG668" s="22"/>
      <c r="AH668" s="22"/>
      <c r="AI668" s="22"/>
      <c r="AJ668" s="22"/>
      <c r="AK668" s="22"/>
      <c r="AL668" s="22"/>
      <c r="AM668" s="22"/>
      <c r="AN668" s="22"/>
      <c r="AO668" s="22"/>
      <c r="AP668" s="22"/>
      <c r="AQ668" s="22"/>
    </row>
    <row r="669" spans="1:43"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50"/>
      <c r="AF669" s="22"/>
      <c r="AG669" s="22"/>
      <c r="AH669" s="22"/>
      <c r="AI669" s="22"/>
      <c r="AJ669" s="22"/>
      <c r="AK669" s="22"/>
      <c r="AL669" s="22"/>
      <c r="AM669" s="22"/>
      <c r="AN669" s="22"/>
      <c r="AO669" s="22"/>
      <c r="AP669" s="22"/>
      <c r="AQ669" s="22"/>
    </row>
    <row r="670" spans="1:43"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50"/>
      <c r="AF670" s="22"/>
      <c r="AG670" s="22"/>
      <c r="AH670" s="22"/>
      <c r="AI670" s="22"/>
      <c r="AJ670" s="22"/>
      <c r="AK670" s="22"/>
      <c r="AL670" s="22"/>
      <c r="AM670" s="22"/>
      <c r="AN670" s="22"/>
      <c r="AO670" s="22"/>
      <c r="AP670" s="22"/>
      <c r="AQ670" s="22"/>
    </row>
    <row r="671" spans="1:43"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50"/>
      <c r="AF671" s="22"/>
      <c r="AG671" s="22"/>
      <c r="AH671" s="22"/>
      <c r="AI671" s="22"/>
      <c r="AJ671" s="22"/>
      <c r="AK671" s="22"/>
      <c r="AL671" s="22"/>
      <c r="AM671" s="22"/>
      <c r="AN671" s="22"/>
      <c r="AO671" s="22"/>
      <c r="AP671" s="22"/>
      <c r="AQ671" s="22"/>
    </row>
    <row r="672" spans="1:43"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50"/>
      <c r="AF672" s="22"/>
      <c r="AG672" s="22"/>
      <c r="AH672" s="22"/>
      <c r="AI672" s="22"/>
      <c r="AJ672" s="22"/>
      <c r="AK672" s="22"/>
      <c r="AL672" s="22"/>
      <c r="AM672" s="22"/>
      <c r="AN672" s="22"/>
      <c r="AO672" s="22"/>
      <c r="AP672" s="22"/>
      <c r="AQ672" s="22"/>
    </row>
    <row r="673" spans="1:43"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50"/>
      <c r="AF673" s="22"/>
      <c r="AG673" s="22"/>
      <c r="AH673" s="22"/>
      <c r="AI673" s="22"/>
      <c r="AJ673" s="22"/>
      <c r="AK673" s="22"/>
      <c r="AL673" s="22"/>
      <c r="AM673" s="22"/>
      <c r="AN673" s="22"/>
      <c r="AO673" s="22"/>
      <c r="AP673" s="22"/>
      <c r="AQ673" s="22"/>
    </row>
    <row r="674" spans="1:43"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50"/>
      <c r="AF674" s="22"/>
      <c r="AG674" s="22"/>
      <c r="AH674" s="22"/>
      <c r="AI674" s="22"/>
      <c r="AJ674" s="22"/>
      <c r="AK674" s="22"/>
      <c r="AL674" s="22"/>
      <c r="AM674" s="22"/>
      <c r="AN674" s="22"/>
      <c r="AO674" s="22"/>
      <c r="AP674" s="22"/>
      <c r="AQ674" s="22"/>
    </row>
    <row r="675" spans="1:43"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50"/>
      <c r="AF675" s="22"/>
      <c r="AG675" s="22"/>
      <c r="AH675" s="22"/>
      <c r="AI675" s="22"/>
      <c r="AJ675" s="22"/>
      <c r="AK675" s="22"/>
      <c r="AL675" s="22"/>
      <c r="AM675" s="22"/>
      <c r="AN675" s="22"/>
      <c r="AO675" s="22"/>
      <c r="AP675" s="22"/>
      <c r="AQ675" s="22"/>
    </row>
    <row r="676" spans="1:43"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50"/>
      <c r="AF676" s="22"/>
      <c r="AG676" s="22"/>
      <c r="AH676" s="22"/>
      <c r="AI676" s="22"/>
      <c r="AJ676" s="22"/>
      <c r="AK676" s="22"/>
      <c r="AL676" s="22"/>
      <c r="AM676" s="22"/>
      <c r="AN676" s="22"/>
      <c r="AO676" s="22"/>
      <c r="AP676" s="22"/>
      <c r="AQ676" s="22"/>
    </row>
    <row r="677" spans="1:43"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50"/>
      <c r="AF677" s="22"/>
      <c r="AG677" s="22"/>
      <c r="AH677" s="22"/>
      <c r="AI677" s="22"/>
      <c r="AJ677" s="22"/>
      <c r="AK677" s="22"/>
      <c r="AL677" s="22"/>
      <c r="AM677" s="22"/>
      <c r="AN677" s="22"/>
      <c r="AO677" s="22"/>
      <c r="AP677" s="22"/>
      <c r="AQ677" s="22"/>
    </row>
    <row r="678" spans="1:43"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50"/>
      <c r="AF678" s="22"/>
      <c r="AG678" s="22"/>
      <c r="AH678" s="22"/>
      <c r="AI678" s="22"/>
      <c r="AJ678" s="22"/>
      <c r="AK678" s="22"/>
      <c r="AL678" s="22"/>
      <c r="AM678" s="22"/>
      <c r="AN678" s="22"/>
      <c r="AO678" s="22"/>
      <c r="AP678" s="22"/>
      <c r="AQ678" s="22"/>
    </row>
    <row r="679" spans="1:43"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50"/>
      <c r="AF679" s="22"/>
      <c r="AG679" s="22"/>
      <c r="AH679" s="22"/>
      <c r="AI679" s="22"/>
      <c r="AJ679" s="22"/>
      <c r="AK679" s="22"/>
      <c r="AL679" s="22"/>
      <c r="AM679" s="22"/>
      <c r="AN679" s="22"/>
      <c r="AO679" s="22"/>
      <c r="AP679" s="22"/>
      <c r="AQ679" s="22"/>
    </row>
    <row r="680" spans="1:43"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50"/>
      <c r="AF680" s="22"/>
      <c r="AG680" s="22"/>
      <c r="AH680" s="22"/>
      <c r="AI680" s="22"/>
      <c r="AJ680" s="22"/>
      <c r="AK680" s="22"/>
      <c r="AL680" s="22"/>
      <c r="AM680" s="22"/>
      <c r="AN680" s="22"/>
      <c r="AO680" s="22"/>
      <c r="AP680" s="22"/>
      <c r="AQ680" s="22"/>
    </row>
    <row r="681" spans="1:43"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50"/>
      <c r="AF681" s="22"/>
      <c r="AG681" s="22"/>
      <c r="AH681" s="22"/>
      <c r="AI681" s="22"/>
      <c r="AJ681" s="22"/>
      <c r="AK681" s="22"/>
      <c r="AL681" s="22"/>
      <c r="AM681" s="22"/>
      <c r="AN681" s="22"/>
      <c r="AO681" s="22"/>
      <c r="AP681" s="22"/>
      <c r="AQ681" s="22"/>
    </row>
    <row r="682" spans="1:43"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50"/>
      <c r="AF682" s="22"/>
      <c r="AG682" s="22"/>
      <c r="AH682" s="22"/>
      <c r="AI682" s="22"/>
      <c r="AJ682" s="22"/>
      <c r="AK682" s="22"/>
      <c r="AL682" s="22"/>
      <c r="AM682" s="22"/>
      <c r="AN682" s="22"/>
      <c r="AO682" s="22"/>
      <c r="AP682" s="22"/>
      <c r="AQ682" s="22"/>
    </row>
    <row r="683" spans="1:43"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50"/>
      <c r="AF683" s="22"/>
      <c r="AG683" s="22"/>
      <c r="AH683" s="22"/>
      <c r="AI683" s="22"/>
      <c r="AJ683" s="22"/>
      <c r="AK683" s="22"/>
      <c r="AL683" s="22"/>
      <c r="AM683" s="22"/>
      <c r="AN683" s="22"/>
      <c r="AO683" s="22"/>
      <c r="AP683" s="22"/>
      <c r="AQ683" s="22"/>
    </row>
    <row r="684" spans="1:43"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50"/>
      <c r="AF684" s="22"/>
      <c r="AG684" s="22"/>
      <c r="AH684" s="22"/>
      <c r="AI684" s="22"/>
      <c r="AJ684" s="22"/>
      <c r="AK684" s="22"/>
      <c r="AL684" s="22"/>
      <c r="AM684" s="22"/>
      <c r="AN684" s="22"/>
      <c r="AO684" s="22"/>
      <c r="AP684" s="22"/>
      <c r="AQ684" s="22"/>
    </row>
    <row r="685" spans="1:43"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50"/>
      <c r="AF685" s="22"/>
      <c r="AG685" s="22"/>
      <c r="AH685" s="22"/>
      <c r="AI685" s="22"/>
      <c r="AJ685" s="22"/>
      <c r="AK685" s="22"/>
      <c r="AL685" s="22"/>
      <c r="AM685" s="22"/>
      <c r="AN685" s="22"/>
      <c r="AO685" s="22"/>
      <c r="AP685" s="22"/>
      <c r="AQ685" s="22"/>
    </row>
    <row r="686" spans="1:43"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50"/>
      <c r="AF686" s="22"/>
      <c r="AG686" s="22"/>
      <c r="AH686" s="22"/>
      <c r="AI686" s="22"/>
      <c r="AJ686" s="22"/>
      <c r="AK686" s="22"/>
      <c r="AL686" s="22"/>
      <c r="AM686" s="22"/>
      <c r="AN686" s="22"/>
      <c r="AO686" s="22"/>
      <c r="AP686" s="22"/>
      <c r="AQ686" s="22"/>
    </row>
    <row r="687" spans="1:43"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50"/>
      <c r="AF687" s="22"/>
      <c r="AG687" s="22"/>
      <c r="AH687" s="22"/>
      <c r="AI687" s="22"/>
      <c r="AJ687" s="22"/>
      <c r="AK687" s="22"/>
      <c r="AL687" s="22"/>
      <c r="AM687" s="22"/>
      <c r="AN687" s="22"/>
      <c r="AO687" s="22"/>
      <c r="AP687" s="22"/>
      <c r="AQ687" s="22"/>
    </row>
    <row r="688" spans="1:43"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50"/>
      <c r="AF688" s="22"/>
      <c r="AG688" s="22"/>
      <c r="AH688" s="22"/>
      <c r="AI688" s="22"/>
      <c r="AJ688" s="22"/>
      <c r="AK688" s="22"/>
      <c r="AL688" s="22"/>
      <c r="AM688" s="22"/>
      <c r="AN688" s="22"/>
      <c r="AO688" s="22"/>
      <c r="AP688" s="22"/>
      <c r="AQ688" s="22"/>
    </row>
    <row r="689" spans="1:43"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50"/>
      <c r="AF689" s="22"/>
      <c r="AG689" s="22"/>
      <c r="AH689" s="22"/>
      <c r="AI689" s="22"/>
      <c r="AJ689" s="22"/>
      <c r="AK689" s="22"/>
      <c r="AL689" s="22"/>
      <c r="AM689" s="22"/>
      <c r="AN689" s="22"/>
      <c r="AO689" s="22"/>
      <c r="AP689" s="22"/>
      <c r="AQ689" s="22"/>
    </row>
    <row r="690" spans="1:43"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50"/>
      <c r="AF690" s="22"/>
      <c r="AG690" s="22"/>
      <c r="AH690" s="22"/>
      <c r="AI690" s="22"/>
      <c r="AJ690" s="22"/>
      <c r="AK690" s="22"/>
      <c r="AL690" s="22"/>
      <c r="AM690" s="22"/>
      <c r="AN690" s="22"/>
      <c r="AO690" s="22"/>
      <c r="AP690" s="22"/>
      <c r="AQ690" s="22"/>
    </row>
    <row r="691" spans="1:43"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50"/>
      <c r="AF691" s="22"/>
      <c r="AG691" s="22"/>
      <c r="AH691" s="22"/>
      <c r="AI691" s="22"/>
      <c r="AJ691" s="22"/>
      <c r="AK691" s="22"/>
      <c r="AL691" s="22"/>
      <c r="AM691" s="22"/>
      <c r="AN691" s="22"/>
      <c r="AO691" s="22"/>
      <c r="AP691" s="22"/>
      <c r="AQ691" s="22"/>
    </row>
    <row r="692" spans="1:43"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50"/>
      <c r="AF692" s="22"/>
      <c r="AG692" s="22"/>
      <c r="AH692" s="22"/>
      <c r="AI692" s="22"/>
      <c r="AJ692" s="22"/>
      <c r="AK692" s="22"/>
      <c r="AL692" s="22"/>
      <c r="AM692" s="22"/>
      <c r="AN692" s="22"/>
      <c r="AO692" s="22"/>
      <c r="AP692" s="22"/>
      <c r="AQ692" s="22"/>
    </row>
    <row r="693" spans="1:43"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50"/>
      <c r="AF693" s="22"/>
      <c r="AG693" s="22"/>
      <c r="AH693" s="22"/>
      <c r="AI693" s="22"/>
      <c r="AJ693" s="22"/>
      <c r="AK693" s="22"/>
      <c r="AL693" s="22"/>
      <c r="AM693" s="22"/>
      <c r="AN693" s="22"/>
      <c r="AO693" s="22"/>
      <c r="AP693" s="22"/>
      <c r="AQ693" s="22"/>
    </row>
    <row r="694" spans="1:43"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50"/>
      <c r="AF694" s="22"/>
      <c r="AG694" s="22"/>
      <c r="AH694" s="22"/>
      <c r="AI694" s="22"/>
      <c r="AJ694" s="22"/>
      <c r="AK694" s="22"/>
      <c r="AL694" s="22"/>
      <c r="AM694" s="22"/>
      <c r="AN694" s="22"/>
      <c r="AO694" s="22"/>
      <c r="AP694" s="22"/>
      <c r="AQ694" s="22"/>
    </row>
    <row r="695" spans="1:43"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50"/>
      <c r="AF695" s="22"/>
      <c r="AG695" s="22"/>
      <c r="AH695" s="22"/>
      <c r="AI695" s="22"/>
      <c r="AJ695" s="22"/>
      <c r="AK695" s="22"/>
      <c r="AL695" s="22"/>
      <c r="AM695" s="22"/>
      <c r="AN695" s="22"/>
      <c r="AO695" s="22"/>
      <c r="AP695" s="22"/>
      <c r="AQ695" s="22"/>
    </row>
    <row r="696" spans="1:43"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50"/>
      <c r="AF696" s="22"/>
      <c r="AG696" s="22"/>
      <c r="AH696" s="22"/>
      <c r="AI696" s="22"/>
      <c r="AJ696" s="22"/>
      <c r="AK696" s="22"/>
      <c r="AL696" s="22"/>
      <c r="AM696" s="22"/>
      <c r="AN696" s="22"/>
      <c r="AO696" s="22"/>
      <c r="AP696" s="22"/>
      <c r="AQ696" s="22"/>
    </row>
    <row r="697" spans="1:43"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50"/>
      <c r="AF697" s="22"/>
      <c r="AG697" s="22"/>
      <c r="AH697" s="22"/>
      <c r="AI697" s="22"/>
      <c r="AJ697" s="22"/>
      <c r="AK697" s="22"/>
      <c r="AL697" s="22"/>
      <c r="AM697" s="22"/>
      <c r="AN697" s="22"/>
      <c r="AO697" s="22"/>
      <c r="AP697" s="22"/>
      <c r="AQ697" s="22"/>
    </row>
    <row r="698" spans="1:43"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50"/>
      <c r="AF698" s="22"/>
      <c r="AG698" s="22"/>
      <c r="AH698" s="22"/>
      <c r="AI698" s="22"/>
      <c r="AJ698" s="22"/>
      <c r="AK698" s="22"/>
      <c r="AL698" s="22"/>
      <c r="AM698" s="22"/>
      <c r="AN698" s="22"/>
      <c r="AO698" s="22"/>
      <c r="AP698" s="22"/>
      <c r="AQ698" s="22"/>
    </row>
    <row r="699" spans="1:43"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50"/>
      <c r="AF699" s="22"/>
      <c r="AG699" s="22"/>
      <c r="AH699" s="22"/>
      <c r="AI699" s="22"/>
      <c r="AJ699" s="22"/>
      <c r="AK699" s="22"/>
      <c r="AL699" s="22"/>
      <c r="AM699" s="22"/>
      <c r="AN699" s="22"/>
      <c r="AO699" s="22"/>
      <c r="AP699" s="22"/>
      <c r="AQ699" s="22"/>
    </row>
    <row r="700" spans="1:43"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50"/>
      <c r="AF700" s="22"/>
      <c r="AG700" s="22"/>
      <c r="AH700" s="22"/>
      <c r="AI700" s="22"/>
      <c r="AJ700" s="22"/>
      <c r="AK700" s="22"/>
      <c r="AL700" s="22"/>
      <c r="AM700" s="22"/>
      <c r="AN700" s="22"/>
      <c r="AO700" s="22"/>
      <c r="AP700" s="22"/>
      <c r="AQ700" s="22"/>
    </row>
    <row r="701" spans="1:43"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50"/>
      <c r="AF701" s="22"/>
      <c r="AG701" s="22"/>
      <c r="AH701" s="22"/>
      <c r="AI701" s="22"/>
      <c r="AJ701" s="22"/>
      <c r="AK701" s="22"/>
      <c r="AL701" s="22"/>
      <c r="AM701" s="22"/>
      <c r="AN701" s="22"/>
      <c r="AO701" s="22"/>
      <c r="AP701" s="22"/>
      <c r="AQ701" s="22"/>
    </row>
    <row r="702" spans="1:43"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50"/>
      <c r="AF702" s="22"/>
      <c r="AG702" s="22"/>
      <c r="AH702" s="22"/>
      <c r="AI702" s="22"/>
      <c r="AJ702" s="22"/>
      <c r="AK702" s="22"/>
      <c r="AL702" s="22"/>
      <c r="AM702" s="22"/>
      <c r="AN702" s="22"/>
      <c r="AO702" s="22"/>
      <c r="AP702" s="22"/>
      <c r="AQ702" s="22"/>
    </row>
    <row r="703" spans="1:43"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50"/>
      <c r="AF703" s="22"/>
      <c r="AG703" s="22"/>
      <c r="AH703" s="22"/>
      <c r="AI703" s="22"/>
      <c r="AJ703" s="22"/>
      <c r="AK703" s="22"/>
      <c r="AL703" s="22"/>
      <c r="AM703" s="22"/>
      <c r="AN703" s="22"/>
      <c r="AO703" s="22"/>
      <c r="AP703" s="22"/>
      <c r="AQ703" s="22"/>
    </row>
    <row r="704" spans="1:43"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50"/>
      <c r="AF704" s="22"/>
      <c r="AG704" s="22"/>
      <c r="AH704" s="22"/>
      <c r="AI704" s="22"/>
      <c r="AJ704" s="22"/>
      <c r="AK704" s="22"/>
      <c r="AL704" s="22"/>
      <c r="AM704" s="22"/>
      <c r="AN704" s="22"/>
      <c r="AO704" s="22"/>
      <c r="AP704" s="22"/>
      <c r="AQ704" s="22"/>
    </row>
    <row r="705" spans="1:43"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50"/>
      <c r="AF705" s="22"/>
      <c r="AG705" s="22"/>
      <c r="AH705" s="22"/>
      <c r="AI705" s="22"/>
      <c r="AJ705" s="22"/>
      <c r="AK705" s="22"/>
      <c r="AL705" s="22"/>
      <c r="AM705" s="22"/>
      <c r="AN705" s="22"/>
      <c r="AO705" s="22"/>
      <c r="AP705" s="22"/>
      <c r="AQ705" s="22"/>
    </row>
    <row r="706" spans="1:43"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50"/>
      <c r="AF706" s="22"/>
      <c r="AG706" s="22"/>
      <c r="AH706" s="22"/>
      <c r="AI706" s="22"/>
      <c r="AJ706" s="22"/>
      <c r="AK706" s="22"/>
      <c r="AL706" s="22"/>
      <c r="AM706" s="22"/>
      <c r="AN706" s="22"/>
      <c r="AO706" s="22"/>
      <c r="AP706" s="22"/>
      <c r="AQ706" s="22"/>
    </row>
    <row r="707" spans="1:43"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50"/>
      <c r="AF707" s="22"/>
      <c r="AG707" s="22"/>
      <c r="AH707" s="22"/>
      <c r="AI707" s="22"/>
      <c r="AJ707" s="22"/>
      <c r="AK707" s="22"/>
      <c r="AL707" s="22"/>
      <c r="AM707" s="22"/>
      <c r="AN707" s="22"/>
      <c r="AO707" s="22"/>
      <c r="AP707" s="22"/>
      <c r="AQ707" s="22"/>
    </row>
    <row r="708" spans="1:43"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50"/>
      <c r="AF708" s="22"/>
      <c r="AG708" s="22"/>
      <c r="AH708" s="22"/>
      <c r="AI708" s="22"/>
      <c r="AJ708" s="22"/>
      <c r="AK708" s="22"/>
      <c r="AL708" s="22"/>
      <c r="AM708" s="22"/>
      <c r="AN708" s="22"/>
      <c r="AO708" s="22"/>
      <c r="AP708" s="22"/>
      <c r="AQ708" s="22"/>
    </row>
    <row r="709" spans="1:43"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50"/>
      <c r="AF709" s="22"/>
      <c r="AG709" s="22"/>
      <c r="AH709" s="22"/>
      <c r="AI709" s="22"/>
      <c r="AJ709" s="22"/>
      <c r="AK709" s="22"/>
      <c r="AL709" s="22"/>
      <c r="AM709" s="22"/>
      <c r="AN709" s="22"/>
      <c r="AO709" s="22"/>
      <c r="AP709" s="22"/>
      <c r="AQ709" s="22"/>
    </row>
    <row r="710" spans="1:43"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50"/>
      <c r="AF710" s="22"/>
      <c r="AG710" s="22"/>
      <c r="AH710" s="22"/>
      <c r="AI710" s="22"/>
      <c r="AJ710" s="22"/>
      <c r="AK710" s="22"/>
      <c r="AL710" s="22"/>
      <c r="AM710" s="22"/>
      <c r="AN710" s="22"/>
      <c r="AO710" s="22"/>
      <c r="AP710" s="22"/>
      <c r="AQ710" s="22"/>
    </row>
    <row r="711" spans="1:43"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50"/>
      <c r="AF711" s="22"/>
      <c r="AG711" s="22"/>
      <c r="AH711" s="22"/>
      <c r="AI711" s="22"/>
      <c r="AJ711" s="22"/>
      <c r="AK711" s="22"/>
      <c r="AL711" s="22"/>
      <c r="AM711" s="22"/>
      <c r="AN711" s="22"/>
      <c r="AO711" s="22"/>
      <c r="AP711" s="22"/>
      <c r="AQ711" s="22"/>
    </row>
    <row r="712" spans="1:43"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50"/>
      <c r="AF712" s="22"/>
      <c r="AG712" s="22"/>
      <c r="AH712" s="22"/>
      <c r="AI712" s="22"/>
      <c r="AJ712" s="22"/>
      <c r="AK712" s="22"/>
      <c r="AL712" s="22"/>
      <c r="AM712" s="22"/>
      <c r="AN712" s="22"/>
      <c r="AO712" s="22"/>
      <c r="AP712" s="22"/>
      <c r="AQ712" s="22"/>
    </row>
    <row r="713" spans="1:43"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50"/>
      <c r="AF713" s="22"/>
      <c r="AG713" s="22"/>
      <c r="AH713" s="22"/>
      <c r="AI713" s="22"/>
      <c r="AJ713" s="22"/>
      <c r="AK713" s="22"/>
      <c r="AL713" s="22"/>
      <c r="AM713" s="22"/>
      <c r="AN713" s="22"/>
      <c r="AO713" s="22"/>
      <c r="AP713" s="22"/>
      <c r="AQ713" s="22"/>
    </row>
    <row r="714" spans="1:43"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50"/>
      <c r="AF714" s="22"/>
      <c r="AG714" s="22"/>
      <c r="AH714" s="22"/>
      <c r="AI714" s="22"/>
      <c r="AJ714" s="22"/>
      <c r="AK714" s="22"/>
      <c r="AL714" s="22"/>
      <c r="AM714" s="22"/>
      <c r="AN714" s="22"/>
      <c r="AO714" s="22"/>
      <c r="AP714" s="22"/>
      <c r="AQ714" s="22"/>
    </row>
    <row r="715" spans="1:43"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50"/>
      <c r="AF715" s="22"/>
      <c r="AG715" s="22"/>
      <c r="AH715" s="22"/>
      <c r="AI715" s="22"/>
      <c r="AJ715" s="22"/>
      <c r="AK715" s="22"/>
      <c r="AL715" s="22"/>
      <c r="AM715" s="22"/>
      <c r="AN715" s="22"/>
      <c r="AO715" s="22"/>
      <c r="AP715" s="22"/>
      <c r="AQ715" s="22"/>
    </row>
    <row r="716" spans="1:43"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50"/>
      <c r="AF716" s="22"/>
      <c r="AG716" s="22"/>
      <c r="AH716" s="22"/>
      <c r="AI716" s="22"/>
      <c r="AJ716" s="22"/>
      <c r="AK716" s="22"/>
      <c r="AL716" s="22"/>
      <c r="AM716" s="22"/>
      <c r="AN716" s="22"/>
      <c r="AO716" s="22"/>
      <c r="AP716" s="22"/>
      <c r="AQ716" s="22"/>
    </row>
    <row r="717" spans="1:43"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50"/>
      <c r="AF717" s="22"/>
      <c r="AG717" s="22"/>
      <c r="AH717" s="22"/>
      <c r="AI717" s="22"/>
      <c r="AJ717" s="22"/>
      <c r="AK717" s="22"/>
      <c r="AL717" s="22"/>
      <c r="AM717" s="22"/>
      <c r="AN717" s="22"/>
      <c r="AO717" s="22"/>
      <c r="AP717" s="22"/>
      <c r="AQ717" s="22"/>
    </row>
    <row r="718" spans="1:43"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50"/>
      <c r="AF718" s="22"/>
      <c r="AG718" s="22"/>
      <c r="AH718" s="22"/>
      <c r="AI718" s="22"/>
      <c r="AJ718" s="22"/>
      <c r="AK718" s="22"/>
      <c r="AL718" s="22"/>
      <c r="AM718" s="22"/>
      <c r="AN718" s="22"/>
      <c r="AO718" s="22"/>
      <c r="AP718" s="22"/>
      <c r="AQ718" s="22"/>
    </row>
    <row r="719" spans="1:43"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50"/>
      <c r="AF719" s="22"/>
      <c r="AG719" s="22"/>
      <c r="AH719" s="22"/>
      <c r="AI719" s="22"/>
      <c r="AJ719" s="22"/>
      <c r="AK719" s="22"/>
      <c r="AL719" s="22"/>
      <c r="AM719" s="22"/>
      <c r="AN719" s="22"/>
      <c r="AO719" s="22"/>
      <c r="AP719" s="22"/>
      <c r="AQ719" s="22"/>
    </row>
    <row r="720" spans="1:43"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50"/>
      <c r="AF720" s="22"/>
      <c r="AG720" s="22"/>
      <c r="AH720" s="22"/>
      <c r="AI720" s="22"/>
      <c r="AJ720" s="22"/>
      <c r="AK720" s="22"/>
      <c r="AL720" s="22"/>
      <c r="AM720" s="22"/>
      <c r="AN720" s="22"/>
      <c r="AO720" s="22"/>
      <c r="AP720" s="22"/>
      <c r="AQ720" s="22"/>
    </row>
    <row r="721" spans="1:43"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50"/>
      <c r="AF721" s="22"/>
      <c r="AG721" s="22"/>
      <c r="AH721" s="22"/>
      <c r="AI721" s="22"/>
      <c r="AJ721" s="22"/>
      <c r="AK721" s="22"/>
      <c r="AL721" s="22"/>
      <c r="AM721" s="22"/>
      <c r="AN721" s="22"/>
      <c r="AO721" s="22"/>
      <c r="AP721" s="22"/>
      <c r="AQ721" s="22"/>
    </row>
    <row r="722" spans="1:43"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50"/>
      <c r="AF722" s="22"/>
      <c r="AG722" s="22"/>
      <c r="AH722" s="22"/>
      <c r="AI722" s="22"/>
      <c r="AJ722" s="22"/>
      <c r="AK722" s="22"/>
      <c r="AL722" s="22"/>
      <c r="AM722" s="22"/>
      <c r="AN722" s="22"/>
      <c r="AO722" s="22"/>
      <c r="AP722" s="22"/>
      <c r="AQ722" s="22"/>
    </row>
    <row r="723" spans="1:43"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50"/>
      <c r="AF723" s="22"/>
      <c r="AG723" s="22"/>
      <c r="AH723" s="22"/>
      <c r="AI723" s="22"/>
      <c r="AJ723" s="22"/>
      <c r="AK723" s="22"/>
      <c r="AL723" s="22"/>
      <c r="AM723" s="22"/>
      <c r="AN723" s="22"/>
      <c r="AO723" s="22"/>
      <c r="AP723" s="22"/>
      <c r="AQ723" s="22"/>
    </row>
    <row r="724" spans="1:43"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50"/>
      <c r="AF724" s="22"/>
      <c r="AG724" s="22"/>
      <c r="AH724" s="22"/>
      <c r="AI724" s="22"/>
      <c r="AJ724" s="22"/>
      <c r="AK724" s="22"/>
      <c r="AL724" s="22"/>
      <c r="AM724" s="22"/>
      <c r="AN724" s="22"/>
      <c r="AO724" s="22"/>
      <c r="AP724" s="22"/>
      <c r="AQ724" s="22"/>
    </row>
    <row r="725" spans="1:43"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50"/>
      <c r="AF725" s="22"/>
      <c r="AG725" s="22"/>
      <c r="AH725" s="22"/>
      <c r="AI725" s="22"/>
      <c r="AJ725" s="22"/>
      <c r="AK725" s="22"/>
      <c r="AL725" s="22"/>
      <c r="AM725" s="22"/>
      <c r="AN725" s="22"/>
      <c r="AO725" s="22"/>
      <c r="AP725" s="22"/>
      <c r="AQ725" s="22"/>
    </row>
    <row r="726" spans="1:43"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50"/>
      <c r="AF726" s="22"/>
      <c r="AG726" s="22"/>
      <c r="AH726" s="22"/>
      <c r="AI726" s="22"/>
      <c r="AJ726" s="22"/>
      <c r="AK726" s="22"/>
      <c r="AL726" s="22"/>
      <c r="AM726" s="22"/>
      <c r="AN726" s="22"/>
      <c r="AO726" s="22"/>
      <c r="AP726" s="22"/>
      <c r="AQ726" s="22"/>
    </row>
    <row r="727" spans="1:43"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50"/>
      <c r="AF727" s="22"/>
      <c r="AG727" s="22"/>
      <c r="AH727" s="22"/>
      <c r="AI727" s="22"/>
      <c r="AJ727" s="22"/>
      <c r="AK727" s="22"/>
      <c r="AL727" s="22"/>
      <c r="AM727" s="22"/>
      <c r="AN727" s="22"/>
      <c r="AO727" s="22"/>
      <c r="AP727" s="22"/>
      <c r="AQ727" s="22"/>
    </row>
    <row r="728" spans="1:43"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50"/>
      <c r="AF728" s="22"/>
      <c r="AG728" s="22"/>
      <c r="AH728" s="22"/>
      <c r="AI728" s="22"/>
      <c r="AJ728" s="22"/>
      <c r="AK728" s="22"/>
      <c r="AL728" s="22"/>
      <c r="AM728" s="22"/>
      <c r="AN728" s="22"/>
      <c r="AO728" s="22"/>
      <c r="AP728" s="22"/>
      <c r="AQ728" s="22"/>
    </row>
    <row r="729" spans="1:43"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50"/>
      <c r="AF729" s="22"/>
      <c r="AG729" s="22"/>
      <c r="AH729" s="22"/>
      <c r="AI729" s="22"/>
      <c r="AJ729" s="22"/>
      <c r="AK729" s="22"/>
      <c r="AL729" s="22"/>
      <c r="AM729" s="22"/>
      <c r="AN729" s="22"/>
      <c r="AO729" s="22"/>
      <c r="AP729" s="22"/>
      <c r="AQ729" s="22"/>
    </row>
    <row r="730" spans="1:43"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50"/>
      <c r="AF730" s="22"/>
      <c r="AG730" s="22"/>
      <c r="AH730" s="22"/>
      <c r="AI730" s="22"/>
      <c r="AJ730" s="22"/>
      <c r="AK730" s="22"/>
      <c r="AL730" s="22"/>
      <c r="AM730" s="22"/>
      <c r="AN730" s="22"/>
      <c r="AO730" s="22"/>
      <c r="AP730" s="22"/>
      <c r="AQ730" s="22"/>
    </row>
    <row r="731" spans="1:43"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50"/>
      <c r="AF731" s="22"/>
      <c r="AG731" s="22"/>
      <c r="AH731" s="22"/>
      <c r="AI731" s="22"/>
      <c r="AJ731" s="22"/>
      <c r="AK731" s="22"/>
      <c r="AL731" s="22"/>
      <c r="AM731" s="22"/>
      <c r="AN731" s="22"/>
      <c r="AO731" s="22"/>
      <c r="AP731" s="22"/>
      <c r="AQ731" s="22"/>
    </row>
    <row r="732" spans="1:43"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50"/>
      <c r="AF732" s="22"/>
      <c r="AG732" s="22"/>
      <c r="AH732" s="22"/>
      <c r="AI732" s="22"/>
      <c r="AJ732" s="22"/>
      <c r="AK732" s="22"/>
      <c r="AL732" s="22"/>
      <c r="AM732" s="22"/>
      <c r="AN732" s="22"/>
      <c r="AO732" s="22"/>
      <c r="AP732" s="22"/>
      <c r="AQ732" s="22"/>
    </row>
    <row r="733" spans="1:43"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50"/>
      <c r="AF733" s="22"/>
      <c r="AG733" s="22"/>
      <c r="AH733" s="22"/>
      <c r="AI733" s="22"/>
      <c r="AJ733" s="22"/>
      <c r="AK733" s="22"/>
      <c r="AL733" s="22"/>
      <c r="AM733" s="22"/>
      <c r="AN733" s="22"/>
      <c r="AO733" s="22"/>
      <c r="AP733" s="22"/>
      <c r="AQ733" s="22"/>
    </row>
    <row r="734" spans="1:43"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50"/>
      <c r="AF734" s="22"/>
      <c r="AG734" s="22"/>
      <c r="AH734" s="22"/>
      <c r="AI734" s="22"/>
      <c r="AJ734" s="22"/>
      <c r="AK734" s="22"/>
      <c r="AL734" s="22"/>
      <c r="AM734" s="22"/>
      <c r="AN734" s="22"/>
      <c r="AO734" s="22"/>
      <c r="AP734" s="22"/>
      <c r="AQ734" s="22"/>
    </row>
    <row r="735" spans="1:43"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50"/>
      <c r="AF735" s="22"/>
      <c r="AG735" s="22"/>
      <c r="AH735" s="22"/>
      <c r="AI735" s="22"/>
      <c r="AJ735" s="22"/>
      <c r="AK735" s="22"/>
      <c r="AL735" s="22"/>
      <c r="AM735" s="22"/>
      <c r="AN735" s="22"/>
      <c r="AO735" s="22"/>
      <c r="AP735" s="22"/>
      <c r="AQ735" s="22"/>
    </row>
    <row r="736" spans="1:43"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50"/>
      <c r="AF736" s="22"/>
      <c r="AG736" s="22"/>
      <c r="AH736" s="22"/>
      <c r="AI736" s="22"/>
      <c r="AJ736" s="22"/>
      <c r="AK736" s="22"/>
      <c r="AL736" s="22"/>
      <c r="AM736" s="22"/>
      <c r="AN736" s="22"/>
      <c r="AO736" s="22"/>
      <c r="AP736" s="22"/>
      <c r="AQ736" s="22"/>
    </row>
    <row r="737" spans="1:43"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50"/>
      <c r="AF737" s="22"/>
      <c r="AG737" s="22"/>
      <c r="AH737" s="22"/>
      <c r="AI737" s="22"/>
      <c r="AJ737" s="22"/>
      <c r="AK737" s="22"/>
      <c r="AL737" s="22"/>
      <c r="AM737" s="22"/>
      <c r="AN737" s="22"/>
      <c r="AO737" s="22"/>
      <c r="AP737" s="22"/>
      <c r="AQ737" s="22"/>
    </row>
    <row r="738" spans="1:43"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50"/>
      <c r="AF738" s="22"/>
      <c r="AG738" s="22"/>
      <c r="AH738" s="22"/>
      <c r="AI738" s="22"/>
      <c r="AJ738" s="22"/>
      <c r="AK738" s="22"/>
      <c r="AL738" s="22"/>
      <c r="AM738" s="22"/>
      <c r="AN738" s="22"/>
      <c r="AO738" s="22"/>
      <c r="AP738" s="22"/>
      <c r="AQ738" s="22"/>
    </row>
    <row r="739" spans="1:43"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50"/>
      <c r="AF739" s="22"/>
      <c r="AG739" s="22"/>
      <c r="AH739" s="22"/>
      <c r="AI739" s="22"/>
      <c r="AJ739" s="22"/>
      <c r="AK739" s="22"/>
      <c r="AL739" s="22"/>
      <c r="AM739" s="22"/>
      <c r="AN739" s="22"/>
      <c r="AO739" s="22"/>
      <c r="AP739" s="22"/>
      <c r="AQ739" s="22"/>
    </row>
    <row r="740" spans="1:43"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50"/>
      <c r="AF740" s="22"/>
      <c r="AG740" s="22"/>
      <c r="AH740" s="22"/>
      <c r="AI740" s="22"/>
      <c r="AJ740" s="22"/>
      <c r="AK740" s="22"/>
      <c r="AL740" s="22"/>
      <c r="AM740" s="22"/>
      <c r="AN740" s="22"/>
      <c r="AO740" s="22"/>
      <c r="AP740" s="22"/>
      <c r="AQ740" s="22"/>
    </row>
    <row r="741" spans="1:43"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50"/>
      <c r="AF741" s="22"/>
      <c r="AG741" s="22"/>
      <c r="AH741" s="22"/>
      <c r="AI741" s="22"/>
      <c r="AJ741" s="22"/>
      <c r="AK741" s="22"/>
      <c r="AL741" s="22"/>
      <c r="AM741" s="22"/>
      <c r="AN741" s="22"/>
      <c r="AO741" s="22"/>
      <c r="AP741" s="22"/>
      <c r="AQ741" s="22"/>
    </row>
    <row r="742" spans="1:43"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50"/>
      <c r="AF742" s="22"/>
      <c r="AG742" s="22"/>
      <c r="AH742" s="22"/>
      <c r="AI742" s="22"/>
      <c r="AJ742" s="22"/>
      <c r="AK742" s="22"/>
      <c r="AL742" s="22"/>
      <c r="AM742" s="22"/>
      <c r="AN742" s="22"/>
      <c r="AO742" s="22"/>
      <c r="AP742" s="22"/>
      <c r="AQ742" s="22"/>
    </row>
    <row r="743" spans="1:43"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50"/>
      <c r="AF743" s="22"/>
      <c r="AG743" s="22"/>
      <c r="AH743" s="22"/>
      <c r="AI743" s="22"/>
      <c r="AJ743" s="22"/>
      <c r="AK743" s="22"/>
      <c r="AL743" s="22"/>
      <c r="AM743" s="22"/>
      <c r="AN743" s="22"/>
      <c r="AO743" s="22"/>
      <c r="AP743" s="22"/>
      <c r="AQ743" s="22"/>
    </row>
    <row r="744" spans="1:43"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50"/>
      <c r="AF744" s="22"/>
      <c r="AG744" s="22"/>
      <c r="AH744" s="22"/>
      <c r="AI744" s="22"/>
      <c r="AJ744" s="22"/>
      <c r="AK744" s="22"/>
      <c r="AL744" s="22"/>
      <c r="AM744" s="22"/>
      <c r="AN744" s="22"/>
      <c r="AO744" s="22"/>
      <c r="AP744" s="22"/>
      <c r="AQ744" s="22"/>
    </row>
    <row r="745" spans="1:43"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50"/>
      <c r="AF745" s="22"/>
      <c r="AG745" s="22"/>
      <c r="AH745" s="22"/>
      <c r="AI745" s="22"/>
      <c r="AJ745" s="22"/>
      <c r="AK745" s="22"/>
      <c r="AL745" s="22"/>
      <c r="AM745" s="22"/>
      <c r="AN745" s="22"/>
      <c r="AO745" s="22"/>
      <c r="AP745" s="22"/>
      <c r="AQ745" s="22"/>
    </row>
    <row r="746" spans="1:43"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50"/>
      <c r="AF746" s="22"/>
      <c r="AG746" s="22"/>
      <c r="AH746" s="22"/>
      <c r="AI746" s="22"/>
      <c r="AJ746" s="22"/>
      <c r="AK746" s="22"/>
      <c r="AL746" s="22"/>
      <c r="AM746" s="22"/>
      <c r="AN746" s="22"/>
      <c r="AO746" s="22"/>
      <c r="AP746" s="22"/>
      <c r="AQ746" s="22"/>
    </row>
    <row r="747" spans="1:43"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50"/>
      <c r="AF747" s="22"/>
      <c r="AG747" s="22"/>
      <c r="AH747" s="22"/>
      <c r="AI747" s="22"/>
      <c r="AJ747" s="22"/>
      <c r="AK747" s="22"/>
      <c r="AL747" s="22"/>
      <c r="AM747" s="22"/>
      <c r="AN747" s="22"/>
      <c r="AO747" s="22"/>
      <c r="AP747" s="22"/>
      <c r="AQ747" s="22"/>
    </row>
    <row r="748" spans="1:43"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50"/>
      <c r="AF748" s="22"/>
      <c r="AG748" s="22"/>
      <c r="AH748" s="22"/>
      <c r="AI748" s="22"/>
      <c r="AJ748" s="22"/>
      <c r="AK748" s="22"/>
      <c r="AL748" s="22"/>
      <c r="AM748" s="22"/>
      <c r="AN748" s="22"/>
      <c r="AO748" s="22"/>
      <c r="AP748" s="22"/>
      <c r="AQ748" s="22"/>
    </row>
    <row r="749" spans="1:43"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50"/>
      <c r="AF749" s="22"/>
      <c r="AG749" s="22"/>
      <c r="AH749" s="22"/>
      <c r="AI749" s="22"/>
      <c r="AJ749" s="22"/>
      <c r="AK749" s="22"/>
      <c r="AL749" s="22"/>
      <c r="AM749" s="22"/>
      <c r="AN749" s="22"/>
      <c r="AO749" s="22"/>
      <c r="AP749" s="22"/>
      <c r="AQ749" s="22"/>
    </row>
    <row r="750" spans="1:43"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50"/>
      <c r="AF750" s="22"/>
      <c r="AG750" s="22"/>
      <c r="AH750" s="22"/>
      <c r="AI750" s="22"/>
      <c r="AJ750" s="22"/>
      <c r="AK750" s="22"/>
      <c r="AL750" s="22"/>
      <c r="AM750" s="22"/>
      <c r="AN750" s="22"/>
      <c r="AO750" s="22"/>
      <c r="AP750" s="22"/>
      <c r="AQ750" s="22"/>
    </row>
    <row r="751" spans="1:43"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50"/>
      <c r="AF751" s="22"/>
      <c r="AG751" s="22"/>
      <c r="AH751" s="22"/>
      <c r="AI751" s="22"/>
      <c r="AJ751" s="22"/>
      <c r="AK751" s="22"/>
      <c r="AL751" s="22"/>
      <c r="AM751" s="22"/>
      <c r="AN751" s="22"/>
      <c r="AO751" s="22"/>
      <c r="AP751" s="22"/>
      <c r="AQ751" s="22"/>
    </row>
    <row r="752" spans="1:43"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50"/>
      <c r="AF752" s="22"/>
      <c r="AG752" s="22"/>
      <c r="AH752" s="22"/>
      <c r="AI752" s="22"/>
      <c r="AJ752" s="22"/>
      <c r="AK752" s="22"/>
      <c r="AL752" s="22"/>
      <c r="AM752" s="22"/>
      <c r="AN752" s="22"/>
      <c r="AO752" s="22"/>
      <c r="AP752" s="22"/>
      <c r="AQ752" s="22"/>
    </row>
    <row r="753" spans="1:43"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50"/>
      <c r="AF753" s="22"/>
      <c r="AG753" s="22"/>
      <c r="AH753" s="22"/>
      <c r="AI753" s="22"/>
      <c r="AJ753" s="22"/>
      <c r="AK753" s="22"/>
      <c r="AL753" s="22"/>
      <c r="AM753" s="22"/>
      <c r="AN753" s="22"/>
      <c r="AO753" s="22"/>
      <c r="AP753" s="22"/>
      <c r="AQ753" s="22"/>
    </row>
    <row r="754" spans="1:43"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50"/>
      <c r="AF754" s="22"/>
      <c r="AG754" s="22"/>
      <c r="AH754" s="22"/>
      <c r="AI754" s="22"/>
      <c r="AJ754" s="22"/>
      <c r="AK754" s="22"/>
      <c r="AL754" s="22"/>
      <c r="AM754" s="22"/>
      <c r="AN754" s="22"/>
      <c r="AO754" s="22"/>
      <c r="AP754" s="22"/>
      <c r="AQ754" s="22"/>
    </row>
    <row r="755" spans="1:43"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50"/>
      <c r="AF755" s="22"/>
      <c r="AG755" s="22"/>
      <c r="AH755" s="22"/>
      <c r="AI755" s="22"/>
      <c r="AJ755" s="22"/>
      <c r="AK755" s="22"/>
      <c r="AL755" s="22"/>
      <c r="AM755" s="22"/>
      <c r="AN755" s="22"/>
      <c r="AO755" s="22"/>
      <c r="AP755" s="22"/>
      <c r="AQ755" s="22"/>
    </row>
    <row r="756" spans="1:43"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50"/>
      <c r="AF756" s="22"/>
      <c r="AG756" s="22"/>
      <c r="AH756" s="22"/>
      <c r="AI756" s="22"/>
      <c r="AJ756" s="22"/>
      <c r="AK756" s="22"/>
      <c r="AL756" s="22"/>
      <c r="AM756" s="22"/>
      <c r="AN756" s="22"/>
      <c r="AO756" s="22"/>
      <c r="AP756" s="22"/>
      <c r="AQ756" s="22"/>
    </row>
    <row r="757" spans="1:43"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50"/>
      <c r="AF757" s="22"/>
      <c r="AG757" s="22"/>
      <c r="AH757" s="22"/>
      <c r="AI757" s="22"/>
      <c r="AJ757" s="22"/>
      <c r="AK757" s="22"/>
      <c r="AL757" s="22"/>
      <c r="AM757" s="22"/>
      <c r="AN757" s="22"/>
      <c r="AO757" s="22"/>
      <c r="AP757" s="22"/>
      <c r="AQ757" s="22"/>
    </row>
    <row r="758" spans="1:43"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50"/>
      <c r="AF758" s="22"/>
      <c r="AG758" s="22"/>
      <c r="AH758" s="22"/>
      <c r="AI758" s="22"/>
      <c r="AJ758" s="22"/>
      <c r="AK758" s="22"/>
      <c r="AL758" s="22"/>
      <c r="AM758" s="22"/>
      <c r="AN758" s="22"/>
      <c r="AO758" s="22"/>
      <c r="AP758" s="22"/>
      <c r="AQ758" s="22"/>
    </row>
    <row r="759" spans="1:43"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50"/>
      <c r="AF759" s="22"/>
      <c r="AG759" s="22"/>
      <c r="AH759" s="22"/>
      <c r="AI759" s="22"/>
      <c r="AJ759" s="22"/>
      <c r="AK759" s="22"/>
      <c r="AL759" s="22"/>
      <c r="AM759" s="22"/>
      <c r="AN759" s="22"/>
      <c r="AO759" s="22"/>
      <c r="AP759" s="22"/>
      <c r="AQ759" s="22"/>
    </row>
    <row r="760" spans="1:43"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50"/>
      <c r="AF760" s="22"/>
      <c r="AG760" s="22"/>
      <c r="AH760" s="22"/>
      <c r="AI760" s="22"/>
      <c r="AJ760" s="22"/>
      <c r="AK760" s="22"/>
      <c r="AL760" s="22"/>
      <c r="AM760" s="22"/>
      <c r="AN760" s="22"/>
      <c r="AO760" s="22"/>
      <c r="AP760" s="22"/>
      <c r="AQ760" s="22"/>
    </row>
    <row r="761" spans="1:43"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50"/>
      <c r="AF761" s="22"/>
      <c r="AG761" s="22"/>
      <c r="AH761" s="22"/>
      <c r="AI761" s="22"/>
      <c r="AJ761" s="22"/>
      <c r="AK761" s="22"/>
      <c r="AL761" s="22"/>
      <c r="AM761" s="22"/>
      <c r="AN761" s="22"/>
      <c r="AO761" s="22"/>
      <c r="AP761" s="22"/>
      <c r="AQ761" s="22"/>
    </row>
    <row r="762" spans="1:43"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50"/>
      <c r="AF762" s="22"/>
      <c r="AG762" s="22"/>
      <c r="AH762" s="22"/>
      <c r="AI762" s="22"/>
      <c r="AJ762" s="22"/>
      <c r="AK762" s="22"/>
      <c r="AL762" s="22"/>
      <c r="AM762" s="22"/>
      <c r="AN762" s="22"/>
      <c r="AO762" s="22"/>
      <c r="AP762" s="22"/>
      <c r="AQ762" s="22"/>
    </row>
    <row r="763" spans="1:43"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50"/>
      <c r="AF763" s="22"/>
      <c r="AG763" s="22"/>
      <c r="AH763" s="22"/>
      <c r="AI763" s="22"/>
      <c r="AJ763" s="22"/>
      <c r="AK763" s="22"/>
      <c r="AL763" s="22"/>
      <c r="AM763" s="22"/>
      <c r="AN763" s="22"/>
      <c r="AO763" s="22"/>
      <c r="AP763" s="22"/>
      <c r="AQ763" s="22"/>
    </row>
    <row r="764" spans="1:43"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50"/>
      <c r="AF764" s="22"/>
      <c r="AG764" s="22"/>
      <c r="AH764" s="22"/>
      <c r="AI764" s="22"/>
      <c r="AJ764" s="22"/>
      <c r="AK764" s="22"/>
      <c r="AL764" s="22"/>
      <c r="AM764" s="22"/>
      <c r="AN764" s="22"/>
      <c r="AO764" s="22"/>
      <c r="AP764" s="22"/>
      <c r="AQ764" s="22"/>
    </row>
    <row r="765" spans="1:43"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50"/>
      <c r="AF765" s="22"/>
      <c r="AG765" s="22"/>
      <c r="AH765" s="22"/>
      <c r="AI765" s="22"/>
      <c r="AJ765" s="22"/>
      <c r="AK765" s="22"/>
      <c r="AL765" s="22"/>
      <c r="AM765" s="22"/>
      <c r="AN765" s="22"/>
      <c r="AO765" s="22"/>
      <c r="AP765" s="22"/>
      <c r="AQ765" s="22"/>
    </row>
    <row r="766" spans="1:43"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50"/>
      <c r="AF766" s="22"/>
      <c r="AG766" s="22"/>
      <c r="AH766" s="22"/>
      <c r="AI766" s="22"/>
      <c r="AJ766" s="22"/>
      <c r="AK766" s="22"/>
      <c r="AL766" s="22"/>
      <c r="AM766" s="22"/>
      <c r="AN766" s="22"/>
      <c r="AO766" s="22"/>
      <c r="AP766" s="22"/>
      <c r="AQ766" s="22"/>
    </row>
    <row r="767" spans="1:43"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50"/>
      <c r="AF767" s="22"/>
      <c r="AG767" s="22"/>
      <c r="AH767" s="22"/>
      <c r="AI767" s="22"/>
      <c r="AJ767" s="22"/>
      <c r="AK767" s="22"/>
      <c r="AL767" s="22"/>
      <c r="AM767" s="22"/>
      <c r="AN767" s="22"/>
      <c r="AO767" s="22"/>
      <c r="AP767" s="22"/>
      <c r="AQ767" s="22"/>
    </row>
    <row r="768" spans="1:43"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50"/>
      <c r="AF768" s="22"/>
      <c r="AG768" s="22"/>
      <c r="AH768" s="22"/>
      <c r="AI768" s="22"/>
      <c r="AJ768" s="22"/>
      <c r="AK768" s="22"/>
      <c r="AL768" s="22"/>
      <c r="AM768" s="22"/>
      <c r="AN768" s="22"/>
      <c r="AO768" s="22"/>
      <c r="AP768" s="22"/>
      <c r="AQ768" s="22"/>
    </row>
    <row r="769" spans="1:43"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50"/>
      <c r="AF769" s="22"/>
      <c r="AG769" s="22"/>
      <c r="AH769" s="22"/>
      <c r="AI769" s="22"/>
      <c r="AJ769" s="22"/>
      <c r="AK769" s="22"/>
      <c r="AL769" s="22"/>
      <c r="AM769" s="22"/>
      <c r="AN769" s="22"/>
      <c r="AO769" s="22"/>
      <c r="AP769" s="22"/>
      <c r="AQ769" s="22"/>
    </row>
    <row r="770" spans="1:43"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50"/>
      <c r="AF770" s="22"/>
      <c r="AG770" s="22"/>
      <c r="AH770" s="22"/>
      <c r="AI770" s="22"/>
      <c r="AJ770" s="22"/>
      <c r="AK770" s="22"/>
      <c r="AL770" s="22"/>
      <c r="AM770" s="22"/>
      <c r="AN770" s="22"/>
      <c r="AO770" s="22"/>
      <c r="AP770" s="22"/>
      <c r="AQ770" s="22"/>
    </row>
    <row r="771" spans="1:43"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50"/>
      <c r="AF771" s="22"/>
      <c r="AG771" s="22"/>
      <c r="AH771" s="22"/>
      <c r="AI771" s="22"/>
      <c r="AJ771" s="22"/>
      <c r="AK771" s="22"/>
      <c r="AL771" s="22"/>
      <c r="AM771" s="22"/>
      <c r="AN771" s="22"/>
      <c r="AO771" s="22"/>
      <c r="AP771" s="22"/>
      <c r="AQ771" s="22"/>
    </row>
    <row r="772" spans="1:43"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50"/>
      <c r="AF772" s="22"/>
      <c r="AG772" s="22"/>
      <c r="AH772" s="22"/>
      <c r="AI772" s="22"/>
      <c r="AJ772" s="22"/>
      <c r="AK772" s="22"/>
      <c r="AL772" s="22"/>
      <c r="AM772" s="22"/>
      <c r="AN772" s="22"/>
      <c r="AO772" s="22"/>
      <c r="AP772" s="22"/>
      <c r="AQ772" s="22"/>
    </row>
    <row r="773" spans="1:43"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50"/>
      <c r="AF773" s="22"/>
      <c r="AG773" s="22"/>
      <c r="AH773" s="22"/>
      <c r="AI773" s="22"/>
      <c r="AJ773" s="22"/>
      <c r="AK773" s="22"/>
      <c r="AL773" s="22"/>
      <c r="AM773" s="22"/>
      <c r="AN773" s="22"/>
      <c r="AO773" s="22"/>
      <c r="AP773" s="22"/>
      <c r="AQ773" s="22"/>
    </row>
    <row r="774" spans="1:43"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50"/>
      <c r="AF774" s="22"/>
      <c r="AG774" s="22"/>
      <c r="AH774" s="22"/>
      <c r="AI774" s="22"/>
      <c r="AJ774" s="22"/>
      <c r="AK774" s="22"/>
      <c r="AL774" s="22"/>
      <c r="AM774" s="22"/>
      <c r="AN774" s="22"/>
      <c r="AO774" s="22"/>
      <c r="AP774" s="22"/>
      <c r="AQ774" s="22"/>
    </row>
    <row r="775" spans="1:43"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50"/>
      <c r="AF775" s="22"/>
      <c r="AG775" s="22"/>
      <c r="AH775" s="22"/>
      <c r="AI775" s="22"/>
      <c r="AJ775" s="22"/>
      <c r="AK775" s="22"/>
      <c r="AL775" s="22"/>
      <c r="AM775" s="22"/>
      <c r="AN775" s="22"/>
      <c r="AO775" s="22"/>
      <c r="AP775" s="22"/>
      <c r="AQ775" s="22"/>
    </row>
    <row r="776" spans="1:43"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50"/>
      <c r="AF776" s="22"/>
      <c r="AG776" s="22"/>
      <c r="AH776" s="22"/>
      <c r="AI776" s="22"/>
      <c r="AJ776" s="22"/>
      <c r="AK776" s="22"/>
      <c r="AL776" s="22"/>
      <c r="AM776" s="22"/>
      <c r="AN776" s="22"/>
      <c r="AO776" s="22"/>
      <c r="AP776" s="22"/>
      <c r="AQ776" s="22"/>
    </row>
    <row r="777" spans="1:43"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50"/>
      <c r="AF777" s="22"/>
      <c r="AG777" s="22"/>
      <c r="AH777" s="22"/>
      <c r="AI777" s="22"/>
      <c r="AJ777" s="22"/>
      <c r="AK777" s="22"/>
      <c r="AL777" s="22"/>
      <c r="AM777" s="22"/>
      <c r="AN777" s="22"/>
      <c r="AO777" s="22"/>
      <c r="AP777" s="22"/>
      <c r="AQ777" s="22"/>
    </row>
    <row r="778" spans="1:43"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50"/>
      <c r="AF778" s="22"/>
      <c r="AG778" s="22"/>
      <c r="AH778" s="22"/>
      <c r="AI778" s="22"/>
      <c r="AJ778" s="22"/>
      <c r="AK778" s="22"/>
      <c r="AL778" s="22"/>
      <c r="AM778" s="22"/>
      <c r="AN778" s="22"/>
      <c r="AO778" s="22"/>
      <c r="AP778" s="22"/>
      <c r="AQ778" s="22"/>
    </row>
    <row r="779" spans="1:43"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50"/>
      <c r="AF779" s="22"/>
      <c r="AG779" s="22"/>
      <c r="AH779" s="22"/>
      <c r="AI779" s="22"/>
      <c r="AJ779" s="22"/>
      <c r="AK779" s="22"/>
      <c r="AL779" s="22"/>
      <c r="AM779" s="22"/>
      <c r="AN779" s="22"/>
      <c r="AO779" s="22"/>
      <c r="AP779" s="22"/>
      <c r="AQ779" s="22"/>
    </row>
    <row r="780" spans="1:43"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50"/>
      <c r="AF780" s="22"/>
      <c r="AG780" s="22"/>
      <c r="AH780" s="22"/>
      <c r="AI780" s="22"/>
      <c r="AJ780" s="22"/>
      <c r="AK780" s="22"/>
      <c r="AL780" s="22"/>
      <c r="AM780" s="22"/>
      <c r="AN780" s="22"/>
      <c r="AO780" s="22"/>
      <c r="AP780" s="22"/>
      <c r="AQ780" s="22"/>
    </row>
    <row r="781" spans="1:43"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50"/>
      <c r="AF781" s="22"/>
      <c r="AG781" s="22"/>
      <c r="AH781" s="22"/>
      <c r="AI781" s="22"/>
      <c r="AJ781" s="22"/>
      <c r="AK781" s="22"/>
      <c r="AL781" s="22"/>
      <c r="AM781" s="22"/>
      <c r="AN781" s="22"/>
      <c r="AO781" s="22"/>
      <c r="AP781" s="22"/>
      <c r="AQ781" s="22"/>
    </row>
    <row r="782" spans="1:43"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50"/>
      <c r="AF782" s="22"/>
      <c r="AG782" s="22"/>
      <c r="AH782" s="22"/>
      <c r="AI782" s="22"/>
      <c r="AJ782" s="22"/>
      <c r="AK782" s="22"/>
      <c r="AL782" s="22"/>
      <c r="AM782" s="22"/>
      <c r="AN782" s="22"/>
      <c r="AO782" s="22"/>
      <c r="AP782" s="22"/>
      <c r="AQ782" s="22"/>
    </row>
    <row r="783" spans="1:43"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50"/>
      <c r="AF783" s="22"/>
      <c r="AG783" s="22"/>
      <c r="AH783" s="22"/>
      <c r="AI783" s="22"/>
      <c r="AJ783" s="22"/>
      <c r="AK783" s="22"/>
      <c r="AL783" s="22"/>
      <c r="AM783" s="22"/>
      <c r="AN783" s="22"/>
      <c r="AO783" s="22"/>
      <c r="AP783" s="22"/>
      <c r="AQ783" s="22"/>
    </row>
    <row r="784" spans="1:43"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50"/>
      <c r="AF784" s="22"/>
      <c r="AG784" s="22"/>
      <c r="AH784" s="22"/>
      <c r="AI784" s="22"/>
      <c r="AJ784" s="22"/>
      <c r="AK784" s="22"/>
      <c r="AL784" s="22"/>
      <c r="AM784" s="22"/>
      <c r="AN784" s="22"/>
      <c r="AO784" s="22"/>
      <c r="AP784" s="22"/>
      <c r="AQ784" s="22"/>
    </row>
    <row r="785" spans="1:43"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50"/>
      <c r="AF785" s="22"/>
      <c r="AG785" s="22"/>
      <c r="AH785" s="22"/>
      <c r="AI785" s="22"/>
      <c r="AJ785" s="22"/>
      <c r="AK785" s="22"/>
      <c r="AL785" s="22"/>
      <c r="AM785" s="22"/>
      <c r="AN785" s="22"/>
      <c r="AO785" s="22"/>
      <c r="AP785" s="22"/>
      <c r="AQ785" s="22"/>
    </row>
    <row r="786" spans="1:43"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50"/>
      <c r="AF786" s="22"/>
      <c r="AG786" s="22"/>
      <c r="AH786" s="22"/>
      <c r="AI786" s="22"/>
      <c r="AJ786" s="22"/>
      <c r="AK786" s="22"/>
      <c r="AL786" s="22"/>
      <c r="AM786" s="22"/>
      <c r="AN786" s="22"/>
      <c r="AO786" s="22"/>
      <c r="AP786" s="22"/>
      <c r="AQ786" s="22"/>
    </row>
    <row r="787" spans="1:43"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50"/>
      <c r="AF787" s="22"/>
      <c r="AG787" s="22"/>
      <c r="AH787" s="22"/>
      <c r="AI787" s="22"/>
      <c r="AJ787" s="22"/>
      <c r="AK787" s="22"/>
      <c r="AL787" s="22"/>
      <c r="AM787" s="22"/>
      <c r="AN787" s="22"/>
      <c r="AO787" s="22"/>
      <c r="AP787" s="22"/>
      <c r="AQ787" s="22"/>
    </row>
    <row r="788" spans="1:43"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50"/>
      <c r="AF788" s="22"/>
      <c r="AG788" s="22"/>
      <c r="AH788" s="22"/>
      <c r="AI788" s="22"/>
      <c r="AJ788" s="22"/>
      <c r="AK788" s="22"/>
      <c r="AL788" s="22"/>
      <c r="AM788" s="22"/>
      <c r="AN788" s="22"/>
      <c r="AO788" s="22"/>
      <c r="AP788" s="22"/>
      <c r="AQ788" s="22"/>
    </row>
    <row r="789" spans="1:43"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50"/>
      <c r="AF789" s="22"/>
      <c r="AG789" s="22"/>
      <c r="AH789" s="22"/>
      <c r="AI789" s="22"/>
      <c r="AJ789" s="22"/>
      <c r="AK789" s="22"/>
      <c r="AL789" s="22"/>
      <c r="AM789" s="22"/>
      <c r="AN789" s="22"/>
      <c r="AO789" s="22"/>
      <c r="AP789" s="22"/>
      <c r="AQ789" s="22"/>
    </row>
    <row r="790" spans="1:43"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50"/>
      <c r="AF790" s="22"/>
      <c r="AG790" s="22"/>
      <c r="AH790" s="22"/>
      <c r="AI790" s="22"/>
      <c r="AJ790" s="22"/>
      <c r="AK790" s="22"/>
      <c r="AL790" s="22"/>
      <c r="AM790" s="22"/>
      <c r="AN790" s="22"/>
      <c r="AO790" s="22"/>
      <c r="AP790" s="22"/>
      <c r="AQ790" s="22"/>
    </row>
    <row r="791" spans="1:43"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50"/>
      <c r="AF791" s="22"/>
      <c r="AG791" s="22"/>
      <c r="AH791" s="22"/>
      <c r="AI791" s="22"/>
      <c r="AJ791" s="22"/>
      <c r="AK791" s="22"/>
      <c r="AL791" s="22"/>
      <c r="AM791" s="22"/>
      <c r="AN791" s="22"/>
      <c r="AO791" s="22"/>
      <c r="AP791" s="22"/>
      <c r="AQ791" s="22"/>
    </row>
    <row r="792" spans="1:43"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50"/>
      <c r="AF792" s="22"/>
      <c r="AG792" s="22"/>
      <c r="AH792" s="22"/>
      <c r="AI792" s="22"/>
      <c r="AJ792" s="22"/>
      <c r="AK792" s="22"/>
      <c r="AL792" s="22"/>
      <c r="AM792" s="22"/>
      <c r="AN792" s="22"/>
      <c r="AO792" s="22"/>
      <c r="AP792" s="22"/>
      <c r="AQ792" s="22"/>
    </row>
    <row r="793" spans="1:43"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50"/>
      <c r="AF793" s="22"/>
      <c r="AG793" s="22"/>
      <c r="AH793" s="22"/>
      <c r="AI793" s="22"/>
      <c r="AJ793" s="22"/>
      <c r="AK793" s="22"/>
      <c r="AL793" s="22"/>
      <c r="AM793" s="22"/>
      <c r="AN793" s="22"/>
      <c r="AO793" s="22"/>
      <c r="AP793" s="22"/>
      <c r="AQ793" s="22"/>
    </row>
    <row r="794" spans="1:43"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50"/>
      <c r="AF794" s="22"/>
      <c r="AG794" s="22"/>
      <c r="AH794" s="22"/>
      <c r="AI794" s="22"/>
      <c r="AJ794" s="22"/>
      <c r="AK794" s="22"/>
      <c r="AL794" s="22"/>
      <c r="AM794" s="22"/>
      <c r="AN794" s="22"/>
      <c r="AO794" s="22"/>
      <c r="AP794" s="22"/>
      <c r="AQ794" s="22"/>
    </row>
    <row r="795" spans="1:43"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50"/>
      <c r="AF795" s="22"/>
      <c r="AG795" s="22"/>
      <c r="AH795" s="22"/>
      <c r="AI795" s="22"/>
      <c r="AJ795" s="22"/>
      <c r="AK795" s="22"/>
      <c r="AL795" s="22"/>
      <c r="AM795" s="22"/>
      <c r="AN795" s="22"/>
      <c r="AO795" s="22"/>
      <c r="AP795" s="22"/>
      <c r="AQ795" s="22"/>
    </row>
    <row r="796" spans="1:43"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50"/>
      <c r="AF796" s="22"/>
      <c r="AG796" s="22"/>
      <c r="AH796" s="22"/>
      <c r="AI796" s="22"/>
      <c r="AJ796" s="22"/>
      <c r="AK796" s="22"/>
      <c r="AL796" s="22"/>
      <c r="AM796" s="22"/>
      <c r="AN796" s="22"/>
      <c r="AO796" s="22"/>
      <c r="AP796" s="22"/>
      <c r="AQ796" s="22"/>
    </row>
    <row r="797" spans="1:43"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50"/>
      <c r="AF797" s="22"/>
      <c r="AG797" s="22"/>
      <c r="AH797" s="22"/>
      <c r="AI797" s="22"/>
      <c r="AJ797" s="22"/>
      <c r="AK797" s="22"/>
      <c r="AL797" s="22"/>
      <c r="AM797" s="22"/>
      <c r="AN797" s="22"/>
      <c r="AO797" s="22"/>
      <c r="AP797" s="22"/>
      <c r="AQ797" s="22"/>
    </row>
    <row r="798" spans="1:43"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50"/>
      <c r="AF798" s="22"/>
      <c r="AG798" s="22"/>
      <c r="AH798" s="22"/>
      <c r="AI798" s="22"/>
      <c r="AJ798" s="22"/>
      <c r="AK798" s="22"/>
      <c r="AL798" s="22"/>
      <c r="AM798" s="22"/>
      <c r="AN798" s="22"/>
      <c r="AO798" s="22"/>
      <c r="AP798" s="22"/>
      <c r="AQ798" s="22"/>
    </row>
    <row r="799" spans="1:43"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50"/>
      <c r="AF799" s="22"/>
      <c r="AG799" s="22"/>
      <c r="AH799" s="22"/>
      <c r="AI799" s="22"/>
      <c r="AJ799" s="22"/>
      <c r="AK799" s="22"/>
      <c r="AL799" s="22"/>
      <c r="AM799" s="22"/>
      <c r="AN799" s="22"/>
      <c r="AO799" s="22"/>
      <c r="AP799" s="22"/>
      <c r="AQ799" s="22"/>
    </row>
    <row r="800" spans="1:43"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50"/>
      <c r="AF800" s="22"/>
      <c r="AG800" s="22"/>
      <c r="AH800" s="22"/>
      <c r="AI800" s="22"/>
      <c r="AJ800" s="22"/>
      <c r="AK800" s="22"/>
      <c r="AL800" s="22"/>
      <c r="AM800" s="22"/>
      <c r="AN800" s="22"/>
      <c r="AO800" s="22"/>
      <c r="AP800" s="22"/>
      <c r="AQ800" s="22"/>
    </row>
    <row r="801" spans="1:43"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50"/>
      <c r="AF801" s="22"/>
      <c r="AG801" s="22"/>
      <c r="AH801" s="22"/>
      <c r="AI801" s="22"/>
      <c r="AJ801" s="22"/>
      <c r="AK801" s="22"/>
      <c r="AL801" s="22"/>
      <c r="AM801" s="22"/>
      <c r="AN801" s="22"/>
      <c r="AO801" s="22"/>
      <c r="AP801" s="22"/>
      <c r="AQ801" s="22"/>
    </row>
    <row r="802" spans="1:43"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50"/>
      <c r="AF802" s="22"/>
      <c r="AG802" s="22"/>
      <c r="AH802" s="22"/>
      <c r="AI802" s="22"/>
      <c r="AJ802" s="22"/>
      <c r="AK802" s="22"/>
      <c r="AL802" s="22"/>
      <c r="AM802" s="22"/>
      <c r="AN802" s="22"/>
      <c r="AO802" s="22"/>
      <c r="AP802" s="22"/>
      <c r="AQ802" s="22"/>
    </row>
    <row r="803" spans="1:43"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50"/>
      <c r="AF803" s="22"/>
      <c r="AG803" s="22"/>
      <c r="AH803" s="22"/>
      <c r="AI803" s="22"/>
      <c r="AJ803" s="22"/>
      <c r="AK803" s="22"/>
      <c r="AL803" s="22"/>
      <c r="AM803" s="22"/>
      <c r="AN803" s="22"/>
      <c r="AO803" s="22"/>
      <c r="AP803" s="22"/>
      <c r="AQ803" s="22"/>
    </row>
    <row r="804" spans="1:43"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50"/>
      <c r="AF804" s="22"/>
      <c r="AG804" s="22"/>
      <c r="AH804" s="22"/>
      <c r="AI804" s="22"/>
      <c r="AJ804" s="22"/>
      <c r="AK804" s="22"/>
      <c r="AL804" s="22"/>
      <c r="AM804" s="22"/>
      <c r="AN804" s="22"/>
      <c r="AO804" s="22"/>
      <c r="AP804" s="22"/>
      <c r="AQ804" s="22"/>
    </row>
    <row r="805" spans="1:43"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50"/>
      <c r="AF805" s="22"/>
      <c r="AG805" s="22"/>
      <c r="AH805" s="22"/>
      <c r="AI805" s="22"/>
      <c r="AJ805" s="22"/>
      <c r="AK805" s="22"/>
      <c r="AL805" s="22"/>
      <c r="AM805" s="22"/>
      <c r="AN805" s="22"/>
      <c r="AO805" s="22"/>
      <c r="AP805" s="22"/>
      <c r="AQ805" s="22"/>
    </row>
    <row r="806" spans="1:43"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50"/>
      <c r="AF806" s="22"/>
      <c r="AG806" s="22"/>
      <c r="AH806" s="22"/>
      <c r="AI806" s="22"/>
      <c r="AJ806" s="22"/>
      <c r="AK806" s="22"/>
      <c r="AL806" s="22"/>
      <c r="AM806" s="22"/>
      <c r="AN806" s="22"/>
      <c r="AO806" s="22"/>
      <c r="AP806" s="22"/>
      <c r="AQ806" s="22"/>
    </row>
    <row r="807" spans="1:43"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50"/>
      <c r="AF807" s="22"/>
      <c r="AG807" s="22"/>
      <c r="AH807" s="22"/>
      <c r="AI807" s="22"/>
      <c r="AJ807" s="22"/>
      <c r="AK807" s="22"/>
      <c r="AL807" s="22"/>
      <c r="AM807" s="22"/>
      <c r="AN807" s="22"/>
      <c r="AO807" s="22"/>
      <c r="AP807" s="22"/>
      <c r="AQ807" s="22"/>
    </row>
    <row r="808" spans="1:43"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50"/>
      <c r="AF808" s="22"/>
      <c r="AG808" s="22"/>
      <c r="AH808" s="22"/>
      <c r="AI808" s="22"/>
      <c r="AJ808" s="22"/>
      <c r="AK808" s="22"/>
      <c r="AL808" s="22"/>
      <c r="AM808" s="22"/>
      <c r="AN808" s="22"/>
      <c r="AO808" s="22"/>
      <c r="AP808" s="22"/>
      <c r="AQ808" s="22"/>
    </row>
    <row r="809" spans="1:43"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50"/>
      <c r="AF809" s="22"/>
      <c r="AG809" s="22"/>
      <c r="AH809" s="22"/>
      <c r="AI809" s="22"/>
      <c r="AJ809" s="22"/>
      <c r="AK809" s="22"/>
      <c r="AL809" s="22"/>
      <c r="AM809" s="22"/>
      <c r="AN809" s="22"/>
      <c r="AO809" s="22"/>
      <c r="AP809" s="22"/>
      <c r="AQ809" s="22"/>
    </row>
    <row r="810" spans="1:43"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50"/>
      <c r="AF810" s="22"/>
      <c r="AG810" s="22"/>
      <c r="AH810" s="22"/>
      <c r="AI810" s="22"/>
      <c r="AJ810" s="22"/>
      <c r="AK810" s="22"/>
      <c r="AL810" s="22"/>
      <c r="AM810" s="22"/>
      <c r="AN810" s="22"/>
      <c r="AO810" s="22"/>
      <c r="AP810" s="22"/>
      <c r="AQ810" s="22"/>
    </row>
    <row r="811" spans="1:43"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50"/>
      <c r="AF811" s="22"/>
      <c r="AG811" s="22"/>
      <c r="AH811" s="22"/>
      <c r="AI811" s="22"/>
      <c r="AJ811" s="22"/>
      <c r="AK811" s="22"/>
      <c r="AL811" s="22"/>
      <c r="AM811" s="22"/>
      <c r="AN811" s="22"/>
      <c r="AO811" s="22"/>
      <c r="AP811" s="22"/>
      <c r="AQ811" s="22"/>
    </row>
    <row r="812" spans="1:43"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50"/>
      <c r="AF812" s="22"/>
      <c r="AG812" s="22"/>
      <c r="AH812" s="22"/>
      <c r="AI812" s="22"/>
      <c r="AJ812" s="22"/>
      <c r="AK812" s="22"/>
      <c r="AL812" s="22"/>
      <c r="AM812" s="22"/>
      <c r="AN812" s="22"/>
      <c r="AO812" s="22"/>
      <c r="AP812" s="22"/>
      <c r="AQ812" s="22"/>
    </row>
    <row r="813" spans="1:43"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50"/>
      <c r="AF813" s="22"/>
      <c r="AG813" s="22"/>
      <c r="AH813" s="22"/>
      <c r="AI813" s="22"/>
      <c r="AJ813" s="22"/>
      <c r="AK813" s="22"/>
      <c r="AL813" s="22"/>
      <c r="AM813" s="22"/>
      <c r="AN813" s="22"/>
      <c r="AO813" s="22"/>
      <c r="AP813" s="22"/>
      <c r="AQ813" s="22"/>
    </row>
    <row r="814" spans="1:43"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50"/>
      <c r="AF814" s="22"/>
      <c r="AG814" s="22"/>
      <c r="AH814" s="22"/>
      <c r="AI814" s="22"/>
      <c r="AJ814" s="22"/>
      <c r="AK814" s="22"/>
      <c r="AL814" s="22"/>
      <c r="AM814" s="22"/>
      <c r="AN814" s="22"/>
      <c r="AO814" s="22"/>
      <c r="AP814" s="22"/>
      <c r="AQ814" s="22"/>
    </row>
    <row r="815" spans="1:43"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50"/>
      <c r="AF815" s="22"/>
      <c r="AG815" s="22"/>
      <c r="AH815" s="22"/>
      <c r="AI815" s="22"/>
      <c r="AJ815" s="22"/>
      <c r="AK815" s="22"/>
      <c r="AL815" s="22"/>
      <c r="AM815" s="22"/>
      <c r="AN815" s="22"/>
      <c r="AO815" s="22"/>
      <c r="AP815" s="22"/>
      <c r="AQ815" s="22"/>
    </row>
    <row r="816" spans="1:43"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50"/>
      <c r="AF816" s="22"/>
      <c r="AG816" s="22"/>
      <c r="AH816" s="22"/>
      <c r="AI816" s="22"/>
      <c r="AJ816" s="22"/>
      <c r="AK816" s="22"/>
      <c r="AL816" s="22"/>
      <c r="AM816" s="22"/>
      <c r="AN816" s="22"/>
      <c r="AO816" s="22"/>
      <c r="AP816" s="22"/>
      <c r="AQ816" s="22"/>
    </row>
    <row r="817" spans="1:43"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50"/>
      <c r="AF817" s="22"/>
      <c r="AG817" s="22"/>
      <c r="AH817" s="22"/>
      <c r="AI817" s="22"/>
      <c r="AJ817" s="22"/>
      <c r="AK817" s="22"/>
      <c r="AL817" s="22"/>
      <c r="AM817" s="22"/>
      <c r="AN817" s="22"/>
      <c r="AO817" s="22"/>
      <c r="AP817" s="22"/>
      <c r="AQ817" s="22"/>
    </row>
    <row r="818" spans="1:43"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50"/>
      <c r="AF818" s="22"/>
      <c r="AG818" s="22"/>
      <c r="AH818" s="22"/>
      <c r="AI818" s="22"/>
      <c r="AJ818" s="22"/>
      <c r="AK818" s="22"/>
      <c r="AL818" s="22"/>
      <c r="AM818" s="22"/>
      <c r="AN818" s="22"/>
      <c r="AO818" s="22"/>
      <c r="AP818" s="22"/>
      <c r="AQ818" s="22"/>
    </row>
    <row r="819" spans="1:43"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50"/>
      <c r="AF819" s="22"/>
      <c r="AG819" s="22"/>
      <c r="AH819" s="22"/>
      <c r="AI819" s="22"/>
      <c r="AJ819" s="22"/>
      <c r="AK819" s="22"/>
      <c r="AL819" s="22"/>
      <c r="AM819" s="22"/>
      <c r="AN819" s="22"/>
      <c r="AO819" s="22"/>
      <c r="AP819" s="22"/>
      <c r="AQ819" s="22"/>
    </row>
    <row r="820" spans="1:43"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50"/>
      <c r="AF820" s="22"/>
      <c r="AG820" s="22"/>
      <c r="AH820" s="22"/>
      <c r="AI820" s="22"/>
      <c r="AJ820" s="22"/>
      <c r="AK820" s="22"/>
      <c r="AL820" s="22"/>
      <c r="AM820" s="22"/>
      <c r="AN820" s="22"/>
      <c r="AO820" s="22"/>
      <c r="AP820" s="22"/>
      <c r="AQ820" s="22"/>
    </row>
    <row r="821" spans="1:43"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50"/>
      <c r="AF821" s="22"/>
      <c r="AG821" s="22"/>
      <c r="AH821" s="22"/>
      <c r="AI821" s="22"/>
      <c r="AJ821" s="22"/>
      <c r="AK821" s="22"/>
      <c r="AL821" s="22"/>
      <c r="AM821" s="22"/>
      <c r="AN821" s="22"/>
      <c r="AO821" s="22"/>
      <c r="AP821" s="22"/>
      <c r="AQ821" s="22"/>
    </row>
    <row r="822" spans="1:43"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50"/>
      <c r="AF822" s="22"/>
      <c r="AG822" s="22"/>
      <c r="AH822" s="22"/>
      <c r="AI822" s="22"/>
      <c r="AJ822" s="22"/>
      <c r="AK822" s="22"/>
      <c r="AL822" s="22"/>
      <c r="AM822" s="22"/>
      <c r="AN822" s="22"/>
      <c r="AO822" s="22"/>
      <c r="AP822" s="22"/>
      <c r="AQ822" s="22"/>
    </row>
    <row r="823" spans="1:43"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50"/>
      <c r="AF823" s="22"/>
      <c r="AG823" s="22"/>
      <c r="AH823" s="22"/>
      <c r="AI823" s="22"/>
      <c r="AJ823" s="22"/>
      <c r="AK823" s="22"/>
      <c r="AL823" s="22"/>
      <c r="AM823" s="22"/>
      <c r="AN823" s="22"/>
      <c r="AO823" s="22"/>
      <c r="AP823" s="22"/>
      <c r="AQ823" s="22"/>
    </row>
    <row r="824" spans="1:43"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50"/>
      <c r="AF824" s="22"/>
      <c r="AG824" s="22"/>
      <c r="AH824" s="22"/>
      <c r="AI824" s="22"/>
      <c r="AJ824" s="22"/>
      <c r="AK824" s="22"/>
      <c r="AL824" s="22"/>
      <c r="AM824" s="22"/>
      <c r="AN824" s="22"/>
      <c r="AO824" s="22"/>
      <c r="AP824" s="22"/>
      <c r="AQ824" s="22"/>
    </row>
    <row r="825" spans="1:43"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50"/>
      <c r="AF825" s="22"/>
      <c r="AG825" s="22"/>
      <c r="AH825" s="22"/>
      <c r="AI825" s="22"/>
      <c r="AJ825" s="22"/>
      <c r="AK825" s="22"/>
      <c r="AL825" s="22"/>
      <c r="AM825" s="22"/>
      <c r="AN825" s="22"/>
      <c r="AO825" s="22"/>
      <c r="AP825" s="22"/>
      <c r="AQ825" s="22"/>
    </row>
    <row r="826" spans="1:43"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50"/>
      <c r="AF826" s="22"/>
      <c r="AG826" s="22"/>
      <c r="AH826" s="22"/>
      <c r="AI826" s="22"/>
      <c r="AJ826" s="22"/>
      <c r="AK826" s="22"/>
      <c r="AL826" s="22"/>
      <c r="AM826" s="22"/>
      <c r="AN826" s="22"/>
      <c r="AO826" s="22"/>
      <c r="AP826" s="22"/>
      <c r="AQ826" s="22"/>
    </row>
    <row r="827" spans="1:43"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50"/>
      <c r="AF827" s="22"/>
      <c r="AG827" s="22"/>
      <c r="AH827" s="22"/>
      <c r="AI827" s="22"/>
      <c r="AJ827" s="22"/>
      <c r="AK827" s="22"/>
      <c r="AL827" s="22"/>
      <c r="AM827" s="22"/>
      <c r="AN827" s="22"/>
      <c r="AO827" s="22"/>
      <c r="AP827" s="22"/>
      <c r="AQ827" s="22"/>
    </row>
    <row r="828" spans="1:43"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50"/>
      <c r="AF828" s="22"/>
      <c r="AG828" s="22"/>
      <c r="AH828" s="22"/>
      <c r="AI828" s="22"/>
      <c r="AJ828" s="22"/>
      <c r="AK828" s="22"/>
      <c r="AL828" s="22"/>
      <c r="AM828" s="22"/>
      <c r="AN828" s="22"/>
      <c r="AO828" s="22"/>
      <c r="AP828" s="22"/>
      <c r="AQ828" s="22"/>
    </row>
    <row r="829" spans="1:43"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50"/>
      <c r="AF829" s="22"/>
      <c r="AG829" s="22"/>
      <c r="AH829" s="22"/>
      <c r="AI829" s="22"/>
      <c r="AJ829" s="22"/>
      <c r="AK829" s="22"/>
      <c r="AL829" s="22"/>
      <c r="AM829" s="22"/>
      <c r="AN829" s="22"/>
      <c r="AO829" s="22"/>
      <c r="AP829" s="22"/>
      <c r="AQ829" s="22"/>
    </row>
    <row r="830" spans="1:43"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50"/>
      <c r="AF830" s="22"/>
      <c r="AG830" s="22"/>
      <c r="AH830" s="22"/>
      <c r="AI830" s="22"/>
      <c r="AJ830" s="22"/>
      <c r="AK830" s="22"/>
      <c r="AL830" s="22"/>
      <c r="AM830" s="22"/>
      <c r="AN830" s="22"/>
      <c r="AO830" s="22"/>
      <c r="AP830" s="22"/>
      <c r="AQ830" s="22"/>
    </row>
    <row r="831" spans="1:43"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50"/>
      <c r="AF831" s="22"/>
      <c r="AG831" s="22"/>
      <c r="AH831" s="22"/>
      <c r="AI831" s="22"/>
      <c r="AJ831" s="22"/>
      <c r="AK831" s="22"/>
      <c r="AL831" s="22"/>
      <c r="AM831" s="22"/>
      <c r="AN831" s="22"/>
      <c r="AO831" s="22"/>
      <c r="AP831" s="22"/>
      <c r="AQ831" s="22"/>
    </row>
    <row r="832" spans="1:43"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50"/>
      <c r="AF832" s="22"/>
      <c r="AG832" s="22"/>
      <c r="AH832" s="22"/>
      <c r="AI832" s="22"/>
      <c r="AJ832" s="22"/>
      <c r="AK832" s="22"/>
      <c r="AL832" s="22"/>
      <c r="AM832" s="22"/>
      <c r="AN832" s="22"/>
      <c r="AO832" s="22"/>
      <c r="AP832" s="22"/>
      <c r="AQ832" s="22"/>
    </row>
    <row r="833" spans="1:43"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50"/>
      <c r="AF833" s="22"/>
      <c r="AG833" s="22"/>
      <c r="AH833" s="22"/>
      <c r="AI833" s="22"/>
      <c r="AJ833" s="22"/>
      <c r="AK833" s="22"/>
      <c r="AL833" s="22"/>
      <c r="AM833" s="22"/>
      <c r="AN833" s="22"/>
      <c r="AO833" s="22"/>
      <c r="AP833" s="22"/>
      <c r="AQ833" s="22"/>
    </row>
    <row r="834" spans="1:43"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50"/>
      <c r="AF834" s="22"/>
      <c r="AG834" s="22"/>
      <c r="AH834" s="22"/>
      <c r="AI834" s="22"/>
      <c r="AJ834" s="22"/>
      <c r="AK834" s="22"/>
      <c r="AL834" s="22"/>
      <c r="AM834" s="22"/>
      <c r="AN834" s="22"/>
      <c r="AO834" s="22"/>
      <c r="AP834" s="22"/>
      <c r="AQ834" s="22"/>
    </row>
    <row r="835" spans="1:43"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50"/>
      <c r="AF835" s="22"/>
      <c r="AG835" s="22"/>
      <c r="AH835" s="22"/>
      <c r="AI835" s="22"/>
      <c r="AJ835" s="22"/>
      <c r="AK835" s="22"/>
      <c r="AL835" s="22"/>
      <c r="AM835" s="22"/>
      <c r="AN835" s="22"/>
      <c r="AO835" s="22"/>
      <c r="AP835" s="22"/>
      <c r="AQ835" s="22"/>
    </row>
    <row r="836" spans="1:43"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50"/>
      <c r="AF836" s="22"/>
      <c r="AG836" s="22"/>
      <c r="AH836" s="22"/>
      <c r="AI836" s="22"/>
      <c r="AJ836" s="22"/>
      <c r="AK836" s="22"/>
      <c r="AL836" s="22"/>
      <c r="AM836" s="22"/>
      <c r="AN836" s="22"/>
      <c r="AO836" s="22"/>
      <c r="AP836" s="22"/>
      <c r="AQ836" s="22"/>
    </row>
    <row r="837" spans="1:43"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50"/>
      <c r="AF837" s="22"/>
      <c r="AG837" s="22"/>
      <c r="AH837" s="22"/>
      <c r="AI837" s="22"/>
      <c r="AJ837" s="22"/>
      <c r="AK837" s="22"/>
      <c r="AL837" s="22"/>
      <c r="AM837" s="22"/>
      <c r="AN837" s="22"/>
      <c r="AO837" s="22"/>
      <c r="AP837" s="22"/>
      <c r="AQ837" s="22"/>
    </row>
    <row r="838" spans="1:43"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50"/>
      <c r="AF838" s="22"/>
      <c r="AG838" s="22"/>
      <c r="AH838" s="22"/>
      <c r="AI838" s="22"/>
      <c r="AJ838" s="22"/>
      <c r="AK838" s="22"/>
      <c r="AL838" s="22"/>
      <c r="AM838" s="22"/>
      <c r="AN838" s="22"/>
      <c r="AO838" s="22"/>
      <c r="AP838" s="22"/>
      <c r="AQ838" s="22"/>
    </row>
    <row r="839" spans="1:43"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50"/>
      <c r="AF839" s="22"/>
      <c r="AG839" s="22"/>
      <c r="AH839" s="22"/>
      <c r="AI839" s="22"/>
      <c r="AJ839" s="22"/>
      <c r="AK839" s="22"/>
      <c r="AL839" s="22"/>
      <c r="AM839" s="22"/>
      <c r="AN839" s="22"/>
      <c r="AO839" s="22"/>
      <c r="AP839" s="22"/>
      <c r="AQ839" s="22"/>
    </row>
    <row r="840" spans="1:43"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50"/>
      <c r="AF840" s="22"/>
      <c r="AG840" s="22"/>
      <c r="AH840" s="22"/>
      <c r="AI840" s="22"/>
      <c r="AJ840" s="22"/>
      <c r="AK840" s="22"/>
      <c r="AL840" s="22"/>
      <c r="AM840" s="22"/>
      <c r="AN840" s="22"/>
      <c r="AO840" s="22"/>
      <c r="AP840" s="22"/>
      <c r="AQ840" s="22"/>
    </row>
    <row r="841" spans="1:43"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50"/>
      <c r="AF841" s="22"/>
      <c r="AG841" s="22"/>
      <c r="AH841" s="22"/>
      <c r="AI841" s="22"/>
      <c r="AJ841" s="22"/>
      <c r="AK841" s="22"/>
      <c r="AL841" s="22"/>
      <c r="AM841" s="22"/>
      <c r="AN841" s="22"/>
      <c r="AO841" s="22"/>
      <c r="AP841" s="22"/>
      <c r="AQ841" s="22"/>
    </row>
    <row r="842" spans="1:43"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50"/>
      <c r="AF842" s="22"/>
      <c r="AG842" s="22"/>
      <c r="AH842" s="22"/>
      <c r="AI842" s="22"/>
      <c r="AJ842" s="22"/>
      <c r="AK842" s="22"/>
      <c r="AL842" s="22"/>
      <c r="AM842" s="22"/>
      <c r="AN842" s="22"/>
      <c r="AO842" s="22"/>
      <c r="AP842" s="22"/>
      <c r="AQ842" s="22"/>
    </row>
    <row r="843" spans="1:43"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50"/>
      <c r="AF843" s="22"/>
      <c r="AG843" s="22"/>
      <c r="AH843" s="22"/>
      <c r="AI843" s="22"/>
      <c r="AJ843" s="22"/>
      <c r="AK843" s="22"/>
      <c r="AL843" s="22"/>
      <c r="AM843" s="22"/>
      <c r="AN843" s="22"/>
      <c r="AO843" s="22"/>
      <c r="AP843" s="22"/>
      <c r="AQ843" s="22"/>
    </row>
    <row r="844" spans="1:43"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50"/>
      <c r="AF844" s="22"/>
      <c r="AG844" s="22"/>
      <c r="AH844" s="22"/>
      <c r="AI844" s="22"/>
      <c r="AJ844" s="22"/>
      <c r="AK844" s="22"/>
      <c r="AL844" s="22"/>
      <c r="AM844" s="22"/>
      <c r="AN844" s="22"/>
      <c r="AO844" s="22"/>
      <c r="AP844" s="22"/>
      <c r="AQ844" s="22"/>
    </row>
    <row r="845" spans="1:43"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50"/>
      <c r="AF845" s="22"/>
      <c r="AG845" s="22"/>
      <c r="AH845" s="22"/>
      <c r="AI845" s="22"/>
      <c r="AJ845" s="22"/>
      <c r="AK845" s="22"/>
      <c r="AL845" s="22"/>
      <c r="AM845" s="22"/>
      <c r="AN845" s="22"/>
      <c r="AO845" s="22"/>
      <c r="AP845" s="22"/>
      <c r="AQ845" s="22"/>
    </row>
    <row r="846" spans="1:43"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50"/>
      <c r="AF846" s="22"/>
      <c r="AG846" s="22"/>
      <c r="AH846" s="22"/>
      <c r="AI846" s="22"/>
      <c r="AJ846" s="22"/>
      <c r="AK846" s="22"/>
      <c r="AL846" s="22"/>
      <c r="AM846" s="22"/>
      <c r="AN846" s="22"/>
      <c r="AO846" s="22"/>
      <c r="AP846" s="22"/>
      <c r="AQ846" s="22"/>
    </row>
    <row r="847" spans="1:43"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50"/>
      <c r="AF847" s="22"/>
      <c r="AG847" s="22"/>
      <c r="AH847" s="22"/>
      <c r="AI847" s="22"/>
      <c r="AJ847" s="22"/>
      <c r="AK847" s="22"/>
      <c r="AL847" s="22"/>
      <c r="AM847" s="22"/>
      <c r="AN847" s="22"/>
      <c r="AO847" s="22"/>
      <c r="AP847" s="22"/>
      <c r="AQ847" s="22"/>
    </row>
    <row r="848" spans="1:43"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50"/>
      <c r="AF848" s="22"/>
      <c r="AG848" s="22"/>
      <c r="AH848" s="22"/>
      <c r="AI848" s="22"/>
      <c r="AJ848" s="22"/>
      <c r="AK848" s="22"/>
      <c r="AL848" s="22"/>
      <c r="AM848" s="22"/>
      <c r="AN848" s="22"/>
      <c r="AO848" s="22"/>
      <c r="AP848" s="22"/>
      <c r="AQ848" s="22"/>
    </row>
    <row r="849" spans="1:43"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50"/>
      <c r="AF849" s="22"/>
      <c r="AG849" s="22"/>
      <c r="AH849" s="22"/>
      <c r="AI849" s="22"/>
      <c r="AJ849" s="22"/>
      <c r="AK849" s="22"/>
      <c r="AL849" s="22"/>
      <c r="AM849" s="22"/>
      <c r="AN849" s="22"/>
      <c r="AO849" s="22"/>
      <c r="AP849" s="22"/>
      <c r="AQ849" s="22"/>
    </row>
    <row r="850" spans="1:43"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50"/>
      <c r="AF850" s="22"/>
      <c r="AG850" s="22"/>
      <c r="AH850" s="22"/>
      <c r="AI850" s="22"/>
      <c r="AJ850" s="22"/>
      <c r="AK850" s="22"/>
      <c r="AL850" s="22"/>
      <c r="AM850" s="22"/>
      <c r="AN850" s="22"/>
      <c r="AO850" s="22"/>
      <c r="AP850" s="22"/>
      <c r="AQ850" s="22"/>
    </row>
    <row r="851" spans="1:43"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50"/>
      <c r="AF851" s="22"/>
      <c r="AG851" s="22"/>
      <c r="AH851" s="22"/>
      <c r="AI851" s="22"/>
      <c r="AJ851" s="22"/>
      <c r="AK851" s="22"/>
      <c r="AL851" s="22"/>
      <c r="AM851" s="22"/>
      <c r="AN851" s="22"/>
      <c r="AO851" s="22"/>
      <c r="AP851" s="22"/>
      <c r="AQ851" s="22"/>
    </row>
    <row r="852" spans="1:43"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50"/>
      <c r="AF852" s="22"/>
      <c r="AG852" s="22"/>
      <c r="AH852" s="22"/>
      <c r="AI852" s="22"/>
      <c r="AJ852" s="22"/>
      <c r="AK852" s="22"/>
      <c r="AL852" s="22"/>
      <c r="AM852" s="22"/>
      <c r="AN852" s="22"/>
      <c r="AO852" s="22"/>
      <c r="AP852" s="22"/>
      <c r="AQ852" s="22"/>
    </row>
    <row r="853" spans="1:43"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50"/>
      <c r="AF853" s="22"/>
      <c r="AG853" s="22"/>
      <c r="AH853" s="22"/>
      <c r="AI853" s="22"/>
      <c r="AJ853" s="22"/>
      <c r="AK853" s="22"/>
      <c r="AL853" s="22"/>
      <c r="AM853" s="22"/>
      <c r="AN853" s="22"/>
      <c r="AO853" s="22"/>
      <c r="AP853" s="22"/>
      <c r="AQ853" s="22"/>
    </row>
    <row r="854" spans="1:43"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50"/>
      <c r="AF854" s="22"/>
      <c r="AG854" s="22"/>
      <c r="AH854" s="22"/>
      <c r="AI854" s="22"/>
      <c r="AJ854" s="22"/>
      <c r="AK854" s="22"/>
      <c r="AL854" s="22"/>
      <c r="AM854" s="22"/>
      <c r="AN854" s="22"/>
      <c r="AO854" s="22"/>
      <c r="AP854" s="22"/>
      <c r="AQ854" s="22"/>
    </row>
    <row r="855" spans="1:43"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50"/>
      <c r="AF855" s="22"/>
      <c r="AG855" s="22"/>
      <c r="AH855" s="22"/>
      <c r="AI855" s="22"/>
      <c r="AJ855" s="22"/>
      <c r="AK855" s="22"/>
      <c r="AL855" s="22"/>
      <c r="AM855" s="22"/>
      <c r="AN855" s="22"/>
      <c r="AO855" s="22"/>
      <c r="AP855" s="22"/>
      <c r="AQ855" s="22"/>
    </row>
    <row r="856" spans="1:43"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50"/>
      <c r="AF856" s="22"/>
      <c r="AG856" s="22"/>
      <c r="AH856" s="22"/>
      <c r="AI856" s="22"/>
      <c r="AJ856" s="22"/>
      <c r="AK856" s="22"/>
      <c r="AL856" s="22"/>
      <c r="AM856" s="22"/>
      <c r="AN856" s="22"/>
      <c r="AO856" s="22"/>
      <c r="AP856" s="22"/>
      <c r="AQ856" s="22"/>
    </row>
    <row r="857" spans="1:43"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50"/>
      <c r="AF857" s="22"/>
      <c r="AG857" s="22"/>
      <c r="AH857" s="22"/>
      <c r="AI857" s="22"/>
      <c r="AJ857" s="22"/>
      <c r="AK857" s="22"/>
      <c r="AL857" s="22"/>
      <c r="AM857" s="22"/>
      <c r="AN857" s="22"/>
      <c r="AO857" s="22"/>
      <c r="AP857" s="22"/>
      <c r="AQ857" s="22"/>
    </row>
    <row r="858" spans="1:43"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50"/>
      <c r="AF858" s="22"/>
      <c r="AG858" s="22"/>
      <c r="AH858" s="22"/>
      <c r="AI858" s="22"/>
      <c r="AJ858" s="22"/>
      <c r="AK858" s="22"/>
      <c r="AL858" s="22"/>
      <c r="AM858" s="22"/>
      <c r="AN858" s="22"/>
      <c r="AO858" s="22"/>
      <c r="AP858" s="22"/>
      <c r="AQ858" s="22"/>
    </row>
    <row r="859" spans="1:43"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50"/>
      <c r="AF859" s="22"/>
      <c r="AG859" s="22"/>
      <c r="AH859" s="22"/>
      <c r="AI859" s="22"/>
      <c r="AJ859" s="22"/>
      <c r="AK859" s="22"/>
      <c r="AL859" s="22"/>
      <c r="AM859" s="22"/>
      <c r="AN859" s="22"/>
      <c r="AO859" s="22"/>
      <c r="AP859" s="22"/>
      <c r="AQ859" s="22"/>
    </row>
    <row r="860" spans="1:43"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50"/>
      <c r="AF860" s="22"/>
      <c r="AG860" s="22"/>
      <c r="AH860" s="22"/>
      <c r="AI860" s="22"/>
      <c r="AJ860" s="22"/>
      <c r="AK860" s="22"/>
      <c r="AL860" s="22"/>
      <c r="AM860" s="22"/>
      <c r="AN860" s="22"/>
      <c r="AO860" s="22"/>
      <c r="AP860" s="22"/>
      <c r="AQ860" s="22"/>
    </row>
    <row r="861" spans="1:43"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50"/>
      <c r="AF861" s="22"/>
      <c r="AG861" s="22"/>
      <c r="AH861" s="22"/>
      <c r="AI861" s="22"/>
      <c r="AJ861" s="22"/>
      <c r="AK861" s="22"/>
      <c r="AL861" s="22"/>
      <c r="AM861" s="22"/>
      <c r="AN861" s="22"/>
      <c r="AO861" s="22"/>
      <c r="AP861" s="22"/>
      <c r="AQ861" s="22"/>
    </row>
    <row r="862" spans="1:43"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50"/>
      <c r="AF862" s="22"/>
      <c r="AG862" s="22"/>
      <c r="AH862" s="22"/>
      <c r="AI862" s="22"/>
      <c r="AJ862" s="22"/>
      <c r="AK862" s="22"/>
      <c r="AL862" s="22"/>
      <c r="AM862" s="22"/>
      <c r="AN862" s="22"/>
      <c r="AO862" s="22"/>
      <c r="AP862" s="22"/>
      <c r="AQ862" s="22"/>
    </row>
    <row r="863" spans="1:43"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50"/>
      <c r="AF863" s="22"/>
      <c r="AG863" s="22"/>
      <c r="AH863" s="22"/>
      <c r="AI863" s="22"/>
      <c r="AJ863" s="22"/>
      <c r="AK863" s="22"/>
      <c r="AL863" s="22"/>
      <c r="AM863" s="22"/>
      <c r="AN863" s="22"/>
      <c r="AO863" s="22"/>
      <c r="AP863" s="22"/>
      <c r="AQ863" s="22"/>
    </row>
    <row r="864" spans="1:43"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50"/>
      <c r="AF864" s="22"/>
      <c r="AG864" s="22"/>
      <c r="AH864" s="22"/>
      <c r="AI864" s="22"/>
      <c r="AJ864" s="22"/>
      <c r="AK864" s="22"/>
      <c r="AL864" s="22"/>
      <c r="AM864" s="22"/>
      <c r="AN864" s="22"/>
      <c r="AO864" s="22"/>
      <c r="AP864" s="22"/>
      <c r="AQ864" s="22"/>
    </row>
    <row r="865" spans="1:43"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50"/>
      <c r="AF865" s="22"/>
      <c r="AG865" s="22"/>
      <c r="AH865" s="22"/>
      <c r="AI865" s="22"/>
      <c r="AJ865" s="22"/>
      <c r="AK865" s="22"/>
      <c r="AL865" s="22"/>
      <c r="AM865" s="22"/>
      <c r="AN865" s="22"/>
      <c r="AO865" s="22"/>
      <c r="AP865" s="22"/>
      <c r="AQ865" s="22"/>
    </row>
    <row r="866" spans="1:43"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50"/>
      <c r="AF866" s="22"/>
      <c r="AG866" s="22"/>
      <c r="AH866" s="22"/>
      <c r="AI866" s="22"/>
      <c r="AJ866" s="22"/>
      <c r="AK866" s="22"/>
      <c r="AL866" s="22"/>
      <c r="AM866" s="22"/>
      <c r="AN866" s="22"/>
      <c r="AO866" s="22"/>
      <c r="AP866" s="22"/>
      <c r="AQ866" s="22"/>
    </row>
    <row r="867" spans="1:43"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50"/>
      <c r="AF867" s="22"/>
      <c r="AG867" s="22"/>
      <c r="AH867" s="22"/>
      <c r="AI867" s="22"/>
      <c r="AJ867" s="22"/>
      <c r="AK867" s="22"/>
      <c r="AL867" s="22"/>
      <c r="AM867" s="22"/>
      <c r="AN867" s="22"/>
      <c r="AO867" s="22"/>
      <c r="AP867" s="22"/>
      <c r="AQ867" s="22"/>
    </row>
    <row r="868" spans="1:43"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50"/>
      <c r="AF868" s="22"/>
      <c r="AG868" s="22"/>
      <c r="AH868" s="22"/>
      <c r="AI868" s="22"/>
      <c r="AJ868" s="22"/>
      <c r="AK868" s="22"/>
      <c r="AL868" s="22"/>
      <c r="AM868" s="22"/>
      <c r="AN868" s="22"/>
      <c r="AO868" s="22"/>
      <c r="AP868" s="22"/>
      <c r="AQ868" s="22"/>
    </row>
    <row r="869" spans="1:43"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50"/>
      <c r="AF869" s="22"/>
      <c r="AG869" s="22"/>
      <c r="AH869" s="22"/>
      <c r="AI869" s="22"/>
      <c r="AJ869" s="22"/>
      <c r="AK869" s="22"/>
      <c r="AL869" s="22"/>
      <c r="AM869" s="22"/>
      <c r="AN869" s="22"/>
      <c r="AO869" s="22"/>
      <c r="AP869" s="22"/>
      <c r="AQ869" s="22"/>
    </row>
    <row r="870" spans="1:43"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50"/>
      <c r="AF870" s="22"/>
      <c r="AG870" s="22"/>
      <c r="AH870" s="22"/>
      <c r="AI870" s="22"/>
      <c r="AJ870" s="22"/>
      <c r="AK870" s="22"/>
      <c r="AL870" s="22"/>
      <c r="AM870" s="22"/>
      <c r="AN870" s="22"/>
      <c r="AO870" s="22"/>
      <c r="AP870" s="22"/>
      <c r="AQ870" s="22"/>
    </row>
    <row r="871" spans="1:43"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50"/>
      <c r="AF871" s="22"/>
      <c r="AG871" s="22"/>
      <c r="AH871" s="22"/>
      <c r="AI871" s="22"/>
      <c r="AJ871" s="22"/>
      <c r="AK871" s="22"/>
      <c r="AL871" s="22"/>
      <c r="AM871" s="22"/>
      <c r="AN871" s="22"/>
      <c r="AO871" s="22"/>
      <c r="AP871" s="22"/>
      <c r="AQ871" s="22"/>
    </row>
    <row r="872" spans="1:43"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50"/>
      <c r="AF872" s="22"/>
      <c r="AG872" s="22"/>
      <c r="AH872" s="22"/>
      <c r="AI872" s="22"/>
      <c r="AJ872" s="22"/>
      <c r="AK872" s="22"/>
      <c r="AL872" s="22"/>
      <c r="AM872" s="22"/>
      <c r="AN872" s="22"/>
      <c r="AO872" s="22"/>
      <c r="AP872" s="22"/>
      <c r="AQ872" s="22"/>
    </row>
    <row r="873" spans="1:43"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50"/>
      <c r="AF873" s="22"/>
      <c r="AG873" s="22"/>
      <c r="AH873" s="22"/>
      <c r="AI873" s="22"/>
      <c r="AJ873" s="22"/>
      <c r="AK873" s="22"/>
      <c r="AL873" s="22"/>
      <c r="AM873" s="22"/>
      <c r="AN873" s="22"/>
      <c r="AO873" s="22"/>
      <c r="AP873" s="22"/>
      <c r="AQ873" s="22"/>
    </row>
    <row r="874" spans="1:43"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50"/>
      <c r="AF874" s="22"/>
      <c r="AG874" s="22"/>
      <c r="AH874" s="22"/>
      <c r="AI874" s="22"/>
      <c r="AJ874" s="22"/>
      <c r="AK874" s="22"/>
      <c r="AL874" s="22"/>
      <c r="AM874" s="22"/>
      <c r="AN874" s="22"/>
      <c r="AO874" s="22"/>
      <c r="AP874" s="22"/>
      <c r="AQ874" s="22"/>
    </row>
    <row r="875" spans="1:43"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50"/>
      <c r="AF875" s="22"/>
      <c r="AG875" s="22"/>
      <c r="AH875" s="22"/>
      <c r="AI875" s="22"/>
      <c r="AJ875" s="22"/>
      <c r="AK875" s="22"/>
      <c r="AL875" s="22"/>
      <c r="AM875" s="22"/>
      <c r="AN875" s="22"/>
      <c r="AO875" s="22"/>
      <c r="AP875" s="22"/>
      <c r="AQ875" s="22"/>
    </row>
    <row r="876" spans="1:43"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50"/>
      <c r="AF876" s="22"/>
      <c r="AG876" s="22"/>
      <c r="AH876" s="22"/>
      <c r="AI876" s="22"/>
      <c r="AJ876" s="22"/>
      <c r="AK876" s="22"/>
      <c r="AL876" s="22"/>
      <c r="AM876" s="22"/>
      <c r="AN876" s="22"/>
      <c r="AO876" s="22"/>
      <c r="AP876" s="22"/>
      <c r="AQ876" s="22"/>
    </row>
    <row r="877" spans="1:43"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50"/>
      <c r="AF877" s="22"/>
      <c r="AG877" s="22"/>
      <c r="AH877" s="22"/>
      <c r="AI877" s="22"/>
      <c r="AJ877" s="22"/>
      <c r="AK877" s="22"/>
      <c r="AL877" s="22"/>
      <c r="AM877" s="22"/>
      <c r="AN877" s="22"/>
      <c r="AO877" s="22"/>
      <c r="AP877" s="22"/>
      <c r="AQ877" s="22"/>
    </row>
    <row r="878" spans="1:43"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50"/>
      <c r="AF878" s="22"/>
      <c r="AG878" s="22"/>
      <c r="AH878" s="22"/>
      <c r="AI878" s="22"/>
      <c r="AJ878" s="22"/>
      <c r="AK878" s="22"/>
      <c r="AL878" s="22"/>
      <c r="AM878" s="22"/>
      <c r="AN878" s="22"/>
      <c r="AO878" s="22"/>
      <c r="AP878" s="22"/>
      <c r="AQ878" s="22"/>
    </row>
    <row r="879" spans="1:43"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50"/>
      <c r="AF879" s="22"/>
      <c r="AG879" s="22"/>
      <c r="AH879" s="22"/>
      <c r="AI879" s="22"/>
      <c r="AJ879" s="22"/>
      <c r="AK879" s="22"/>
      <c r="AL879" s="22"/>
      <c r="AM879" s="22"/>
      <c r="AN879" s="22"/>
      <c r="AO879" s="22"/>
      <c r="AP879" s="22"/>
      <c r="AQ879" s="22"/>
    </row>
    <row r="880" spans="1:43"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50"/>
      <c r="AF880" s="22"/>
      <c r="AG880" s="22"/>
      <c r="AH880" s="22"/>
      <c r="AI880" s="22"/>
      <c r="AJ880" s="22"/>
      <c r="AK880" s="22"/>
      <c r="AL880" s="22"/>
      <c r="AM880" s="22"/>
      <c r="AN880" s="22"/>
      <c r="AO880" s="22"/>
      <c r="AP880" s="22"/>
      <c r="AQ880" s="22"/>
    </row>
    <row r="881" spans="1:43"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50"/>
      <c r="AF881" s="22"/>
      <c r="AG881" s="22"/>
      <c r="AH881" s="22"/>
      <c r="AI881" s="22"/>
      <c r="AJ881" s="22"/>
      <c r="AK881" s="22"/>
      <c r="AL881" s="22"/>
      <c r="AM881" s="22"/>
      <c r="AN881" s="22"/>
      <c r="AO881" s="22"/>
      <c r="AP881" s="22"/>
      <c r="AQ881" s="22"/>
    </row>
    <row r="882" spans="1:43"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50"/>
      <c r="AF882" s="22"/>
      <c r="AG882" s="22"/>
      <c r="AH882" s="22"/>
      <c r="AI882" s="22"/>
      <c r="AJ882" s="22"/>
      <c r="AK882" s="22"/>
      <c r="AL882" s="22"/>
      <c r="AM882" s="22"/>
      <c r="AN882" s="22"/>
      <c r="AO882" s="22"/>
      <c r="AP882" s="22"/>
      <c r="AQ882" s="22"/>
    </row>
    <row r="883" spans="1:43"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50"/>
      <c r="AF883" s="22"/>
      <c r="AG883" s="22"/>
      <c r="AH883" s="22"/>
      <c r="AI883" s="22"/>
      <c r="AJ883" s="22"/>
      <c r="AK883" s="22"/>
      <c r="AL883" s="22"/>
      <c r="AM883" s="22"/>
      <c r="AN883" s="22"/>
      <c r="AO883" s="22"/>
      <c r="AP883" s="22"/>
      <c r="AQ883" s="22"/>
    </row>
    <row r="884" spans="1:43"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50"/>
      <c r="AF884" s="22"/>
      <c r="AG884" s="22"/>
      <c r="AH884" s="22"/>
      <c r="AI884" s="22"/>
      <c r="AJ884" s="22"/>
      <c r="AK884" s="22"/>
      <c r="AL884" s="22"/>
      <c r="AM884" s="22"/>
      <c r="AN884" s="22"/>
      <c r="AO884" s="22"/>
      <c r="AP884" s="22"/>
      <c r="AQ884" s="22"/>
    </row>
    <row r="885" spans="1:43"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50"/>
      <c r="AF885" s="22"/>
      <c r="AG885" s="22"/>
      <c r="AH885" s="22"/>
      <c r="AI885" s="22"/>
      <c r="AJ885" s="22"/>
      <c r="AK885" s="22"/>
      <c r="AL885" s="22"/>
      <c r="AM885" s="22"/>
      <c r="AN885" s="22"/>
      <c r="AO885" s="22"/>
      <c r="AP885" s="22"/>
      <c r="AQ885" s="22"/>
    </row>
    <row r="886" spans="1:43"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50"/>
      <c r="AF886" s="22"/>
      <c r="AG886" s="22"/>
      <c r="AH886" s="22"/>
      <c r="AI886" s="22"/>
      <c r="AJ886" s="22"/>
      <c r="AK886" s="22"/>
      <c r="AL886" s="22"/>
      <c r="AM886" s="22"/>
      <c r="AN886" s="22"/>
      <c r="AO886" s="22"/>
      <c r="AP886" s="22"/>
      <c r="AQ886" s="22"/>
    </row>
    <row r="887" spans="1:43"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50"/>
      <c r="AF887" s="22"/>
      <c r="AG887" s="22"/>
      <c r="AH887" s="22"/>
      <c r="AI887" s="22"/>
      <c r="AJ887" s="22"/>
      <c r="AK887" s="22"/>
      <c r="AL887" s="22"/>
      <c r="AM887" s="22"/>
      <c r="AN887" s="22"/>
      <c r="AO887" s="22"/>
      <c r="AP887" s="22"/>
      <c r="AQ887" s="22"/>
    </row>
    <row r="888" spans="1:43"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50"/>
      <c r="AF888" s="22"/>
      <c r="AG888" s="22"/>
      <c r="AH888" s="22"/>
      <c r="AI888" s="22"/>
      <c r="AJ888" s="22"/>
      <c r="AK888" s="22"/>
      <c r="AL888" s="22"/>
      <c r="AM888" s="22"/>
      <c r="AN888" s="22"/>
      <c r="AO888" s="22"/>
      <c r="AP888" s="22"/>
      <c r="AQ888" s="22"/>
    </row>
    <row r="889" spans="1:43"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50"/>
      <c r="AF889" s="22"/>
      <c r="AG889" s="22"/>
      <c r="AH889" s="22"/>
      <c r="AI889" s="22"/>
      <c r="AJ889" s="22"/>
      <c r="AK889" s="22"/>
      <c r="AL889" s="22"/>
      <c r="AM889" s="22"/>
      <c r="AN889" s="22"/>
      <c r="AO889" s="22"/>
      <c r="AP889" s="22"/>
      <c r="AQ889" s="22"/>
    </row>
    <row r="890" spans="1:43"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50"/>
      <c r="AF890" s="22"/>
      <c r="AG890" s="22"/>
      <c r="AH890" s="22"/>
      <c r="AI890" s="22"/>
      <c r="AJ890" s="22"/>
      <c r="AK890" s="22"/>
      <c r="AL890" s="22"/>
      <c r="AM890" s="22"/>
      <c r="AN890" s="22"/>
      <c r="AO890" s="22"/>
      <c r="AP890" s="22"/>
      <c r="AQ890" s="22"/>
    </row>
    <row r="891" spans="1:43"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50"/>
      <c r="AF891" s="22"/>
      <c r="AG891" s="22"/>
      <c r="AH891" s="22"/>
      <c r="AI891" s="22"/>
      <c r="AJ891" s="22"/>
      <c r="AK891" s="22"/>
      <c r="AL891" s="22"/>
      <c r="AM891" s="22"/>
      <c r="AN891" s="22"/>
      <c r="AO891" s="22"/>
      <c r="AP891" s="22"/>
      <c r="AQ891" s="22"/>
    </row>
    <row r="892" spans="1:43"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50"/>
      <c r="AF892" s="22"/>
      <c r="AG892" s="22"/>
      <c r="AH892" s="22"/>
      <c r="AI892" s="22"/>
      <c r="AJ892" s="22"/>
      <c r="AK892" s="22"/>
      <c r="AL892" s="22"/>
      <c r="AM892" s="22"/>
      <c r="AN892" s="22"/>
      <c r="AO892" s="22"/>
      <c r="AP892" s="22"/>
      <c r="AQ892" s="22"/>
    </row>
    <row r="893" spans="1:43"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50"/>
      <c r="AF893" s="22"/>
      <c r="AG893" s="22"/>
      <c r="AH893" s="22"/>
      <c r="AI893" s="22"/>
      <c r="AJ893" s="22"/>
      <c r="AK893" s="22"/>
      <c r="AL893" s="22"/>
      <c r="AM893" s="22"/>
      <c r="AN893" s="22"/>
      <c r="AO893" s="22"/>
      <c r="AP893" s="22"/>
      <c r="AQ893" s="22"/>
    </row>
    <row r="894" spans="1:43"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50"/>
      <c r="AF894" s="22"/>
      <c r="AG894" s="22"/>
      <c r="AH894" s="22"/>
      <c r="AI894" s="22"/>
      <c r="AJ894" s="22"/>
      <c r="AK894" s="22"/>
      <c r="AL894" s="22"/>
      <c r="AM894" s="22"/>
      <c r="AN894" s="22"/>
      <c r="AO894" s="22"/>
      <c r="AP894" s="22"/>
      <c r="AQ894" s="22"/>
    </row>
    <row r="895" spans="1:43"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50"/>
      <c r="AF895" s="22"/>
      <c r="AG895" s="22"/>
      <c r="AH895" s="22"/>
      <c r="AI895" s="22"/>
      <c r="AJ895" s="22"/>
      <c r="AK895" s="22"/>
      <c r="AL895" s="22"/>
      <c r="AM895" s="22"/>
      <c r="AN895" s="22"/>
      <c r="AO895" s="22"/>
      <c r="AP895" s="22"/>
      <c r="AQ895" s="22"/>
    </row>
    <row r="896" spans="1:43"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50"/>
      <c r="AF896" s="22"/>
      <c r="AG896" s="22"/>
      <c r="AH896" s="22"/>
      <c r="AI896" s="22"/>
      <c r="AJ896" s="22"/>
      <c r="AK896" s="22"/>
      <c r="AL896" s="22"/>
      <c r="AM896" s="22"/>
      <c r="AN896" s="22"/>
      <c r="AO896" s="22"/>
      <c r="AP896" s="22"/>
      <c r="AQ896" s="22"/>
    </row>
    <row r="897" spans="1:43"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50"/>
      <c r="AF897" s="22"/>
      <c r="AG897" s="22"/>
      <c r="AH897" s="22"/>
      <c r="AI897" s="22"/>
      <c r="AJ897" s="22"/>
      <c r="AK897" s="22"/>
      <c r="AL897" s="22"/>
      <c r="AM897" s="22"/>
      <c r="AN897" s="22"/>
      <c r="AO897" s="22"/>
      <c r="AP897" s="22"/>
      <c r="AQ897" s="22"/>
    </row>
    <row r="898" spans="1:43"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50"/>
      <c r="AF898" s="22"/>
      <c r="AG898" s="22"/>
      <c r="AH898" s="22"/>
      <c r="AI898" s="22"/>
      <c r="AJ898" s="22"/>
      <c r="AK898" s="22"/>
      <c r="AL898" s="22"/>
      <c r="AM898" s="22"/>
      <c r="AN898" s="22"/>
      <c r="AO898" s="22"/>
      <c r="AP898" s="22"/>
      <c r="AQ898" s="22"/>
    </row>
    <row r="899" spans="1:43"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50"/>
      <c r="AF899" s="22"/>
      <c r="AG899" s="22"/>
      <c r="AH899" s="22"/>
      <c r="AI899" s="22"/>
      <c r="AJ899" s="22"/>
      <c r="AK899" s="22"/>
      <c r="AL899" s="22"/>
      <c r="AM899" s="22"/>
      <c r="AN899" s="22"/>
      <c r="AO899" s="22"/>
      <c r="AP899" s="22"/>
      <c r="AQ899" s="22"/>
    </row>
    <row r="900" spans="1:43"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50"/>
      <c r="AF900" s="22"/>
      <c r="AG900" s="22"/>
      <c r="AH900" s="22"/>
      <c r="AI900" s="22"/>
      <c r="AJ900" s="22"/>
      <c r="AK900" s="22"/>
      <c r="AL900" s="22"/>
      <c r="AM900" s="22"/>
      <c r="AN900" s="22"/>
      <c r="AO900" s="22"/>
      <c r="AP900" s="22"/>
      <c r="AQ900" s="22"/>
    </row>
    <row r="901" spans="1:43"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50"/>
      <c r="AF901" s="22"/>
      <c r="AG901" s="22"/>
      <c r="AH901" s="22"/>
      <c r="AI901" s="22"/>
      <c r="AJ901" s="22"/>
      <c r="AK901" s="22"/>
      <c r="AL901" s="22"/>
      <c r="AM901" s="22"/>
      <c r="AN901" s="22"/>
      <c r="AO901" s="22"/>
      <c r="AP901" s="22"/>
      <c r="AQ901" s="22"/>
    </row>
    <row r="902" spans="1:43"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50"/>
      <c r="AF902" s="22"/>
      <c r="AG902" s="22"/>
      <c r="AH902" s="22"/>
      <c r="AI902" s="22"/>
      <c r="AJ902" s="22"/>
      <c r="AK902" s="22"/>
      <c r="AL902" s="22"/>
      <c r="AM902" s="22"/>
      <c r="AN902" s="22"/>
      <c r="AO902" s="22"/>
      <c r="AP902" s="22"/>
      <c r="AQ902" s="22"/>
    </row>
    <row r="903" spans="1:43"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50"/>
      <c r="AF903" s="22"/>
      <c r="AG903" s="22"/>
      <c r="AH903" s="22"/>
      <c r="AI903" s="22"/>
      <c r="AJ903" s="22"/>
      <c r="AK903" s="22"/>
      <c r="AL903" s="22"/>
      <c r="AM903" s="22"/>
      <c r="AN903" s="22"/>
      <c r="AO903" s="22"/>
      <c r="AP903" s="22"/>
      <c r="AQ903" s="22"/>
    </row>
    <row r="904" spans="1:43"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50"/>
      <c r="AF904" s="22"/>
      <c r="AG904" s="22"/>
      <c r="AH904" s="22"/>
      <c r="AI904" s="22"/>
      <c r="AJ904" s="22"/>
      <c r="AK904" s="22"/>
      <c r="AL904" s="22"/>
      <c r="AM904" s="22"/>
      <c r="AN904" s="22"/>
      <c r="AO904" s="22"/>
      <c r="AP904" s="22"/>
      <c r="AQ904" s="22"/>
    </row>
    <row r="905" spans="1:43"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50"/>
      <c r="AF905" s="22"/>
      <c r="AG905" s="22"/>
      <c r="AH905" s="22"/>
      <c r="AI905" s="22"/>
      <c r="AJ905" s="22"/>
      <c r="AK905" s="22"/>
      <c r="AL905" s="22"/>
      <c r="AM905" s="22"/>
      <c r="AN905" s="22"/>
      <c r="AO905" s="22"/>
      <c r="AP905" s="22"/>
      <c r="AQ905" s="22"/>
    </row>
    <row r="906" spans="1:43"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50"/>
      <c r="AF906" s="22"/>
      <c r="AG906" s="22"/>
      <c r="AH906" s="22"/>
      <c r="AI906" s="22"/>
      <c r="AJ906" s="22"/>
      <c r="AK906" s="22"/>
      <c r="AL906" s="22"/>
      <c r="AM906" s="22"/>
      <c r="AN906" s="22"/>
      <c r="AO906" s="22"/>
      <c r="AP906" s="22"/>
      <c r="AQ906" s="22"/>
    </row>
    <row r="907" spans="1:43"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50"/>
      <c r="AF907" s="22"/>
      <c r="AG907" s="22"/>
      <c r="AH907" s="22"/>
      <c r="AI907" s="22"/>
      <c r="AJ907" s="22"/>
      <c r="AK907" s="22"/>
      <c r="AL907" s="22"/>
      <c r="AM907" s="22"/>
      <c r="AN907" s="22"/>
      <c r="AO907" s="22"/>
      <c r="AP907" s="22"/>
      <c r="AQ907" s="22"/>
    </row>
    <row r="908" spans="1:43"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50"/>
      <c r="AF908" s="22"/>
      <c r="AG908" s="22"/>
      <c r="AH908" s="22"/>
      <c r="AI908" s="22"/>
      <c r="AJ908" s="22"/>
      <c r="AK908" s="22"/>
      <c r="AL908" s="22"/>
      <c r="AM908" s="22"/>
      <c r="AN908" s="22"/>
      <c r="AO908" s="22"/>
      <c r="AP908" s="22"/>
      <c r="AQ908" s="22"/>
    </row>
    <row r="909" spans="1:43"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50"/>
      <c r="AF909" s="22"/>
      <c r="AG909" s="22"/>
      <c r="AH909" s="22"/>
      <c r="AI909" s="22"/>
      <c r="AJ909" s="22"/>
      <c r="AK909" s="22"/>
      <c r="AL909" s="22"/>
      <c r="AM909" s="22"/>
      <c r="AN909" s="22"/>
      <c r="AO909" s="22"/>
      <c r="AP909" s="22"/>
      <c r="AQ909" s="22"/>
    </row>
    <row r="910" spans="1:43"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50"/>
      <c r="AF910" s="22"/>
      <c r="AG910" s="22"/>
      <c r="AH910" s="22"/>
      <c r="AI910" s="22"/>
      <c r="AJ910" s="22"/>
      <c r="AK910" s="22"/>
      <c r="AL910" s="22"/>
      <c r="AM910" s="22"/>
      <c r="AN910" s="22"/>
      <c r="AO910" s="22"/>
      <c r="AP910" s="22"/>
      <c r="AQ910" s="22"/>
    </row>
    <row r="911" spans="1:43"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50"/>
      <c r="AF911" s="22"/>
      <c r="AG911" s="22"/>
      <c r="AH911" s="22"/>
      <c r="AI911" s="22"/>
      <c r="AJ911" s="22"/>
      <c r="AK911" s="22"/>
      <c r="AL911" s="22"/>
      <c r="AM911" s="22"/>
      <c r="AN911" s="22"/>
      <c r="AO911" s="22"/>
      <c r="AP911" s="22"/>
      <c r="AQ911" s="22"/>
    </row>
    <row r="912" spans="1:43"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50"/>
      <c r="AF912" s="22"/>
      <c r="AG912" s="22"/>
      <c r="AH912" s="22"/>
      <c r="AI912" s="22"/>
      <c r="AJ912" s="22"/>
      <c r="AK912" s="22"/>
      <c r="AL912" s="22"/>
      <c r="AM912" s="22"/>
      <c r="AN912" s="22"/>
      <c r="AO912" s="22"/>
      <c r="AP912" s="22"/>
      <c r="AQ912" s="22"/>
    </row>
    <row r="913" spans="1:43"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50"/>
      <c r="AF913" s="22"/>
      <c r="AG913" s="22"/>
      <c r="AH913" s="22"/>
      <c r="AI913" s="22"/>
      <c r="AJ913" s="22"/>
      <c r="AK913" s="22"/>
      <c r="AL913" s="22"/>
      <c r="AM913" s="22"/>
      <c r="AN913" s="22"/>
      <c r="AO913" s="22"/>
      <c r="AP913" s="22"/>
      <c r="AQ913" s="22"/>
    </row>
    <row r="914" spans="1:43"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50"/>
      <c r="AF914" s="22"/>
      <c r="AG914" s="22"/>
      <c r="AH914" s="22"/>
      <c r="AI914" s="22"/>
      <c r="AJ914" s="22"/>
      <c r="AK914" s="22"/>
      <c r="AL914" s="22"/>
      <c r="AM914" s="22"/>
      <c r="AN914" s="22"/>
      <c r="AO914" s="22"/>
      <c r="AP914" s="22"/>
      <c r="AQ914" s="22"/>
    </row>
    <row r="915" spans="1:43"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50"/>
      <c r="AF915" s="22"/>
      <c r="AG915" s="22"/>
      <c r="AH915" s="22"/>
      <c r="AI915" s="22"/>
      <c r="AJ915" s="22"/>
      <c r="AK915" s="22"/>
      <c r="AL915" s="22"/>
      <c r="AM915" s="22"/>
      <c r="AN915" s="22"/>
      <c r="AO915" s="22"/>
      <c r="AP915" s="22"/>
      <c r="AQ915" s="22"/>
    </row>
    <row r="916" spans="1:43"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50"/>
      <c r="AF916" s="22"/>
      <c r="AG916" s="22"/>
      <c r="AH916" s="22"/>
      <c r="AI916" s="22"/>
      <c r="AJ916" s="22"/>
      <c r="AK916" s="22"/>
      <c r="AL916" s="22"/>
      <c r="AM916" s="22"/>
      <c r="AN916" s="22"/>
      <c r="AO916" s="22"/>
      <c r="AP916" s="22"/>
      <c r="AQ916" s="22"/>
    </row>
    <row r="917" spans="1:43"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50"/>
      <c r="AF917" s="22"/>
      <c r="AG917" s="22"/>
      <c r="AH917" s="22"/>
      <c r="AI917" s="22"/>
      <c r="AJ917" s="22"/>
      <c r="AK917" s="22"/>
      <c r="AL917" s="22"/>
      <c r="AM917" s="22"/>
      <c r="AN917" s="22"/>
      <c r="AO917" s="22"/>
      <c r="AP917" s="22"/>
      <c r="AQ917" s="22"/>
    </row>
    <row r="918" spans="1:43"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50"/>
      <c r="AF918" s="22"/>
      <c r="AG918" s="22"/>
      <c r="AH918" s="22"/>
      <c r="AI918" s="22"/>
      <c r="AJ918" s="22"/>
      <c r="AK918" s="22"/>
      <c r="AL918" s="22"/>
      <c r="AM918" s="22"/>
      <c r="AN918" s="22"/>
      <c r="AO918" s="22"/>
      <c r="AP918" s="22"/>
      <c r="AQ918" s="22"/>
    </row>
    <row r="919" spans="1:43"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50"/>
      <c r="AF919" s="22"/>
      <c r="AG919" s="22"/>
      <c r="AH919" s="22"/>
      <c r="AI919" s="22"/>
      <c r="AJ919" s="22"/>
      <c r="AK919" s="22"/>
      <c r="AL919" s="22"/>
      <c r="AM919" s="22"/>
      <c r="AN919" s="22"/>
      <c r="AO919" s="22"/>
      <c r="AP919" s="22"/>
      <c r="AQ919" s="22"/>
    </row>
    <row r="920" spans="1:43"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50"/>
      <c r="AF920" s="22"/>
      <c r="AG920" s="22"/>
      <c r="AH920" s="22"/>
      <c r="AI920" s="22"/>
      <c r="AJ920" s="22"/>
      <c r="AK920" s="22"/>
      <c r="AL920" s="22"/>
      <c r="AM920" s="22"/>
      <c r="AN920" s="22"/>
      <c r="AO920" s="22"/>
      <c r="AP920" s="22"/>
      <c r="AQ920" s="22"/>
    </row>
    <row r="921" spans="1:43"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50"/>
      <c r="AF921" s="22"/>
      <c r="AG921" s="22"/>
      <c r="AH921" s="22"/>
      <c r="AI921" s="22"/>
      <c r="AJ921" s="22"/>
      <c r="AK921" s="22"/>
      <c r="AL921" s="22"/>
      <c r="AM921" s="22"/>
      <c r="AN921" s="22"/>
      <c r="AO921" s="22"/>
      <c r="AP921" s="22"/>
      <c r="AQ921" s="22"/>
    </row>
    <row r="922" spans="1:43"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50"/>
      <c r="AF922" s="22"/>
      <c r="AG922" s="22"/>
      <c r="AH922" s="22"/>
      <c r="AI922" s="22"/>
      <c r="AJ922" s="22"/>
      <c r="AK922" s="22"/>
      <c r="AL922" s="22"/>
      <c r="AM922" s="22"/>
      <c r="AN922" s="22"/>
      <c r="AO922" s="22"/>
      <c r="AP922" s="22"/>
      <c r="AQ922" s="22"/>
    </row>
    <row r="923" spans="1:43"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50"/>
      <c r="AF923" s="22"/>
      <c r="AG923" s="22"/>
      <c r="AH923" s="22"/>
      <c r="AI923" s="22"/>
      <c r="AJ923" s="22"/>
      <c r="AK923" s="22"/>
      <c r="AL923" s="22"/>
      <c r="AM923" s="22"/>
      <c r="AN923" s="22"/>
      <c r="AO923" s="22"/>
      <c r="AP923" s="22"/>
      <c r="AQ923" s="22"/>
    </row>
    <row r="924" spans="1:43"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50"/>
      <c r="AF924" s="22"/>
      <c r="AG924" s="22"/>
      <c r="AH924" s="22"/>
      <c r="AI924" s="22"/>
      <c r="AJ924" s="22"/>
      <c r="AK924" s="22"/>
      <c r="AL924" s="22"/>
      <c r="AM924" s="22"/>
      <c r="AN924" s="22"/>
      <c r="AO924" s="22"/>
      <c r="AP924" s="22"/>
      <c r="AQ924" s="22"/>
    </row>
    <row r="925" spans="1:43"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50"/>
      <c r="AF925" s="22"/>
      <c r="AG925" s="22"/>
      <c r="AH925" s="22"/>
      <c r="AI925" s="22"/>
      <c r="AJ925" s="22"/>
      <c r="AK925" s="22"/>
      <c r="AL925" s="22"/>
      <c r="AM925" s="22"/>
      <c r="AN925" s="22"/>
      <c r="AO925" s="22"/>
      <c r="AP925" s="22"/>
      <c r="AQ925" s="22"/>
    </row>
    <row r="926" spans="1:43"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50"/>
      <c r="AF926" s="22"/>
      <c r="AG926" s="22"/>
      <c r="AH926" s="22"/>
      <c r="AI926" s="22"/>
      <c r="AJ926" s="22"/>
      <c r="AK926" s="22"/>
      <c r="AL926" s="22"/>
      <c r="AM926" s="22"/>
      <c r="AN926" s="22"/>
      <c r="AO926" s="22"/>
      <c r="AP926" s="22"/>
      <c r="AQ926" s="22"/>
    </row>
    <row r="927" spans="1:43"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50"/>
      <c r="AF927" s="22"/>
      <c r="AG927" s="22"/>
      <c r="AH927" s="22"/>
      <c r="AI927" s="22"/>
      <c r="AJ927" s="22"/>
      <c r="AK927" s="22"/>
      <c r="AL927" s="22"/>
      <c r="AM927" s="22"/>
      <c r="AN927" s="22"/>
      <c r="AO927" s="22"/>
      <c r="AP927" s="22"/>
      <c r="AQ927" s="22"/>
    </row>
    <row r="928" spans="1:43"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50"/>
      <c r="AF928" s="22"/>
      <c r="AG928" s="22"/>
      <c r="AH928" s="22"/>
      <c r="AI928" s="22"/>
      <c r="AJ928" s="22"/>
      <c r="AK928" s="22"/>
      <c r="AL928" s="22"/>
      <c r="AM928" s="22"/>
      <c r="AN928" s="22"/>
      <c r="AO928" s="22"/>
      <c r="AP928" s="22"/>
      <c r="AQ928" s="22"/>
    </row>
    <row r="929" spans="1:43"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50"/>
      <c r="AF929" s="22"/>
      <c r="AG929" s="22"/>
      <c r="AH929" s="22"/>
      <c r="AI929" s="22"/>
      <c r="AJ929" s="22"/>
      <c r="AK929" s="22"/>
      <c r="AL929" s="22"/>
      <c r="AM929" s="22"/>
      <c r="AN929" s="22"/>
      <c r="AO929" s="22"/>
      <c r="AP929" s="22"/>
      <c r="AQ929" s="22"/>
    </row>
    <row r="930" spans="1:43"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50"/>
      <c r="AF930" s="22"/>
      <c r="AG930" s="22"/>
      <c r="AH930" s="22"/>
      <c r="AI930" s="22"/>
      <c r="AJ930" s="22"/>
      <c r="AK930" s="22"/>
      <c r="AL930" s="22"/>
      <c r="AM930" s="22"/>
      <c r="AN930" s="22"/>
      <c r="AO930" s="22"/>
      <c r="AP930" s="22"/>
      <c r="AQ930" s="22"/>
    </row>
    <row r="931" spans="1:43"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50"/>
      <c r="AF931" s="22"/>
      <c r="AG931" s="22"/>
      <c r="AH931" s="22"/>
      <c r="AI931" s="22"/>
      <c r="AJ931" s="22"/>
      <c r="AK931" s="22"/>
      <c r="AL931" s="22"/>
      <c r="AM931" s="22"/>
      <c r="AN931" s="22"/>
      <c r="AO931" s="22"/>
      <c r="AP931" s="22"/>
      <c r="AQ931" s="22"/>
    </row>
    <row r="932" spans="1:43"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50"/>
      <c r="AF932" s="22"/>
      <c r="AG932" s="22"/>
      <c r="AH932" s="22"/>
      <c r="AI932" s="22"/>
      <c r="AJ932" s="22"/>
      <c r="AK932" s="22"/>
      <c r="AL932" s="22"/>
      <c r="AM932" s="22"/>
      <c r="AN932" s="22"/>
      <c r="AO932" s="22"/>
      <c r="AP932" s="22"/>
      <c r="AQ932" s="22"/>
    </row>
    <row r="933" spans="1:43"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50"/>
      <c r="AF933" s="22"/>
      <c r="AG933" s="22"/>
      <c r="AH933" s="22"/>
      <c r="AI933" s="22"/>
      <c r="AJ933" s="22"/>
      <c r="AK933" s="22"/>
      <c r="AL933" s="22"/>
      <c r="AM933" s="22"/>
      <c r="AN933" s="22"/>
      <c r="AO933" s="22"/>
      <c r="AP933" s="22"/>
      <c r="AQ933" s="22"/>
    </row>
    <row r="934" spans="1:43"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50"/>
      <c r="AF934" s="22"/>
      <c r="AG934" s="22"/>
      <c r="AH934" s="22"/>
      <c r="AI934" s="22"/>
      <c r="AJ934" s="22"/>
      <c r="AK934" s="22"/>
      <c r="AL934" s="22"/>
      <c r="AM934" s="22"/>
      <c r="AN934" s="22"/>
      <c r="AO934" s="22"/>
      <c r="AP934" s="22"/>
      <c r="AQ934" s="22"/>
    </row>
    <row r="935" spans="1:43"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50"/>
      <c r="AF935" s="22"/>
      <c r="AG935" s="22"/>
      <c r="AH935" s="22"/>
      <c r="AI935" s="22"/>
      <c r="AJ935" s="22"/>
      <c r="AK935" s="22"/>
      <c r="AL935" s="22"/>
      <c r="AM935" s="22"/>
      <c r="AN935" s="22"/>
      <c r="AO935" s="22"/>
      <c r="AP935" s="22"/>
      <c r="AQ935" s="22"/>
    </row>
    <row r="936" spans="1:43"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50"/>
      <c r="AF936" s="22"/>
      <c r="AG936" s="22"/>
      <c r="AH936" s="22"/>
      <c r="AI936" s="22"/>
      <c r="AJ936" s="22"/>
      <c r="AK936" s="22"/>
      <c r="AL936" s="22"/>
      <c r="AM936" s="22"/>
      <c r="AN936" s="22"/>
      <c r="AO936" s="22"/>
      <c r="AP936" s="22"/>
      <c r="AQ936" s="22"/>
    </row>
    <row r="937" spans="1:43"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50"/>
      <c r="AF937" s="22"/>
      <c r="AG937" s="22"/>
      <c r="AH937" s="22"/>
      <c r="AI937" s="22"/>
      <c r="AJ937" s="22"/>
      <c r="AK937" s="22"/>
      <c r="AL937" s="22"/>
      <c r="AM937" s="22"/>
      <c r="AN937" s="22"/>
      <c r="AO937" s="22"/>
      <c r="AP937" s="22"/>
      <c r="AQ937" s="22"/>
    </row>
    <row r="938" spans="1:43"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50"/>
      <c r="AF938" s="22"/>
      <c r="AG938" s="22"/>
      <c r="AH938" s="22"/>
      <c r="AI938" s="22"/>
      <c r="AJ938" s="22"/>
      <c r="AK938" s="22"/>
      <c r="AL938" s="22"/>
      <c r="AM938" s="22"/>
      <c r="AN938" s="22"/>
      <c r="AO938" s="22"/>
      <c r="AP938" s="22"/>
      <c r="AQ938" s="22"/>
    </row>
    <row r="939" spans="1:43"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50"/>
      <c r="AF939" s="22"/>
      <c r="AG939" s="22"/>
      <c r="AH939" s="22"/>
      <c r="AI939" s="22"/>
      <c r="AJ939" s="22"/>
      <c r="AK939" s="22"/>
      <c r="AL939" s="22"/>
      <c r="AM939" s="22"/>
      <c r="AN939" s="22"/>
      <c r="AO939" s="22"/>
      <c r="AP939" s="22"/>
      <c r="AQ939" s="22"/>
    </row>
    <row r="940" spans="1:43"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50"/>
      <c r="AF940" s="22"/>
      <c r="AG940" s="22"/>
      <c r="AH940" s="22"/>
      <c r="AI940" s="22"/>
      <c r="AJ940" s="22"/>
      <c r="AK940" s="22"/>
      <c r="AL940" s="22"/>
      <c r="AM940" s="22"/>
      <c r="AN940" s="22"/>
      <c r="AO940" s="22"/>
      <c r="AP940" s="22"/>
      <c r="AQ940" s="22"/>
    </row>
    <row r="941" spans="1:43"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50"/>
      <c r="AF941" s="22"/>
      <c r="AG941" s="22"/>
      <c r="AH941" s="22"/>
      <c r="AI941" s="22"/>
      <c r="AJ941" s="22"/>
      <c r="AK941" s="22"/>
      <c r="AL941" s="22"/>
      <c r="AM941" s="22"/>
      <c r="AN941" s="22"/>
      <c r="AO941" s="22"/>
      <c r="AP941" s="22"/>
      <c r="AQ941" s="22"/>
    </row>
    <row r="942" spans="1:43"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50"/>
      <c r="AF942" s="22"/>
      <c r="AG942" s="22"/>
      <c r="AH942" s="22"/>
      <c r="AI942" s="22"/>
      <c r="AJ942" s="22"/>
      <c r="AK942" s="22"/>
      <c r="AL942" s="22"/>
      <c r="AM942" s="22"/>
      <c r="AN942" s="22"/>
      <c r="AO942" s="22"/>
      <c r="AP942" s="22"/>
      <c r="AQ942" s="22"/>
    </row>
    <row r="943" spans="1:43"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50"/>
      <c r="AF943" s="22"/>
      <c r="AG943" s="22"/>
      <c r="AH943" s="22"/>
      <c r="AI943" s="22"/>
      <c r="AJ943" s="22"/>
      <c r="AK943" s="22"/>
      <c r="AL943" s="22"/>
      <c r="AM943" s="22"/>
      <c r="AN943" s="22"/>
      <c r="AO943" s="22"/>
      <c r="AP943" s="22"/>
      <c r="AQ943" s="22"/>
    </row>
    <row r="944" spans="1:43"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50"/>
      <c r="AF944" s="22"/>
      <c r="AG944" s="22"/>
      <c r="AH944" s="22"/>
      <c r="AI944" s="22"/>
      <c r="AJ944" s="22"/>
      <c r="AK944" s="22"/>
      <c r="AL944" s="22"/>
      <c r="AM944" s="22"/>
      <c r="AN944" s="22"/>
      <c r="AO944" s="22"/>
      <c r="AP944" s="22"/>
      <c r="AQ944" s="22"/>
    </row>
    <row r="945" spans="1:43"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50"/>
      <c r="AF945" s="22"/>
      <c r="AG945" s="22"/>
      <c r="AH945" s="22"/>
      <c r="AI945" s="22"/>
      <c r="AJ945" s="22"/>
      <c r="AK945" s="22"/>
      <c r="AL945" s="22"/>
      <c r="AM945" s="22"/>
      <c r="AN945" s="22"/>
      <c r="AO945" s="22"/>
      <c r="AP945" s="22"/>
      <c r="AQ945" s="22"/>
    </row>
    <row r="946" spans="1:43"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50"/>
      <c r="AF946" s="22"/>
      <c r="AG946" s="22"/>
      <c r="AH946" s="22"/>
      <c r="AI946" s="22"/>
      <c r="AJ946" s="22"/>
      <c r="AK946" s="22"/>
      <c r="AL946" s="22"/>
      <c r="AM946" s="22"/>
      <c r="AN946" s="22"/>
      <c r="AO946" s="22"/>
      <c r="AP946" s="22"/>
      <c r="AQ946" s="22"/>
    </row>
    <row r="947" spans="1:43"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50"/>
      <c r="AF947" s="22"/>
      <c r="AG947" s="22"/>
      <c r="AH947" s="22"/>
      <c r="AI947" s="22"/>
      <c r="AJ947" s="22"/>
      <c r="AK947" s="22"/>
      <c r="AL947" s="22"/>
      <c r="AM947" s="22"/>
      <c r="AN947" s="22"/>
      <c r="AO947" s="22"/>
      <c r="AP947" s="22"/>
      <c r="AQ947" s="22"/>
    </row>
    <row r="948" spans="1:43"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50"/>
      <c r="AF948" s="22"/>
      <c r="AG948" s="22"/>
      <c r="AH948" s="22"/>
      <c r="AI948" s="22"/>
      <c r="AJ948" s="22"/>
      <c r="AK948" s="22"/>
      <c r="AL948" s="22"/>
      <c r="AM948" s="22"/>
      <c r="AN948" s="22"/>
      <c r="AO948" s="22"/>
      <c r="AP948" s="22"/>
      <c r="AQ948" s="22"/>
    </row>
    <row r="949" spans="1:43"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50"/>
      <c r="AF949" s="22"/>
      <c r="AG949" s="22"/>
      <c r="AH949" s="22"/>
      <c r="AI949" s="22"/>
      <c r="AJ949" s="22"/>
      <c r="AK949" s="22"/>
      <c r="AL949" s="22"/>
      <c r="AM949" s="22"/>
      <c r="AN949" s="22"/>
      <c r="AO949" s="22"/>
      <c r="AP949" s="22"/>
      <c r="AQ949" s="22"/>
    </row>
    <row r="950" spans="1:43"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50"/>
      <c r="AF950" s="22"/>
      <c r="AG950" s="22"/>
      <c r="AH950" s="22"/>
      <c r="AI950" s="22"/>
      <c r="AJ950" s="22"/>
      <c r="AK950" s="22"/>
      <c r="AL950" s="22"/>
      <c r="AM950" s="22"/>
      <c r="AN950" s="22"/>
      <c r="AO950" s="22"/>
      <c r="AP950" s="22"/>
      <c r="AQ950" s="22"/>
    </row>
    <row r="951" spans="1:43"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50"/>
      <c r="AF951" s="22"/>
      <c r="AG951" s="22"/>
      <c r="AH951" s="22"/>
      <c r="AI951" s="22"/>
      <c r="AJ951" s="22"/>
      <c r="AK951" s="22"/>
      <c r="AL951" s="22"/>
      <c r="AM951" s="22"/>
      <c r="AN951" s="22"/>
      <c r="AO951" s="22"/>
      <c r="AP951" s="22"/>
      <c r="AQ951" s="22"/>
    </row>
    <row r="952" spans="1:43"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50"/>
      <c r="AF952" s="22"/>
      <c r="AG952" s="22"/>
      <c r="AH952" s="22"/>
      <c r="AI952" s="22"/>
      <c r="AJ952" s="22"/>
      <c r="AK952" s="22"/>
      <c r="AL952" s="22"/>
      <c r="AM952" s="22"/>
      <c r="AN952" s="22"/>
      <c r="AO952" s="22"/>
      <c r="AP952" s="22"/>
      <c r="AQ952" s="22"/>
    </row>
    <row r="953" spans="1:43"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50"/>
      <c r="AF953" s="22"/>
      <c r="AG953" s="22"/>
      <c r="AH953" s="22"/>
      <c r="AI953" s="22"/>
      <c r="AJ953" s="22"/>
      <c r="AK953" s="22"/>
      <c r="AL953" s="22"/>
      <c r="AM953" s="22"/>
      <c r="AN953" s="22"/>
      <c r="AO953" s="22"/>
      <c r="AP953" s="22"/>
      <c r="AQ953" s="22"/>
    </row>
    <row r="954" spans="1:43"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50"/>
      <c r="AF954" s="22"/>
      <c r="AG954" s="22"/>
      <c r="AH954" s="22"/>
      <c r="AI954" s="22"/>
      <c r="AJ954" s="22"/>
      <c r="AK954" s="22"/>
      <c r="AL954" s="22"/>
      <c r="AM954" s="22"/>
      <c r="AN954" s="22"/>
      <c r="AO954" s="22"/>
      <c r="AP954" s="22"/>
      <c r="AQ954" s="22"/>
    </row>
    <row r="955" spans="1:43"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50"/>
      <c r="AF955" s="22"/>
      <c r="AG955" s="22"/>
      <c r="AH955" s="22"/>
      <c r="AI955" s="22"/>
      <c r="AJ955" s="22"/>
      <c r="AK955" s="22"/>
      <c r="AL955" s="22"/>
      <c r="AM955" s="22"/>
      <c r="AN955" s="22"/>
      <c r="AO955" s="22"/>
      <c r="AP955" s="22"/>
      <c r="AQ955" s="22"/>
    </row>
    <row r="956" spans="1:43"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50"/>
      <c r="AF956" s="22"/>
      <c r="AG956" s="22"/>
      <c r="AH956" s="22"/>
      <c r="AI956" s="22"/>
      <c r="AJ956" s="22"/>
      <c r="AK956" s="22"/>
      <c r="AL956" s="22"/>
      <c r="AM956" s="22"/>
      <c r="AN956" s="22"/>
      <c r="AO956" s="22"/>
      <c r="AP956" s="22"/>
      <c r="AQ956" s="22"/>
    </row>
    <row r="957" spans="1:43"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50"/>
      <c r="AF957" s="22"/>
      <c r="AG957" s="22"/>
      <c r="AH957" s="22"/>
      <c r="AI957" s="22"/>
      <c r="AJ957" s="22"/>
      <c r="AK957" s="22"/>
      <c r="AL957" s="22"/>
      <c r="AM957" s="22"/>
      <c r="AN957" s="22"/>
      <c r="AO957" s="22"/>
      <c r="AP957" s="22"/>
      <c r="AQ957" s="22"/>
    </row>
    <row r="958" spans="1:43"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50"/>
      <c r="AF958" s="22"/>
      <c r="AG958" s="22"/>
      <c r="AH958" s="22"/>
      <c r="AI958" s="22"/>
      <c r="AJ958" s="22"/>
      <c r="AK958" s="22"/>
      <c r="AL958" s="22"/>
      <c r="AM958" s="22"/>
      <c r="AN958" s="22"/>
      <c r="AO958" s="22"/>
      <c r="AP958" s="22"/>
      <c r="AQ958" s="22"/>
    </row>
    <row r="959" spans="1:43"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50"/>
      <c r="AF959" s="22"/>
      <c r="AG959" s="22"/>
      <c r="AH959" s="22"/>
      <c r="AI959" s="22"/>
      <c r="AJ959" s="22"/>
      <c r="AK959" s="22"/>
      <c r="AL959" s="22"/>
      <c r="AM959" s="22"/>
      <c r="AN959" s="22"/>
      <c r="AO959" s="22"/>
      <c r="AP959" s="22"/>
      <c r="AQ959" s="22"/>
    </row>
    <row r="960" spans="1:43"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50"/>
      <c r="AF960" s="22"/>
      <c r="AG960" s="22"/>
      <c r="AH960" s="22"/>
      <c r="AI960" s="22"/>
      <c r="AJ960" s="22"/>
      <c r="AK960" s="22"/>
      <c r="AL960" s="22"/>
      <c r="AM960" s="22"/>
      <c r="AN960" s="22"/>
      <c r="AO960" s="22"/>
      <c r="AP960" s="22"/>
      <c r="AQ960" s="22"/>
    </row>
    <row r="961" spans="1:43"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50"/>
      <c r="AF961" s="22"/>
      <c r="AG961" s="22"/>
      <c r="AH961" s="22"/>
      <c r="AI961" s="22"/>
      <c r="AJ961" s="22"/>
      <c r="AK961" s="22"/>
      <c r="AL961" s="22"/>
      <c r="AM961" s="22"/>
      <c r="AN961" s="22"/>
      <c r="AO961" s="22"/>
      <c r="AP961" s="22"/>
      <c r="AQ961" s="22"/>
    </row>
    <row r="962" spans="1:43"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50"/>
      <c r="AF962" s="22"/>
      <c r="AG962" s="22"/>
      <c r="AH962" s="22"/>
      <c r="AI962" s="22"/>
      <c r="AJ962" s="22"/>
      <c r="AK962" s="22"/>
      <c r="AL962" s="22"/>
      <c r="AM962" s="22"/>
      <c r="AN962" s="22"/>
      <c r="AO962" s="22"/>
      <c r="AP962" s="22"/>
      <c r="AQ962" s="22"/>
    </row>
    <row r="963" spans="1:43"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50"/>
      <c r="AF963" s="22"/>
      <c r="AG963" s="22"/>
      <c r="AH963" s="22"/>
      <c r="AI963" s="22"/>
      <c r="AJ963" s="22"/>
      <c r="AK963" s="22"/>
      <c r="AL963" s="22"/>
      <c r="AM963" s="22"/>
      <c r="AN963" s="22"/>
      <c r="AO963" s="22"/>
      <c r="AP963" s="22"/>
      <c r="AQ963" s="22"/>
    </row>
    <row r="964" spans="1:43"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50"/>
      <c r="AF964" s="22"/>
      <c r="AG964" s="22"/>
      <c r="AH964" s="22"/>
      <c r="AI964" s="22"/>
      <c r="AJ964" s="22"/>
      <c r="AK964" s="22"/>
      <c r="AL964" s="22"/>
      <c r="AM964" s="22"/>
      <c r="AN964" s="22"/>
      <c r="AO964" s="22"/>
      <c r="AP964" s="22"/>
      <c r="AQ964" s="22"/>
    </row>
    <row r="965" spans="1:43"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50"/>
      <c r="AF965" s="22"/>
      <c r="AG965" s="22"/>
      <c r="AH965" s="22"/>
      <c r="AI965" s="22"/>
      <c r="AJ965" s="22"/>
      <c r="AK965" s="22"/>
      <c r="AL965" s="22"/>
      <c r="AM965" s="22"/>
      <c r="AN965" s="22"/>
      <c r="AO965" s="22"/>
      <c r="AP965" s="22"/>
      <c r="AQ965" s="22"/>
    </row>
    <row r="966" spans="1:43"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50"/>
      <c r="AF966" s="22"/>
      <c r="AG966" s="22"/>
      <c r="AH966" s="22"/>
      <c r="AI966" s="22"/>
      <c r="AJ966" s="22"/>
      <c r="AK966" s="22"/>
      <c r="AL966" s="22"/>
      <c r="AM966" s="22"/>
      <c r="AN966" s="22"/>
      <c r="AO966" s="22"/>
      <c r="AP966" s="22"/>
      <c r="AQ966" s="22"/>
    </row>
    <row r="967" spans="1:43"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50"/>
      <c r="AF967" s="22"/>
      <c r="AG967" s="22"/>
      <c r="AH967" s="22"/>
      <c r="AI967" s="22"/>
      <c r="AJ967" s="22"/>
      <c r="AK967" s="22"/>
      <c r="AL967" s="22"/>
      <c r="AM967" s="22"/>
      <c r="AN967" s="22"/>
      <c r="AO967" s="22"/>
      <c r="AP967" s="22"/>
      <c r="AQ967" s="22"/>
    </row>
    <row r="968" spans="1:43"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50"/>
      <c r="AF968" s="22"/>
      <c r="AG968" s="22"/>
      <c r="AH968" s="22"/>
      <c r="AI968" s="22"/>
      <c r="AJ968" s="22"/>
      <c r="AK968" s="22"/>
      <c r="AL968" s="22"/>
      <c r="AM968" s="22"/>
      <c r="AN968" s="22"/>
      <c r="AO968" s="22"/>
      <c r="AP968" s="22"/>
      <c r="AQ968" s="22"/>
    </row>
    <row r="969" spans="1:43"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50"/>
      <c r="AF969" s="22"/>
      <c r="AG969" s="22"/>
      <c r="AH969" s="22"/>
      <c r="AI969" s="22"/>
      <c r="AJ969" s="22"/>
      <c r="AK969" s="22"/>
      <c r="AL969" s="22"/>
      <c r="AM969" s="22"/>
      <c r="AN969" s="22"/>
      <c r="AO969" s="22"/>
      <c r="AP969" s="22"/>
      <c r="AQ969" s="22"/>
    </row>
    <row r="970" spans="1:43"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50"/>
      <c r="AF970" s="22"/>
      <c r="AG970" s="22"/>
      <c r="AH970" s="22"/>
      <c r="AI970" s="22"/>
      <c r="AJ970" s="22"/>
      <c r="AK970" s="22"/>
      <c r="AL970" s="22"/>
      <c r="AM970" s="22"/>
      <c r="AN970" s="22"/>
      <c r="AO970" s="22"/>
      <c r="AP970" s="22"/>
      <c r="AQ970" s="22"/>
    </row>
    <row r="971" spans="1:43"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50"/>
      <c r="AF971" s="22"/>
      <c r="AG971" s="22"/>
      <c r="AH971" s="22"/>
      <c r="AI971" s="22"/>
      <c r="AJ971" s="22"/>
      <c r="AK971" s="22"/>
      <c r="AL971" s="22"/>
      <c r="AM971" s="22"/>
      <c r="AN971" s="22"/>
      <c r="AO971" s="22"/>
      <c r="AP971" s="22"/>
      <c r="AQ971" s="22"/>
    </row>
    <row r="972" spans="1:43"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50"/>
      <c r="AF972" s="22"/>
      <c r="AG972" s="22"/>
      <c r="AH972" s="22"/>
      <c r="AI972" s="22"/>
      <c r="AJ972" s="22"/>
      <c r="AK972" s="22"/>
      <c r="AL972" s="22"/>
      <c r="AM972" s="22"/>
      <c r="AN972" s="22"/>
      <c r="AO972" s="22"/>
      <c r="AP972" s="22"/>
      <c r="AQ972" s="22"/>
    </row>
    <row r="973" spans="1:43"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50"/>
      <c r="AF973" s="22"/>
      <c r="AG973" s="22"/>
      <c r="AH973" s="22"/>
      <c r="AI973" s="22"/>
      <c r="AJ973" s="22"/>
      <c r="AK973" s="22"/>
      <c r="AL973" s="22"/>
      <c r="AM973" s="22"/>
      <c r="AN973" s="22"/>
      <c r="AO973" s="22"/>
      <c r="AP973" s="22"/>
      <c r="AQ973" s="22"/>
    </row>
    <row r="974" spans="1:43"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50"/>
      <c r="AF974" s="22"/>
      <c r="AG974" s="22"/>
      <c r="AH974" s="22"/>
      <c r="AI974" s="22"/>
      <c r="AJ974" s="22"/>
      <c r="AK974" s="22"/>
      <c r="AL974" s="22"/>
      <c r="AM974" s="22"/>
      <c r="AN974" s="22"/>
      <c r="AO974" s="22"/>
      <c r="AP974" s="22"/>
      <c r="AQ974" s="22"/>
    </row>
    <row r="975" spans="1:43"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50"/>
      <c r="AF975" s="22"/>
      <c r="AG975" s="22"/>
      <c r="AH975" s="22"/>
      <c r="AI975" s="22"/>
      <c r="AJ975" s="22"/>
      <c r="AK975" s="22"/>
      <c r="AL975" s="22"/>
      <c r="AM975" s="22"/>
      <c r="AN975" s="22"/>
      <c r="AO975" s="22"/>
      <c r="AP975" s="22"/>
      <c r="AQ975" s="22"/>
    </row>
    <row r="976" spans="1:43"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50"/>
      <c r="AF976" s="22"/>
      <c r="AG976" s="22"/>
      <c r="AH976" s="22"/>
      <c r="AI976" s="22"/>
      <c r="AJ976" s="22"/>
      <c r="AK976" s="22"/>
      <c r="AL976" s="22"/>
      <c r="AM976" s="22"/>
      <c r="AN976" s="22"/>
      <c r="AO976" s="22"/>
      <c r="AP976" s="22"/>
      <c r="AQ976" s="22"/>
    </row>
    <row r="977" spans="1:43"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50"/>
      <c r="AF977" s="22"/>
      <c r="AG977" s="22"/>
      <c r="AH977" s="22"/>
      <c r="AI977" s="22"/>
      <c r="AJ977" s="22"/>
      <c r="AK977" s="22"/>
      <c r="AL977" s="22"/>
      <c r="AM977" s="22"/>
      <c r="AN977" s="22"/>
      <c r="AO977" s="22"/>
      <c r="AP977" s="22"/>
      <c r="AQ977" s="22"/>
    </row>
    <row r="978" spans="1:43"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50"/>
      <c r="AF978" s="22"/>
      <c r="AG978" s="22"/>
      <c r="AH978" s="22"/>
      <c r="AI978" s="22"/>
      <c r="AJ978" s="22"/>
      <c r="AK978" s="22"/>
      <c r="AL978" s="22"/>
      <c r="AM978" s="22"/>
      <c r="AN978" s="22"/>
      <c r="AO978" s="22"/>
      <c r="AP978" s="22"/>
      <c r="AQ978" s="22"/>
    </row>
    <row r="979" spans="1:43"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50"/>
      <c r="AF979" s="22"/>
      <c r="AG979" s="22"/>
      <c r="AH979" s="22"/>
      <c r="AI979" s="22"/>
      <c r="AJ979" s="22"/>
      <c r="AK979" s="22"/>
      <c r="AL979" s="22"/>
      <c r="AM979" s="22"/>
      <c r="AN979" s="22"/>
      <c r="AO979" s="22"/>
      <c r="AP979" s="22"/>
      <c r="AQ979" s="22"/>
    </row>
    <row r="980" spans="1:43"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50"/>
      <c r="AF980" s="22"/>
      <c r="AG980" s="22"/>
      <c r="AH980" s="22"/>
      <c r="AI980" s="22"/>
      <c r="AJ980" s="22"/>
      <c r="AK980" s="22"/>
      <c r="AL980" s="22"/>
      <c r="AM980" s="22"/>
      <c r="AN980" s="22"/>
      <c r="AO980" s="22"/>
      <c r="AP980" s="22"/>
      <c r="AQ980" s="22"/>
    </row>
    <row r="981" spans="1:43"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50"/>
      <c r="AF981" s="22"/>
      <c r="AG981" s="22"/>
      <c r="AH981" s="22"/>
      <c r="AI981" s="22"/>
      <c r="AJ981" s="22"/>
      <c r="AK981" s="22"/>
      <c r="AL981" s="22"/>
      <c r="AM981" s="22"/>
      <c r="AN981" s="22"/>
      <c r="AO981" s="22"/>
      <c r="AP981" s="22"/>
      <c r="AQ981" s="22"/>
    </row>
    <row r="982" spans="1:43"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50"/>
      <c r="AF982" s="22"/>
      <c r="AG982" s="22"/>
      <c r="AH982" s="22"/>
      <c r="AI982" s="22"/>
      <c r="AJ982" s="22"/>
      <c r="AK982" s="22"/>
      <c r="AL982" s="22"/>
      <c r="AM982" s="22"/>
      <c r="AN982" s="22"/>
      <c r="AO982" s="22"/>
      <c r="AP982" s="22"/>
      <c r="AQ982" s="22"/>
    </row>
    <row r="983" spans="1:43"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50"/>
      <c r="AF983" s="22"/>
      <c r="AG983" s="22"/>
      <c r="AH983" s="22"/>
      <c r="AI983" s="22"/>
      <c r="AJ983" s="22"/>
      <c r="AK983" s="22"/>
      <c r="AL983" s="22"/>
      <c r="AM983" s="22"/>
      <c r="AN983" s="22"/>
      <c r="AO983" s="22"/>
      <c r="AP983" s="22"/>
      <c r="AQ983" s="22"/>
    </row>
    <row r="984" spans="1:43"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50"/>
      <c r="AF984" s="22"/>
      <c r="AG984" s="22"/>
      <c r="AH984" s="22"/>
      <c r="AI984" s="22"/>
      <c r="AJ984" s="22"/>
      <c r="AK984" s="22"/>
      <c r="AL984" s="22"/>
      <c r="AM984" s="22"/>
      <c r="AN984" s="22"/>
      <c r="AO984" s="22"/>
      <c r="AP984" s="22"/>
      <c r="AQ984" s="22"/>
    </row>
    <row r="985" spans="1:43"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50"/>
      <c r="AF985" s="22"/>
      <c r="AG985" s="22"/>
      <c r="AH985" s="22"/>
      <c r="AI985" s="22"/>
      <c r="AJ985" s="22"/>
      <c r="AK985" s="22"/>
      <c r="AL985" s="22"/>
      <c r="AM985" s="22"/>
      <c r="AN985" s="22"/>
      <c r="AO985" s="22"/>
      <c r="AP985" s="22"/>
      <c r="AQ985" s="22"/>
    </row>
    <row r="986" spans="1:43"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50"/>
      <c r="AF986" s="22"/>
      <c r="AG986" s="22"/>
      <c r="AH986" s="22"/>
      <c r="AI986" s="22"/>
      <c r="AJ986" s="22"/>
      <c r="AK986" s="22"/>
      <c r="AL986" s="22"/>
      <c r="AM986" s="22"/>
      <c r="AN986" s="22"/>
      <c r="AO986" s="22"/>
      <c r="AP986" s="22"/>
      <c r="AQ986" s="22"/>
    </row>
    <row r="987" spans="1:43"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50"/>
      <c r="AF987" s="22"/>
      <c r="AG987" s="22"/>
      <c r="AH987" s="22"/>
      <c r="AI987" s="22"/>
      <c r="AJ987" s="22"/>
      <c r="AK987" s="22"/>
      <c r="AL987" s="22"/>
      <c r="AM987" s="22"/>
      <c r="AN987" s="22"/>
      <c r="AO987" s="22"/>
      <c r="AP987" s="22"/>
      <c r="AQ987" s="22"/>
    </row>
    <row r="988" spans="1:43"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50"/>
      <c r="AF988" s="22"/>
      <c r="AG988" s="22"/>
      <c r="AH988" s="22"/>
      <c r="AI988" s="22"/>
      <c r="AJ988" s="22"/>
      <c r="AK988" s="22"/>
      <c r="AL988" s="22"/>
      <c r="AM988" s="22"/>
      <c r="AN988" s="22"/>
      <c r="AO988" s="22"/>
      <c r="AP988" s="22"/>
      <c r="AQ988" s="22"/>
    </row>
    <row r="989" spans="1:43"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50"/>
      <c r="AF989" s="22"/>
      <c r="AG989" s="22"/>
      <c r="AH989" s="22"/>
      <c r="AI989" s="22"/>
      <c r="AJ989" s="22"/>
      <c r="AK989" s="22"/>
      <c r="AL989" s="22"/>
      <c r="AM989" s="22"/>
      <c r="AN989" s="22"/>
      <c r="AO989" s="22"/>
      <c r="AP989" s="22"/>
      <c r="AQ989" s="22"/>
    </row>
    <row r="990" spans="1:43"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50"/>
      <c r="AF990" s="22"/>
      <c r="AG990" s="22"/>
      <c r="AH990" s="22"/>
      <c r="AI990" s="22"/>
      <c r="AJ990" s="22"/>
      <c r="AK990" s="22"/>
      <c r="AL990" s="22"/>
      <c r="AM990" s="22"/>
      <c r="AN990" s="22"/>
      <c r="AO990" s="22"/>
      <c r="AP990" s="22"/>
      <c r="AQ990" s="22"/>
    </row>
    <row r="991" spans="1:43"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50"/>
      <c r="AF991" s="22"/>
      <c r="AG991" s="22"/>
      <c r="AH991" s="22"/>
      <c r="AI991" s="22"/>
      <c r="AJ991" s="22"/>
      <c r="AK991" s="22"/>
      <c r="AL991" s="22"/>
      <c r="AM991" s="22"/>
      <c r="AN991" s="22"/>
      <c r="AO991" s="22"/>
      <c r="AP991" s="22"/>
      <c r="AQ991" s="22"/>
    </row>
    <row r="992" spans="1:43"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50"/>
      <c r="AF992" s="22"/>
      <c r="AG992" s="22"/>
      <c r="AH992" s="22"/>
      <c r="AI992" s="22"/>
      <c r="AJ992" s="22"/>
      <c r="AK992" s="22"/>
      <c r="AL992" s="22"/>
      <c r="AM992" s="22"/>
      <c r="AN992" s="22"/>
      <c r="AO992" s="22"/>
      <c r="AP992" s="22"/>
      <c r="AQ992" s="22"/>
    </row>
    <row r="993" spans="1:43"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50"/>
      <c r="AF993" s="22"/>
      <c r="AG993" s="22"/>
      <c r="AH993" s="22"/>
      <c r="AI993" s="22"/>
      <c r="AJ993" s="22"/>
      <c r="AK993" s="22"/>
      <c r="AL993" s="22"/>
      <c r="AM993" s="22"/>
      <c r="AN993" s="22"/>
      <c r="AO993" s="22"/>
      <c r="AP993" s="22"/>
      <c r="AQ993" s="22"/>
    </row>
    <row r="994" spans="1:43"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50"/>
      <c r="AF994" s="22"/>
      <c r="AG994" s="22"/>
      <c r="AH994" s="22"/>
      <c r="AI994" s="22"/>
      <c r="AJ994" s="22"/>
      <c r="AK994" s="22"/>
      <c r="AL994" s="22"/>
      <c r="AM994" s="22"/>
      <c r="AN994" s="22"/>
      <c r="AO994" s="22"/>
      <c r="AP994" s="22"/>
      <c r="AQ994" s="22"/>
    </row>
    <row r="995" spans="1:43"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50"/>
      <c r="AF995" s="22"/>
      <c r="AG995" s="22"/>
      <c r="AH995" s="22"/>
      <c r="AI995" s="22"/>
      <c r="AJ995" s="22"/>
      <c r="AK995" s="22"/>
      <c r="AL995" s="22"/>
      <c r="AM995" s="22"/>
      <c r="AN995" s="22"/>
      <c r="AO995" s="22"/>
      <c r="AP995" s="22"/>
      <c r="AQ995" s="22"/>
    </row>
    <row r="996" spans="1:43"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50"/>
      <c r="AF996" s="22"/>
      <c r="AG996" s="22"/>
      <c r="AH996" s="22"/>
      <c r="AI996" s="22"/>
      <c r="AJ996" s="22"/>
      <c r="AK996" s="22"/>
      <c r="AL996" s="22"/>
      <c r="AM996" s="22"/>
      <c r="AN996" s="22"/>
      <c r="AO996" s="22"/>
      <c r="AP996" s="22"/>
      <c r="AQ996" s="22"/>
    </row>
    <row r="997" spans="1:43"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50"/>
      <c r="AF997" s="22"/>
      <c r="AG997" s="22"/>
      <c r="AH997" s="22"/>
      <c r="AI997" s="22"/>
      <c r="AJ997" s="22"/>
      <c r="AK997" s="22"/>
      <c r="AL997" s="22"/>
      <c r="AM997" s="22"/>
      <c r="AN997" s="22"/>
      <c r="AO997" s="22"/>
      <c r="AP997" s="22"/>
      <c r="AQ997" s="22"/>
    </row>
    <row r="998" spans="1:43"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50"/>
      <c r="AF998" s="22"/>
      <c r="AG998" s="22"/>
      <c r="AH998" s="22"/>
      <c r="AI998" s="22"/>
      <c r="AJ998" s="22"/>
      <c r="AK998" s="22"/>
      <c r="AL998" s="22"/>
      <c r="AM998" s="22"/>
      <c r="AN998" s="22"/>
      <c r="AO998" s="22"/>
      <c r="AP998" s="22"/>
      <c r="AQ998" s="22"/>
    </row>
    <row r="999" spans="1:43"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50"/>
      <c r="AF999" s="22"/>
      <c r="AG999" s="22"/>
      <c r="AH999" s="22"/>
      <c r="AI999" s="22"/>
      <c r="AJ999" s="22"/>
      <c r="AK999" s="22"/>
      <c r="AL999" s="22"/>
      <c r="AM999" s="22"/>
      <c r="AN999" s="22"/>
      <c r="AO999" s="22"/>
      <c r="AP999" s="22"/>
      <c r="AQ999" s="22"/>
    </row>
    <row r="1000" spans="1:43"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50"/>
      <c r="AF1000" s="22"/>
      <c r="AG1000" s="22"/>
      <c r="AH1000" s="22"/>
      <c r="AI1000" s="22"/>
      <c r="AJ1000" s="22"/>
      <c r="AK1000" s="22"/>
      <c r="AL1000" s="22"/>
      <c r="AM1000" s="22"/>
      <c r="AN1000" s="22"/>
      <c r="AO1000" s="22"/>
      <c r="AP1000" s="22"/>
      <c r="AQ1000" s="22"/>
    </row>
  </sheetData>
  <sheetProtection password="B7B8" sheet="1" objects="1" scenarios="1" formatCells="0" formatColumns="0" selectLockedCells="1"/>
  <mergeCells count="178">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I9:K9"/>
    <mergeCell ref="Z22:AA22"/>
    <mergeCell ref="AB22:AD22"/>
    <mergeCell ref="H20:Y20"/>
    <mergeCell ref="Z20:AA20"/>
    <mergeCell ref="AB20:AD20"/>
    <mergeCell ref="H21:Y21"/>
    <mergeCell ref="Z21:AA21"/>
    <mergeCell ref="AB21:AD21"/>
    <mergeCell ref="H22:Y22"/>
  </mergeCells>
  <conditionalFormatting sqref="A18:A23">
    <cfRule type="containsBlanks" dxfId="35" priority="1">
      <formula>LEN(TRIM(A18))=0</formula>
    </cfRule>
  </conditionalFormatting>
  <conditionalFormatting sqref="AD5">
    <cfRule type="containsBlanks" dxfId="34" priority="2">
      <formula>LEN(TRIM(AD5))=0</formula>
    </cfRule>
  </conditionalFormatting>
  <conditionalFormatting sqref="P72:AD79 AC80:AD80">
    <cfRule type="containsBlanks" dxfId="33" priority="3">
      <formula>LEN(TRIM(P72))=0</formula>
    </cfRule>
  </conditionalFormatting>
  <conditionalFormatting sqref="A13:O14">
    <cfRule type="containsBlanks" dxfId="32" priority="4">
      <formula>LEN(TRIM(A13))=0</formula>
    </cfRule>
  </conditionalFormatting>
  <conditionalFormatting sqref="Q13:AD14">
    <cfRule type="containsBlanks" dxfId="31" priority="5">
      <formula>LEN(TRIM(Q13))=0</formula>
    </cfRule>
  </conditionalFormatting>
  <conditionalFormatting sqref="H17:AA23">
    <cfRule type="containsBlanks" dxfId="30" priority="6">
      <formula>LEN(TRIM(H17))=0</formula>
    </cfRule>
  </conditionalFormatting>
  <conditionalFormatting sqref="A26 A29 A32 A36 A39 A42 A45 A48 A51 A54 A58 A61 A64">
    <cfRule type="containsBlanks" dxfId="29" priority="7">
      <formula>LEN(TRIM(A26))=0</formula>
    </cfRule>
  </conditionalFormatting>
  <conditionalFormatting sqref="S26:S34">
    <cfRule type="containsBlanks" dxfId="28" priority="8">
      <formula>LEN(TRIM(S26))=0</formula>
    </cfRule>
  </conditionalFormatting>
  <conditionalFormatting sqref="B26">
    <cfRule type="containsBlanks" dxfId="27" priority="9">
      <formula>LEN(TRIM(B26))=0</formula>
    </cfRule>
  </conditionalFormatting>
  <conditionalFormatting sqref="B29">
    <cfRule type="containsBlanks" dxfId="26" priority="10">
      <formula>LEN(TRIM(B29))=0</formula>
    </cfRule>
  </conditionalFormatting>
  <conditionalFormatting sqref="B32">
    <cfRule type="containsBlanks" dxfId="25" priority="11">
      <formula>LEN(TRIM(B32))=0</formula>
    </cfRule>
  </conditionalFormatting>
  <conditionalFormatting sqref="B36 B39 B42 B45 B48 B51 B54 S36:S56">
    <cfRule type="containsBlanks" dxfId="24" priority="12">
      <formula>LEN(TRIM(B36))=0</formula>
    </cfRule>
  </conditionalFormatting>
  <conditionalFormatting sqref="B58 B61 B64 S58:S66">
    <cfRule type="containsBlanks" dxfId="23" priority="13">
      <formula>LEN(TRIM(B58))=0</formula>
    </cfRule>
  </conditionalFormatting>
  <conditionalFormatting sqref="T58">
    <cfRule type="containsBlanks" dxfId="22" priority="14">
      <formula>LEN(TRIM(T58))=0</formula>
    </cfRule>
  </conditionalFormatting>
  <conditionalFormatting sqref="T36:T56">
    <cfRule type="containsBlanks" dxfId="21" priority="15">
      <formula>LEN(TRIM(T36))=0</formula>
    </cfRule>
  </conditionalFormatting>
  <conditionalFormatting sqref="T59:T66">
    <cfRule type="containsBlanks" dxfId="20" priority="16">
      <formula>LEN(TRIM(T59))=0</formula>
    </cfRule>
  </conditionalFormatting>
  <conditionalFormatting sqref="T26">
    <cfRule type="containsBlanks" dxfId="19" priority="17">
      <formula>LEN(TRIM(T26))=0</formula>
    </cfRule>
  </conditionalFormatting>
  <conditionalFormatting sqref="T27:T34">
    <cfRule type="containsBlanks" dxfId="18" priority="18">
      <formula>LEN(TRIM(T27))=0</formula>
    </cfRule>
  </conditionalFormatting>
  <dataValidations count="4">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T26:T34 T36:T56">
      <formula1>"Práctica,Tarea,Reporte,Checklist,Actividad,Ensayo,Proyecto,Investigación,Exposición,Lista de Cotejo,Mapa Mental,Examen Escrito"</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1000"/>
  <sheetViews>
    <sheetView view="pageBreakPreview" zoomScale="120" zoomScaleNormal="100" zoomScaleSheetLayoutView="120" workbookViewId="0">
      <selection activeCell="A13" sqref="A13:O13"/>
    </sheetView>
  </sheetViews>
  <sheetFormatPr baseColWidth="10" defaultColWidth="0" defaultRowHeight="15" customHeight="1" zeroHeight="1"/>
  <cols>
    <col min="1" max="30" width="4.28515625" customWidth="1"/>
    <col min="31" max="31" width="3.85546875" style="51" customWidth="1"/>
    <col min="32" max="37" width="4.28515625" style="23" hidden="1" customWidth="1"/>
    <col min="38" max="41" width="11.42578125" style="23" hidden="1" customWidth="1"/>
    <col min="42" max="42" width="4.28515625" style="23" hidden="1" customWidth="1"/>
    <col min="43" max="43" width="11.42578125" style="23" hidden="1" customWidth="1"/>
    <col min="44" max="45" width="0" style="23" hidden="1" customWidth="1"/>
    <col min="46" max="16384" width="14.42578125" hidden="1"/>
  </cols>
  <sheetData>
    <row r="1" spans="1:43" ht="15" customHeight="1">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50"/>
      <c r="AF1" s="22"/>
      <c r="AG1" s="22"/>
      <c r="AH1" s="22"/>
      <c r="AI1" s="22"/>
      <c r="AJ1" s="22"/>
      <c r="AK1" s="22"/>
      <c r="AL1" s="22"/>
      <c r="AM1" s="22" t="s">
        <v>1</v>
      </c>
      <c r="AN1" s="22"/>
      <c r="AO1" s="22"/>
      <c r="AP1" s="22"/>
      <c r="AQ1" s="22"/>
    </row>
    <row r="2" spans="1:43" ht="21" customHeight="1">
      <c r="A2" s="72" t="str">
        <f>+'UT 1'!A2:AD2</f>
        <v>PLANEACIÓN ACADÉMICA REV. 2</v>
      </c>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50"/>
      <c r="AF2" s="22"/>
      <c r="AG2" s="22"/>
      <c r="AH2" s="22"/>
      <c r="AI2" s="22"/>
      <c r="AJ2" s="22"/>
      <c r="AK2" s="22"/>
      <c r="AL2" s="22"/>
      <c r="AM2" s="24" t="s">
        <v>3</v>
      </c>
      <c r="AN2" s="22"/>
      <c r="AO2" s="22"/>
      <c r="AP2" s="22"/>
      <c r="AQ2" s="22"/>
    </row>
    <row r="3" spans="1:43"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50"/>
      <c r="AF3" s="22"/>
      <c r="AG3" s="22"/>
      <c r="AH3" s="22"/>
      <c r="AI3" s="22"/>
      <c r="AJ3" s="22"/>
      <c r="AK3" s="22"/>
      <c r="AL3" s="22"/>
      <c r="AM3" s="24" t="s">
        <v>4</v>
      </c>
      <c r="AN3" s="22"/>
      <c r="AO3" s="22"/>
      <c r="AP3" s="22"/>
      <c r="AQ3" s="22"/>
    </row>
    <row r="4" spans="1:43" ht="15" customHeight="1">
      <c r="A4" s="3"/>
      <c r="B4" s="3"/>
      <c r="C4" s="3"/>
      <c r="D4" s="3"/>
      <c r="E4" s="3"/>
      <c r="F4" s="3"/>
      <c r="G4" s="3"/>
      <c r="H4" s="3"/>
      <c r="I4" s="3"/>
      <c r="J4" s="3"/>
      <c r="K4" s="3"/>
      <c r="L4" s="3"/>
      <c r="M4" s="3"/>
      <c r="N4" s="3"/>
      <c r="O4" s="3"/>
      <c r="P4" s="3"/>
      <c r="Q4" s="3"/>
      <c r="R4" s="3"/>
      <c r="S4" s="3"/>
      <c r="T4" s="3"/>
      <c r="U4" s="3"/>
      <c r="V4" s="3"/>
      <c r="W4" s="3"/>
      <c r="X4" s="3"/>
      <c r="Y4" s="3"/>
      <c r="Z4" s="3"/>
      <c r="AA4" s="4"/>
      <c r="AB4" s="3"/>
      <c r="AC4" s="3"/>
      <c r="AD4" s="3"/>
      <c r="AE4" s="50"/>
      <c r="AF4" s="22"/>
      <c r="AG4" s="22"/>
      <c r="AH4" s="22"/>
      <c r="AI4" s="22"/>
      <c r="AJ4" s="22"/>
      <c r="AK4" s="22"/>
      <c r="AL4" s="22"/>
      <c r="AM4" s="24" t="s">
        <v>5</v>
      </c>
      <c r="AN4" s="22"/>
      <c r="AO4" s="22"/>
      <c r="AP4" s="22"/>
      <c r="AQ4" s="22"/>
    </row>
    <row r="5" spans="1:43">
      <c r="A5" s="74" t="s">
        <v>6</v>
      </c>
      <c r="B5" s="75"/>
      <c r="C5" s="75"/>
      <c r="D5" s="75"/>
      <c r="E5" s="75"/>
      <c r="F5" s="75"/>
      <c r="G5" s="75"/>
      <c r="H5" s="75"/>
      <c r="I5" s="75"/>
      <c r="J5" s="75"/>
      <c r="K5" s="75"/>
      <c r="L5" s="75"/>
      <c r="M5" s="75"/>
      <c r="N5" s="75"/>
      <c r="O5" s="75"/>
      <c r="P5" s="75"/>
      <c r="Q5" s="75"/>
      <c r="R5" s="75"/>
      <c r="S5" s="75"/>
      <c r="T5" s="75"/>
      <c r="U5" s="75"/>
      <c r="V5" s="75"/>
      <c r="W5" s="75"/>
      <c r="X5" s="75"/>
      <c r="Y5" s="75"/>
      <c r="Z5" s="75"/>
      <c r="AA5" s="75"/>
      <c r="AB5" s="76"/>
      <c r="AC5" s="5" t="s">
        <v>7</v>
      </c>
      <c r="AD5" s="6" t="s">
        <v>135</v>
      </c>
      <c r="AE5" s="50"/>
      <c r="AF5" s="22"/>
      <c r="AG5" s="22"/>
      <c r="AH5" s="22"/>
      <c r="AI5" s="22"/>
      <c r="AJ5" s="22"/>
      <c r="AK5" s="22"/>
      <c r="AL5" s="22"/>
      <c r="AM5" s="24" t="s">
        <v>9</v>
      </c>
      <c r="AN5" s="22"/>
      <c r="AO5" s="22"/>
      <c r="AP5" s="22"/>
      <c r="AQ5" s="22"/>
    </row>
    <row r="6" spans="1:43" ht="15.75" customHeight="1">
      <c r="A6" s="77" t="s">
        <v>10</v>
      </c>
      <c r="B6" s="78"/>
      <c r="C6" s="78"/>
      <c r="D6" s="78"/>
      <c r="E6" s="79"/>
      <c r="F6" s="138" t="str">
        <f>+'UT 1'!F6:AD6</f>
        <v>ADMINISTRACIÓN DE NEGOCIOS</v>
      </c>
      <c r="G6" s="90"/>
      <c r="H6" s="90"/>
      <c r="I6" s="90"/>
      <c r="J6" s="90"/>
      <c r="K6" s="90"/>
      <c r="L6" s="90"/>
      <c r="M6" s="90"/>
      <c r="N6" s="90"/>
      <c r="O6" s="90"/>
      <c r="P6" s="90"/>
      <c r="Q6" s="90"/>
      <c r="R6" s="90"/>
      <c r="S6" s="90"/>
      <c r="T6" s="90"/>
      <c r="U6" s="90"/>
      <c r="V6" s="90"/>
      <c r="W6" s="90"/>
      <c r="X6" s="90"/>
      <c r="Y6" s="90"/>
      <c r="Z6" s="90"/>
      <c r="AA6" s="90"/>
      <c r="AB6" s="90"/>
      <c r="AC6" s="90"/>
      <c r="AD6" s="91"/>
      <c r="AE6" s="50"/>
      <c r="AF6" s="22"/>
      <c r="AG6" s="22"/>
      <c r="AH6" s="22"/>
      <c r="AI6" s="22"/>
      <c r="AJ6" s="22"/>
      <c r="AK6" s="22"/>
      <c r="AL6" s="22"/>
      <c r="AM6" s="24" t="s">
        <v>11</v>
      </c>
      <c r="AN6" s="22"/>
      <c r="AO6" s="22"/>
      <c r="AP6" s="22"/>
      <c r="AQ6" s="22"/>
    </row>
    <row r="7" spans="1:43" ht="15.75">
      <c r="A7" s="83" t="s">
        <v>12</v>
      </c>
      <c r="B7" s="75"/>
      <c r="C7" s="75"/>
      <c r="D7" s="75"/>
      <c r="E7" s="76"/>
      <c r="F7" s="84" t="str">
        <f>+VLOOKUP(F6,BD!B:VI,2,0)</f>
        <v>Ingeniería en Energías Renovables</v>
      </c>
      <c r="G7" s="85"/>
      <c r="H7" s="85"/>
      <c r="I7" s="85"/>
      <c r="J7" s="85"/>
      <c r="K7" s="85"/>
      <c r="L7" s="85"/>
      <c r="M7" s="85"/>
      <c r="N7" s="85"/>
      <c r="O7" s="85"/>
      <c r="P7" s="85"/>
      <c r="Q7" s="85"/>
      <c r="R7" s="85"/>
      <c r="S7" s="85"/>
      <c r="T7" s="85"/>
      <c r="U7" s="85"/>
      <c r="V7" s="85"/>
      <c r="W7" s="85"/>
      <c r="X7" s="85"/>
      <c r="Y7" s="85"/>
      <c r="Z7" s="85"/>
      <c r="AA7" s="85"/>
      <c r="AB7" s="85"/>
      <c r="AC7" s="85"/>
      <c r="AD7" s="86"/>
      <c r="AE7" s="50"/>
      <c r="AF7" s="22"/>
      <c r="AG7" s="22"/>
      <c r="AH7" s="22"/>
      <c r="AI7" s="22"/>
      <c r="AJ7" s="22"/>
      <c r="AK7" s="22"/>
      <c r="AL7" s="22"/>
      <c r="AM7" s="24" t="s">
        <v>13</v>
      </c>
      <c r="AN7" s="22"/>
      <c r="AO7" s="22"/>
      <c r="AP7" s="22"/>
      <c r="AQ7" s="22"/>
    </row>
    <row r="8" spans="1:43">
      <c r="A8" s="83" t="s">
        <v>14</v>
      </c>
      <c r="B8" s="75"/>
      <c r="C8" s="75"/>
      <c r="D8" s="75"/>
      <c r="E8" s="88"/>
      <c r="F8" s="87">
        <f>+VLOOKUP(F6,BD!B:VI,303,0)</f>
        <v>0</v>
      </c>
      <c r="G8" s="75"/>
      <c r="H8" s="75"/>
      <c r="I8" s="75"/>
      <c r="J8" s="75"/>
      <c r="K8" s="75"/>
      <c r="L8" s="75"/>
      <c r="M8" s="75"/>
      <c r="N8" s="75"/>
      <c r="O8" s="75"/>
      <c r="P8" s="75"/>
      <c r="Q8" s="75"/>
      <c r="R8" s="75"/>
      <c r="S8" s="75"/>
      <c r="T8" s="75"/>
      <c r="U8" s="75"/>
      <c r="V8" s="75"/>
      <c r="W8" s="75"/>
      <c r="X8" s="75"/>
      <c r="Y8" s="75"/>
      <c r="Z8" s="75"/>
      <c r="AA8" s="75"/>
      <c r="AB8" s="75"/>
      <c r="AC8" s="75"/>
      <c r="AD8" s="76"/>
      <c r="AE8" s="50"/>
      <c r="AF8" s="22"/>
      <c r="AG8" s="22"/>
      <c r="AH8" s="22"/>
      <c r="AI8" s="22"/>
      <c r="AJ8" s="22"/>
      <c r="AK8" s="22"/>
      <c r="AL8" s="22"/>
      <c r="AM8" s="24" t="s">
        <v>15</v>
      </c>
      <c r="AN8" s="22"/>
      <c r="AO8" s="22"/>
      <c r="AP8" s="22"/>
      <c r="AQ8" s="22"/>
    </row>
    <row r="9" spans="1:43" ht="15.75" customHeight="1">
      <c r="A9" s="77" t="s">
        <v>16</v>
      </c>
      <c r="B9" s="78"/>
      <c r="C9" s="78"/>
      <c r="D9" s="78"/>
      <c r="E9" s="79"/>
      <c r="F9" s="89" t="str">
        <f>+VLOOKUP(F6,BD!B:VI,4,0)</f>
        <v>Séptimo</v>
      </c>
      <c r="G9" s="90"/>
      <c r="H9" s="91"/>
      <c r="I9" s="7" t="s">
        <v>17</v>
      </c>
      <c r="J9" s="8"/>
      <c r="K9" s="8"/>
      <c r="L9" s="9">
        <f>+VLOOKUP(F6,BD!B:VI,304,0)</f>
        <v>0</v>
      </c>
      <c r="M9" s="92" t="s">
        <v>18</v>
      </c>
      <c r="N9" s="78"/>
      <c r="O9" s="79"/>
      <c r="P9" s="10">
        <f>+VLOOKUP(F6,BD!B:VI,305,0)</f>
        <v>0</v>
      </c>
      <c r="Q9" s="92" t="s">
        <v>19</v>
      </c>
      <c r="R9" s="78"/>
      <c r="S9" s="78"/>
      <c r="T9" s="79"/>
      <c r="U9" s="11">
        <f>+VLOOKUP(F6,BD!B:VI,8,0)</f>
        <v>4</v>
      </c>
      <c r="V9" s="92" t="s">
        <v>20</v>
      </c>
      <c r="W9" s="78"/>
      <c r="X9" s="78"/>
      <c r="Y9" s="79"/>
      <c r="Z9" s="87">
        <f>+VLOOKUP(F6,BD!B:VI,349,0)</f>
        <v>0</v>
      </c>
      <c r="AA9" s="75"/>
      <c r="AB9" s="75"/>
      <c r="AC9" s="75"/>
      <c r="AD9" s="76"/>
      <c r="AE9" s="50"/>
      <c r="AF9" s="22"/>
      <c r="AG9" s="22"/>
      <c r="AH9" s="22"/>
      <c r="AI9" s="22"/>
      <c r="AJ9" s="22"/>
      <c r="AK9" s="22"/>
      <c r="AL9" s="22"/>
      <c r="AM9" s="24" t="s">
        <v>21</v>
      </c>
      <c r="AN9" s="22"/>
      <c r="AO9" s="22"/>
      <c r="AP9" s="22"/>
      <c r="AQ9" s="22"/>
    </row>
    <row r="10" spans="1:43">
      <c r="A10" s="74" t="s">
        <v>22</v>
      </c>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6"/>
      <c r="AE10" s="50"/>
      <c r="AF10" s="22"/>
      <c r="AG10" s="22"/>
      <c r="AH10" s="22"/>
      <c r="AI10" s="22"/>
      <c r="AJ10" s="22"/>
      <c r="AK10" s="22"/>
      <c r="AL10" s="22"/>
      <c r="AM10" s="24" t="s">
        <v>23</v>
      </c>
      <c r="AN10" s="22"/>
      <c r="AO10" s="22"/>
      <c r="AP10" s="22"/>
      <c r="AQ10" s="22"/>
    </row>
    <row r="11" spans="1:43" ht="34.5" customHeight="1">
      <c r="A11" s="93">
        <f>+VLOOKUP(F6,BD!B:VI,307,0)</f>
        <v>0</v>
      </c>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6"/>
      <c r="AE11" s="50"/>
      <c r="AF11" s="22"/>
      <c r="AG11" s="22"/>
      <c r="AH11" s="22"/>
      <c r="AI11" s="22"/>
      <c r="AJ11" s="22"/>
      <c r="AK11" s="22"/>
      <c r="AL11" s="22"/>
      <c r="AM11" s="24" t="s">
        <v>24</v>
      </c>
      <c r="AN11" s="22"/>
      <c r="AO11" s="22"/>
      <c r="AP11" s="22"/>
      <c r="AQ11" s="22"/>
    </row>
    <row r="12" spans="1:43">
      <c r="A12" s="74" t="s">
        <v>25</v>
      </c>
      <c r="B12" s="75"/>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6"/>
      <c r="AE12" s="50"/>
      <c r="AF12" s="22"/>
      <c r="AG12" s="22"/>
      <c r="AH12" s="22"/>
      <c r="AI12" s="22"/>
      <c r="AJ12" s="22"/>
      <c r="AK12" s="22"/>
      <c r="AL12" s="22" t="s">
        <v>75</v>
      </c>
      <c r="AM12" s="24" t="s">
        <v>26</v>
      </c>
      <c r="AN12" s="22"/>
      <c r="AO12" s="22"/>
      <c r="AP12" s="22"/>
      <c r="AQ12" s="22"/>
    </row>
    <row r="13" spans="1:43" ht="21" customHeight="1">
      <c r="A13" s="94"/>
      <c r="B13" s="81"/>
      <c r="C13" s="81"/>
      <c r="D13" s="81"/>
      <c r="E13" s="81"/>
      <c r="F13" s="81"/>
      <c r="G13" s="81"/>
      <c r="H13" s="81"/>
      <c r="I13" s="81"/>
      <c r="J13" s="81"/>
      <c r="K13" s="81"/>
      <c r="L13" s="81"/>
      <c r="M13" s="81"/>
      <c r="N13" s="81"/>
      <c r="O13" s="82"/>
      <c r="P13" s="12" t="s">
        <v>27</v>
      </c>
      <c r="Q13" s="94"/>
      <c r="R13" s="81"/>
      <c r="S13" s="81"/>
      <c r="T13" s="81"/>
      <c r="U13" s="81"/>
      <c r="V13" s="81"/>
      <c r="W13" s="81"/>
      <c r="X13" s="81"/>
      <c r="Y13" s="81"/>
      <c r="Z13" s="81"/>
      <c r="AA13" s="81"/>
      <c r="AB13" s="81"/>
      <c r="AC13" s="81"/>
      <c r="AD13" s="82"/>
      <c r="AE13" s="50" t="s">
        <v>27</v>
      </c>
      <c r="AF13" s="22"/>
      <c r="AG13" s="22"/>
      <c r="AH13" s="22"/>
      <c r="AI13" s="22"/>
      <c r="AJ13" s="22"/>
      <c r="AK13" s="22"/>
      <c r="AL13" s="22" t="s">
        <v>76</v>
      </c>
      <c r="AM13" s="24" t="s">
        <v>28</v>
      </c>
      <c r="AN13" s="22"/>
      <c r="AO13" s="22"/>
      <c r="AP13" s="22"/>
      <c r="AQ13" s="22"/>
    </row>
    <row r="14" spans="1:43" ht="21" customHeight="1">
      <c r="A14" s="94"/>
      <c r="B14" s="81"/>
      <c r="C14" s="81"/>
      <c r="D14" s="81"/>
      <c r="E14" s="81"/>
      <c r="F14" s="81"/>
      <c r="G14" s="81"/>
      <c r="H14" s="81"/>
      <c r="I14" s="81"/>
      <c r="J14" s="81"/>
      <c r="K14" s="81"/>
      <c r="L14" s="81"/>
      <c r="M14" s="81"/>
      <c r="N14" s="81"/>
      <c r="O14" s="82"/>
      <c r="P14" s="12" t="s">
        <v>27</v>
      </c>
      <c r="Q14" s="94"/>
      <c r="R14" s="81"/>
      <c r="S14" s="81"/>
      <c r="T14" s="81"/>
      <c r="U14" s="81"/>
      <c r="V14" s="81"/>
      <c r="W14" s="81"/>
      <c r="X14" s="81"/>
      <c r="Y14" s="81"/>
      <c r="Z14" s="81"/>
      <c r="AA14" s="81"/>
      <c r="AB14" s="81"/>
      <c r="AC14" s="81"/>
      <c r="AD14" s="82"/>
      <c r="AE14" s="50" t="s">
        <v>27</v>
      </c>
      <c r="AF14" s="22"/>
      <c r="AG14" s="22"/>
      <c r="AH14" s="22"/>
      <c r="AI14" s="22"/>
      <c r="AJ14" s="22"/>
      <c r="AK14" s="22"/>
      <c r="AL14" s="22" t="s">
        <v>77</v>
      </c>
      <c r="AM14" s="24" t="s">
        <v>29</v>
      </c>
      <c r="AN14" s="22"/>
      <c r="AO14" s="22"/>
      <c r="AP14" s="22"/>
      <c r="AQ14" s="22"/>
    </row>
    <row r="15" spans="1:43">
      <c r="A15" s="95" t="s">
        <v>136</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6"/>
      <c r="AE15" s="50"/>
      <c r="AF15" s="22"/>
      <c r="AG15" s="22"/>
      <c r="AH15" s="22"/>
      <c r="AI15" s="22"/>
      <c r="AJ15" s="22"/>
      <c r="AK15" s="22"/>
      <c r="AL15" s="22"/>
      <c r="AM15" s="24" t="s">
        <v>31</v>
      </c>
      <c r="AN15" s="22"/>
      <c r="AO15" s="22"/>
      <c r="AP15" s="22"/>
      <c r="AQ15" s="22"/>
    </row>
    <row r="16" spans="1:43">
      <c r="A16" s="96" t="s">
        <v>32</v>
      </c>
      <c r="B16" s="75"/>
      <c r="C16" s="75"/>
      <c r="D16" s="75"/>
      <c r="E16" s="75"/>
      <c r="F16" s="75"/>
      <c r="G16" s="88"/>
      <c r="H16" s="97" t="s">
        <v>33</v>
      </c>
      <c r="I16" s="75"/>
      <c r="J16" s="75"/>
      <c r="K16" s="75"/>
      <c r="L16" s="75"/>
      <c r="M16" s="75"/>
      <c r="N16" s="75"/>
      <c r="O16" s="75"/>
      <c r="P16" s="75"/>
      <c r="Q16" s="75"/>
      <c r="R16" s="75"/>
      <c r="S16" s="75"/>
      <c r="T16" s="75"/>
      <c r="U16" s="75"/>
      <c r="V16" s="75"/>
      <c r="W16" s="75"/>
      <c r="X16" s="75"/>
      <c r="Y16" s="76"/>
      <c r="Z16" s="98" t="s">
        <v>34</v>
      </c>
      <c r="AA16" s="76"/>
      <c r="AB16" s="99" t="s">
        <v>35</v>
      </c>
      <c r="AC16" s="75"/>
      <c r="AD16" s="76"/>
      <c r="AE16" s="50"/>
      <c r="AF16" s="22"/>
      <c r="AG16" s="22"/>
      <c r="AH16" s="22"/>
      <c r="AI16" s="22"/>
      <c r="AJ16" s="22"/>
      <c r="AK16" s="22"/>
      <c r="AL16" s="22"/>
      <c r="AM16" s="24" t="s">
        <v>36</v>
      </c>
      <c r="AN16" s="22"/>
      <c r="AO16" s="22"/>
      <c r="AP16" s="22"/>
      <c r="AQ16" s="22"/>
    </row>
    <row r="17" spans="1:43" ht="39" customHeight="1">
      <c r="A17" s="100" t="str">
        <f>IF(VLOOKUP(F6,BD!B:VI,308,0)=0,"----------------------------------------------------",(VLOOKUP(F6,BD!B:VI,308,0)))</f>
        <v>----------------------------------------------------</v>
      </c>
      <c r="B17" s="75"/>
      <c r="C17" s="75"/>
      <c r="D17" s="75"/>
      <c r="E17" s="75"/>
      <c r="F17" s="75"/>
      <c r="G17" s="76"/>
      <c r="H17" s="137"/>
      <c r="I17" s="68"/>
      <c r="J17" s="68"/>
      <c r="K17" s="68"/>
      <c r="L17" s="68"/>
      <c r="M17" s="68"/>
      <c r="N17" s="68"/>
      <c r="O17" s="68"/>
      <c r="P17" s="68"/>
      <c r="Q17" s="68"/>
      <c r="R17" s="68"/>
      <c r="S17" s="68"/>
      <c r="T17" s="68"/>
      <c r="U17" s="68"/>
      <c r="V17" s="68"/>
      <c r="W17" s="68"/>
      <c r="X17" s="68"/>
      <c r="Y17" s="66"/>
      <c r="Z17" s="65"/>
      <c r="AA17" s="66"/>
      <c r="AB17" s="67" t="str">
        <f t="shared" ref="AB17:AB23" si="0">+IF(Z17="","","Firma de conclusión del tema")</f>
        <v/>
      </c>
      <c r="AC17" s="68"/>
      <c r="AD17" s="66"/>
      <c r="AE17" s="54"/>
      <c r="AF17" s="25"/>
      <c r="AG17" s="25"/>
      <c r="AH17" s="25"/>
      <c r="AI17" s="25"/>
      <c r="AJ17" s="25"/>
      <c r="AK17" s="25"/>
      <c r="AL17" s="25"/>
      <c r="AM17" s="24" t="s">
        <v>37</v>
      </c>
      <c r="AN17" s="25"/>
      <c r="AO17" s="25"/>
      <c r="AP17" s="25"/>
      <c r="AQ17" s="25"/>
    </row>
    <row r="18" spans="1:43" ht="39" customHeight="1">
      <c r="A18" s="100" t="str">
        <f>IF(VLOOKUP(F6,BD!B:VI,312,0)=0,"----------------------------------------------------",(VLOOKUP(F6,BD!B:VI,312,0)))</f>
        <v>----------------------------------------------------</v>
      </c>
      <c r="B18" s="75"/>
      <c r="C18" s="75"/>
      <c r="D18" s="75"/>
      <c r="E18" s="75"/>
      <c r="F18" s="75"/>
      <c r="G18" s="76"/>
      <c r="H18" s="137"/>
      <c r="I18" s="68"/>
      <c r="J18" s="68"/>
      <c r="K18" s="68"/>
      <c r="L18" s="68"/>
      <c r="M18" s="68"/>
      <c r="N18" s="68"/>
      <c r="O18" s="68"/>
      <c r="P18" s="68"/>
      <c r="Q18" s="68"/>
      <c r="R18" s="68"/>
      <c r="S18" s="68"/>
      <c r="T18" s="68"/>
      <c r="U18" s="68"/>
      <c r="V18" s="68"/>
      <c r="W18" s="68"/>
      <c r="X18" s="68"/>
      <c r="Y18" s="66"/>
      <c r="Z18" s="65"/>
      <c r="AA18" s="66"/>
      <c r="AB18" s="67" t="str">
        <f t="shared" si="0"/>
        <v/>
      </c>
      <c r="AC18" s="68"/>
      <c r="AD18" s="66"/>
      <c r="AE18" s="54"/>
      <c r="AF18" s="25"/>
      <c r="AG18" s="25"/>
      <c r="AH18" s="25"/>
      <c r="AI18" s="25"/>
      <c r="AJ18" s="25"/>
      <c r="AK18" s="25"/>
      <c r="AL18" s="25"/>
      <c r="AM18" s="24" t="s">
        <v>38</v>
      </c>
      <c r="AN18" s="25"/>
      <c r="AO18" s="25"/>
      <c r="AP18" s="25"/>
      <c r="AQ18" s="25"/>
    </row>
    <row r="19" spans="1:43" ht="39" customHeight="1">
      <c r="A19" s="100" t="str">
        <f>IF(VLOOKUP(F6,BD!B:VI,316,0)=0,"----------------------------------------------------",(VLOOKUP(F6,BD!B:VI,316,0)))</f>
        <v>----------------------------------------------------</v>
      </c>
      <c r="B19" s="75"/>
      <c r="C19" s="75"/>
      <c r="D19" s="75"/>
      <c r="E19" s="75"/>
      <c r="F19" s="75"/>
      <c r="G19" s="76"/>
      <c r="H19" s="137"/>
      <c r="I19" s="68"/>
      <c r="J19" s="68"/>
      <c r="K19" s="68"/>
      <c r="L19" s="68"/>
      <c r="M19" s="68"/>
      <c r="N19" s="68"/>
      <c r="O19" s="68"/>
      <c r="P19" s="68"/>
      <c r="Q19" s="68"/>
      <c r="R19" s="68"/>
      <c r="S19" s="68"/>
      <c r="T19" s="68"/>
      <c r="U19" s="68"/>
      <c r="V19" s="68"/>
      <c r="W19" s="68"/>
      <c r="X19" s="68"/>
      <c r="Y19" s="66"/>
      <c r="Z19" s="65"/>
      <c r="AA19" s="66"/>
      <c r="AB19" s="67" t="str">
        <f t="shared" si="0"/>
        <v/>
      </c>
      <c r="AC19" s="68"/>
      <c r="AD19" s="66"/>
      <c r="AE19" s="54"/>
      <c r="AF19" s="25"/>
      <c r="AG19" s="25"/>
      <c r="AH19" s="25"/>
      <c r="AI19" s="25"/>
      <c r="AJ19" s="25"/>
      <c r="AK19" s="25"/>
      <c r="AL19" s="25"/>
      <c r="AM19" s="24" t="s">
        <v>39</v>
      </c>
      <c r="AN19" s="25"/>
      <c r="AO19" s="25"/>
      <c r="AP19" s="25"/>
      <c r="AQ19" s="25"/>
    </row>
    <row r="20" spans="1:43" ht="39" customHeight="1">
      <c r="A20" s="100" t="str">
        <f>IF(VLOOKUP(F6,BD!B:VI,320,0)=0,"----------------------------------------------------",(VLOOKUP(F6,BD!B:VI,320,0)))</f>
        <v>----------------------------------------------------</v>
      </c>
      <c r="B20" s="75"/>
      <c r="C20" s="75"/>
      <c r="D20" s="75"/>
      <c r="E20" s="75"/>
      <c r="F20" s="75"/>
      <c r="G20" s="76"/>
      <c r="H20" s="137"/>
      <c r="I20" s="68"/>
      <c r="J20" s="68"/>
      <c r="K20" s="68"/>
      <c r="L20" s="68"/>
      <c r="M20" s="68"/>
      <c r="N20" s="68"/>
      <c r="O20" s="68"/>
      <c r="P20" s="68"/>
      <c r="Q20" s="68"/>
      <c r="R20" s="68"/>
      <c r="S20" s="68"/>
      <c r="T20" s="68"/>
      <c r="U20" s="68"/>
      <c r="V20" s="68"/>
      <c r="W20" s="68"/>
      <c r="X20" s="68"/>
      <c r="Y20" s="66"/>
      <c r="Z20" s="65"/>
      <c r="AA20" s="66"/>
      <c r="AB20" s="67" t="str">
        <f t="shared" si="0"/>
        <v/>
      </c>
      <c r="AC20" s="68"/>
      <c r="AD20" s="66"/>
      <c r="AE20" s="54"/>
      <c r="AF20" s="25"/>
      <c r="AG20" s="25"/>
      <c r="AH20" s="25"/>
      <c r="AI20" s="25"/>
      <c r="AJ20" s="25"/>
      <c r="AK20" s="25"/>
      <c r="AL20" s="25"/>
      <c r="AM20" s="24" t="s">
        <v>40</v>
      </c>
      <c r="AN20" s="25"/>
      <c r="AO20" s="25"/>
      <c r="AP20" s="25"/>
      <c r="AQ20" s="25"/>
    </row>
    <row r="21" spans="1:43" ht="39" customHeight="1">
      <c r="A21" s="100" t="str">
        <f>IF(VLOOKUP(F6,BD!B:VI,324,0)=0,"----------------------------------------------------",(VLOOKUP(F6,BD!B:VI,324,0)))</f>
        <v>----------------------------------------------------</v>
      </c>
      <c r="B21" s="75"/>
      <c r="C21" s="75"/>
      <c r="D21" s="75"/>
      <c r="E21" s="75"/>
      <c r="F21" s="75"/>
      <c r="G21" s="76"/>
      <c r="H21" s="137"/>
      <c r="I21" s="68"/>
      <c r="J21" s="68"/>
      <c r="K21" s="68"/>
      <c r="L21" s="68"/>
      <c r="M21" s="68"/>
      <c r="N21" s="68"/>
      <c r="O21" s="68"/>
      <c r="P21" s="68"/>
      <c r="Q21" s="68"/>
      <c r="R21" s="68"/>
      <c r="S21" s="68"/>
      <c r="T21" s="68"/>
      <c r="U21" s="68"/>
      <c r="V21" s="68"/>
      <c r="W21" s="68"/>
      <c r="X21" s="68"/>
      <c r="Y21" s="66"/>
      <c r="Z21" s="65"/>
      <c r="AA21" s="66"/>
      <c r="AB21" s="67" t="str">
        <f t="shared" si="0"/>
        <v/>
      </c>
      <c r="AC21" s="68"/>
      <c r="AD21" s="66"/>
      <c r="AE21" s="54"/>
      <c r="AF21" s="25"/>
      <c r="AG21" s="25"/>
      <c r="AH21" s="25"/>
      <c r="AI21" s="25"/>
      <c r="AJ21" s="25"/>
      <c r="AK21" s="25"/>
      <c r="AL21" s="25"/>
      <c r="AM21" s="24" t="s">
        <v>41</v>
      </c>
      <c r="AN21" s="25"/>
      <c r="AO21" s="25"/>
      <c r="AP21" s="25"/>
      <c r="AQ21" s="25"/>
    </row>
    <row r="22" spans="1:43" ht="39" customHeight="1">
      <c r="A22" s="100" t="str">
        <f>IF(VLOOKUP(F6,BD!B:VI,328,0)=0,"----------------------------------------------------",(VLOOKUP(F6,BD!B:VI,328,0)))</f>
        <v>----------------------------------------------------</v>
      </c>
      <c r="B22" s="75"/>
      <c r="C22" s="75"/>
      <c r="D22" s="75"/>
      <c r="E22" s="75"/>
      <c r="F22" s="75"/>
      <c r="G22" s="76"/>
      <c r="H22" s="137"/>
      <c r="I22" s="68"/>
      <c r="J22" s="68"/>
      <c r="K22" s="68"/>
      <c r="L22" s="68"/>
      <c r="M22" s="68"/>
      <c r="N22" s="68"/>
      <c r="O22" s="68"/>
      <c r="P22" s="68"/>
      <c r="Q22" s="68"/>
      <c r="R22" s="68"/>
      <c r="S22" s="68"/>
      <c r="T22" s="68"/>
      <c r="U22" s="68"/>
      <c r="V22" s="68"/>
      <c r="W22" s="68"/>
      <c r="X22" s="68"/>
      <c r="Y22" s="66"/>
      <c r="Z22" s="65"/>
      <c r="AA22" s="66"/>
      <c r="AB22" s="67" t="str">
        <f t="shared" si="0"/>
        <v/>
      </c>
      <c r="AC22" s="68"/>
      <c r="AD22" s="66"/>
      <c r="AE22" s="54"/>
      <c r="AF22" s="25"/>
      <c r="AG22" s="25"/>
      <c r="AH22" s="25"/>
      <c r="AI22" s="25"/>
      <c r="AJ22" s="25"/>
      <c r="AK22" s="25"/>
      <c r="AL22" s="25"/>
      <c r="AM22" s="24" t="s">
        <v>42</v>
      </c>
      <c r="AN22" s="25"/>
      <c r="AO22" s="25"/>
      <c r="AP22" s="25"/>
      <c r="AQ22" s="25"/>
    </row>
    <row r="23" spans="1:43" ht="39" customHeight="1">
      <c r="A23" s="100" t="str">
        <f>IF(VLOOKUP(F6,BD!B:VI,332,0)=0,"----------------------------------------------------",(VLOOKUP(F6,BD!B:VI,332,0)))</f>
        <v>----------------------------------------------------</v>
      </c>
      <c r="B23" s="75"/>
      <c r="C23" s="75"/>
      <c r="D23" s="75"/>
      <c r="E23" s="75"/>
      <c r="F23" s="75"/>
      <c r="G23" s="76"/>
      <c r="H23" s="137"/>
      <c r="I23" s="68"/>
      <c r="J23" s="68"/>
      <c r="K23" s="68"/>
      <c r="L23" s="68"/>
      <c r="M23" s="68"/>
      <c r="N23" s="68"/>
      <c r="O23" s="68"/>
      <c r="P23" s="68"/>
      <c r="Q23" s="68"/>
      <c r="R23" s="68"/>
      <c r="S23" s="68"/>
      <c r="T23" s="68"/>
      <c r="U23" s="68"/>
      <c r="V23" s="68"/>
      <c r="W23" s="68"/>
      <c r="X23" s="68"/>
      <c r="Y23" s="66"/>
      <c r="Z23" s="65"/>
      <c r="AA23" s="66"/>
      <c r="AB23" s="67" t="str">
        <f t="shared" si="0"/>
        <v/>
      </c>
      <c r="AC23" s="68"/>
      <c r="AD23" s="66"/>
      <c r="AE23" s="54"/>
      <c r="AF23" s="25"/>
      <c r="AG23" s="25"/>
      <c r="AH23" s="25"/>
      <c r="AI23" s="25"/>
      <c r="AJ23" s="25"/>
      <c r="AK23" s="25"/>
      <c r="AL23" s="25"/>
      <c r="AM23" s="24" t="s">
        <v>43</v>
      </c>
      <c r="AN23" s="25"/>
      <c r="AO23" s="25"/>
      <c r="AP23" s="25"/>
      <c r="AQ23" s="25"/>
    </row>
    <row r="24" spans="1:43" ht="18" customHeight="1">
      <c r="A24" s="115" t="s">
        <v>137</v>
      </c>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6"/>
      <c r="AE24" s="50"/>
      <c r="AF24" s="22"/>
      <c r="AG24" s="22"/>
      <c r="AH24" s="22"/>
      <c r="AI24" s="22"/>
      <c r="AJ24" s="22"/>
      <c r="AK24" s="22"/>
      <c r="AL24" s="22" t="s">
        <v>89</v>
      </c>
      <c r="AM24" s="24" t="s">
        <v>45</v>
      </c>
      <c r="AN24" s="22"/>
      <c r="AO24" s="22"/>
      <c r="AP24" s="22"/>
      <c r="AQ24" s="22"/>
    </row>
    <row r="25" spans="1:43" ht="15.75" customHeight="1">
      <c r="A25" s="13" t="s">
        <v>46</v>
      </c>
      <c r="B25" s="97" t="s">
        <v>47</v>
      </c>
      <c r="C25" s="75"/>
      <c r="D25" s="75"/>
      <c r="E25" s="75"/>
      <c r="F25" s="75"/>
      <c r="G25" s="75"/>
      <c r="H25" s="75"/>
      <c r="I25" s="75"/>
      <c r="J25" s="75"/>
      <c r="K25" s="75"/>
      <c r="L25" s="75"/>
      <c r="M25" s="75"/>
      <c r="N25" s="75"/>
      <c r="O25" s="75"/>
      <c r="P25" s="75"/>
      <c r="Q25" s="75"/>
      <c r="R25" s="76"/>
      <c r="S25" s="14" t="s">
        <v>48</v>
      </c>
      <c r="T25" s="96" t="s">
        <v>1</v>
      </c>
      <c r="U25" s="75"/>
      <c r="V25" s="75"/>
      <c r="W25" s="88"/>
      <c r="X25" s="15"/>
      <c r="Y25" s="16" t="s">
        <v>49</v>
      </c>
      <c r="Z25" s="128" t="s">
        <v>50</v>
      </c>
      <c r="AA25" s="75"/>
      <c r="AB25" s="75"/>
      <c r="AC25" s="75"/>
      <c r="AD25" s="76"/>
      <c r="AE25" s="50"/>
      <c r="AF25" s="22"/>
      <c r="AG25" s="22"/>
      <c r="AH25" s="22"/>
      <c r="AI25" s="22"/>
      <c r="AJ25" s="22"/>
      <c r="AK25" s="22"/>
      <c r="AL25" s="22"/>
      <c r="AM25" s="24" t="s">
        <v>51</v>
      </c>
      <c r="AN25" s="22"/>
      <c r="AO25" s="22"/>
      <c r="AP25" s="22"/>
      <c r="AQ25" s="22"/>
    </row>
    <row r="26" spans="1:43" ht="13.5" customHeight="1">
      <c r="A26" s="104">
        <v>1</v>
      </c>
      <c r="B26" s="117"/>
      <c r="C26" s="108"/>
      <c r="D26" s="108"/>
      <c r="E26" s="108"/>
      <c r="F26" s="108"/>
      <c r="G26" s="108"/>
      <c r="H26" s="108"/>
      <c r="I26" s="108"/>
      <c r="J26" s="108"/>
      <c r="K26" s="108"/>
      <c r="L26" s="108"/>
      <c r="M26" s="108"/>
      <c r="N26" s="108"/>
      <c r="O26" s="108"/>
      <c r="P26" s="108"/>
      <c r="Q26" s="108"/>
      <c r="R26" s="109"/>
      <c r="S26" s="18"/>
      <c r="T26" s="114"/>
      <c r="U26" s="68"/>
      <c r="V26" s="68"/>
      <c r="W26" s="68"/>
      <c r="X26" s="66"/>
      <c r="Y26" s="19"/>
      <c r="Z26" s="129"/>
      <c r="AA26" s="108"/>
      <c r="AB26" s="108"/>
      <c r="AC26" s="108"/>
      <c r="AD26" s="109"/>
      <c r="AE26" s="50"/>
      <c r="AF26" s="22"/>
      <c r="AG26" s="22"/>
      <c r="AH26" s="22"/>
      <c r="AI26" s="22"/>
      <c r="AJ26" s="22"/>
      <c r="AK26" s="22"/>
      <c r="AL26" s="22"/>
      <c r="AM26" s="22"/>
      <c r="AN26" s="22"/>
      <c r="AO26" s="22"/>
      <c r="AP26" s="22"/>
      <c r="AQ26" s="22"/>
    </row>
    <row r="27" spans="1:43" ht="13.5" customHeight="1">
      <c r="A27" s="105"/>
      <c r="B27" s="110"/>
      <c r="C27" s="111"/>
      <c r="D27" s="111"/>
      <c r="E27" s="111"/>
      <c r="F27" s="111"/>
      <c r="G27" s="111"/>
      <c r="H27" s="111"/>
      <c r="I27" s="111"/>
      <c r="J27" s="111"/>
      <c r="K27" s="111"/>
      <c r="L27" s="111"/>
      <c r="M27" s="111"/>
      <c r="N27" s="111"/>
      <c r="O27" s="111"/>
      <c r="P27" s="111"/>
      <c r="Q27" s="111"/>
      <c r="R27" s="112"/>
      <c r="S27" s="18"/>
      <c r="T27" s="114"/>
      <c r="U27" s="68"/>
      <c r="V27" s="68"/>
      <c r="W27" s="68"/>
      <c r="X27" s="66"/>
      <c r="Y27" s="19"/>
      <c r="Z27" s="110"/>
      <c r="AA27" s="111"/>
      <c r="AB27" s="111"/>
      <c r="AC27" s="111"/>
      <c r="AD27" s="112"/>
      <c r="AE27" s="50"/>
      <c r="AF27" s="22"/>
      <c r="AG27" s="22"/>
      <c r="AH27" s="22"/>
      <c r="AI27" s="22"/>
      <c r="AJ27" s="22"/>
      <c r="AK27" s="22"/>
      <c r="AL27" s="22"/>
      <c r="AM27" s="22"/>
      <c r="AN27" s="22"/>
      <c r="AO27" s="22"/>
      <c r="AP27" s="22"/>
      <c r="AQ27" s="22"/>
    </row>
    <row r="28" spans="1:43" ht="13.5" customHeight="1">
      <c r="A28" s="106"/>
      <c r="B28" s="113"/>
      <c r="C28" s="81"/>
      <c r="D28" s="81"/>
      <c r="E28" s="81"/>
      <c r="F28" s="81"/>
      <c r="G28" s="81"/>
      <c r="H28" s="81"/>
      <c r="I28" s="81"/>
      <c r="J28" s="81"/>
      <c r="K28" s="81"/>
      <c r="L28" s="81"/>
      <c r="M28" s="81"/>
      <c r="N28" s="81"/>
      <c r="O28" s="81"/>
      <c r="P28" s="81"/>
      <c r="Q28" s="81"/>
      <c r="R28" s="82"/>
      <c r="S28" s="18"/>
      <c r="T28" s="114"/>
      <c r="U28" s="68"/>
      <c r="V28" s="68"/>
      <c r="W28" s="68"/>
      <c r="X28" s="66"/>
      <c r="Y28" s="19"/>
      <c r="Z28" s="113"/>
      <c r="AA28" s="81"/>
      <c r="AB28" s="81"/>
      <c r="AC28" s="81"/>
      <c r="AD28" s="82"/>
      <c r="AE28" s="50"/>
      <c r="AF28" s="22"/>
      <c r="AG28" s="22"/>
      <c r="AH28" s="22"/>
      <c r="AI28" s="22"/>
      <c r="AJ28" s="22"/>
      <c r="AK28" s="22"/>
      <c r="AL28" s="22"/>
      <c r="AM28" s="22"/>
      <c r="AN28" s="22"/>
      <c r="AO28" s="22"/>
      <c r="AP28" s="22"/>
      <c r="AQ28" s="22"/>
    </row>
    <row r="29" spans="1:43" ht="13.5" customHeight="1">
      <c r="A29" s="104">
        <v>2</v>
      </c>
      <c r="B29" s="117"/>
      <c r="C29" s="108"/>
      <c r="D29" s="108"/>
      <c r="E29" s="108"/>
      <c r="F29" s="108"/>
      <c r="G29" s="108"/>
      <c r="H29" s="108"/>
      <c r="I29" s="108"/>
      <c r="J29" s="108"/>
      <c r="K29" s="108"/>
      <c r="L29" s="108"/>
      <c r="M29" s="108"/>
      <c r="N29" s="108"/>
      <c r="O29" s="108"/>
      <c r="P29" s="108"/>
      <c r="Q29" s="108"/>
      <c r="R29" s="109"/>
      <c r="S29" s="18"/>
      <c r="T29" s="114"/>
      <c r="U29" s="68"/>
      <c r="V29" s="68"/>
      <c r="W29" s="68"/>
      <c r="X29" s="66"/>
      <c r="Y29" s="19"/>
      <c r="Z29" s="129"/>
      <c r="AA29" s="108"/>
      <c r="AB29" s="108"/>
      <c r="AC29" s="108"/>
      <c r="AD29" s="109"/>
      <c r="AE29" s="50"/>
      <c r="AF29" s="22"/>
      <c r="AG29" s="22"/>
      <c r="AH29" s="22"/>
      <c r="AI29" s="22"/>
      <c r="AJ29" s="22"/>
      <c r="AK29" s="22"/>
      <c r="AL29" s="22"/>
      <c r="AM29" s="22"/>
      <c r="AN29" s="22"/>
      <c r="AO29" s="22"/>
      <c r="AP29" s="22"/>
      <c r="AQ29" s="22"/>
    </row>
    <row r="30" spans="1:43" ht="13.5" customHeight="1">
      <c r="A30" s="105"/>
      <c r="B30" s="110"/>
      <c r="C30" s="111"/>
      <c r="D30" s="111"/>
      <c r="E30" s="111"/>
      <c r="F30" s="111"/>
      <c r="G30" s="111"/>
      <c r="H30" s="111"/>
      <c r="I30" s="111"/>
      <c r="J30" s="111"/>
      <c r="K30" s="111"/>
      <c r="L30" s="111"/>
      <c r="M30" s="111"/>
      <c r="N30" s="111"/>
      <c r="O30" s="111"/>
      <c r="P30" s="111"/>
      <c r="Q30" s="111"/>
      <c r="R30" s="112"/>
      <c r="S30" s="18"/>
      <c r="T30" s="114"/>
      <c r="U30" s="68"/>
      <c r="V30" s="68"/>
      <c r="W30" s="68"/>
      <c r="X30" s="66"/>
      <c r="Y30" s="19"/>
      <c r="Z30" s="110"/>
      <c r="AA30" s="111"/>
      <c r="AB30" s="111"/>
      <c r="AC30" s="111"/>
      <c r="AD30" s="112"/>
      <c r="AE30" s="50"/>
      <c r="AF30" s="22"/>
      <c r="AG30" s="22"/>
      <c r="AH30" s="22"/>
      <c r="AI30" s="22"/>
      <c r="AJ30" s="22"/>
      <c r="AK30" s="22"/>
      <c r="AL30" s="22"/>
      <c r="AM30" s="22"/>
      <c r="AN30" s="22"/>
      <c r="AO30" s="22"/>
      <c r="AP30" s="22"/>
      <c r="AQ30" s="22"/>
    </row>
    <row r="31" spans="1:43" ht="13.5" customHeight="1">
      <c r="A31" s="106"/>
      <c r="B31" s="113"/>
      <c r="C31" s="81"/>
      <c r="D31" s="81"/>
      <c r="E31" s="81"/>
      <c r="F31" s="81"/>
      <c r="G31" s="81"/>
      <c r="H31" s="81"/>
      <c r="I31" s="81"/>
      <c r="J31" s="81"/>
      <c r="K31" s="81"/>
      <c r="L31" s="81"/>
      <c r="M31" s="81"/>
      <c r="N31" s="81"/>
      <c r="O31" s="81"/>
      <c r="P31" s="81"/>
      <c r="Q31" s="81"/>
      <c r="R31" s="82"/>
      <c r="S31" s="18"/>
      <c r="T31" s="114"/>
      <c r="U31" s="68"/>
      <c r="V31" s="68"/>
      <c r="W31" s="68"/>
      <c r="X31" s="66"/>
      <c r="Y31" s="19"/>
      <c r="Z31" s="113"/>
      <c r="AA31" s="81"/>
      <c r="AB31" s="81"/>
      <c r="AC31" s="81"/>
      <c r="AD31" s="82"/>
      <c r="AE31" s="50"/>
      <c r="AF31" s="22"/>
      <c r="AG31" s="22"/>
      <c r="AH31" s="22"/>
      <c r="AI31" s="22"/>
      <c r="AJ31" s="22"/>
      <c r="AK31" s="22"/>
      <c r="AL31" s="22"/>
      <c r="AM31" s="22"/>
      <c r="AN31" s="22"/>
      <c r="AO31" s="22"/>
      <c r="AP31" s="22"/>
      <c r="AQ31" s="22"/>
    </row>
    <row r="32" spans="1:43" ht="13.5" customHeight="1">
      <c r="A32" s="104">
        <v>3</v>
      </c>
      <c r="B32" s="117"/>
      <c r="C32" s="108"/>
      <c r="D32" s="108"/>
      <c r="E32" s="108"/>
      <c r="F32" s="108"/>
      <c r="G32" s="108"/>
      <c r="H32" s="108"/>
      <c r="I32" s="108"/>
      <c r="J32" s="108"/>
      <c r="K32" s="108"/>
      <c r="L32" s="108"/>
      <c r="M32" s="108"/>
      <c r="N32" s="108"/>
      <c r="O32" s="108"/>
      <c r="P32" s="108"/>
      <c r="Q32" s="108"/>
      <c r="R32" s="109"/>
      <c r="S32" s="18"/>
      <c r="T32" s="114"/>
      <c r="U32" s="68"/>
      <c r="V32" s="68"/>
      <c r="W32" s="68"/>
      <c r="X32" s="66"/>
      <c r="Y32" s="19"/>
      <c r="Z32" s="129"/>
      <c r="AA32" s="108"/>
      <c r="AB32" s="108"/>
      <c r="AC32" s="108"/>
      <c r="AD32" s="109"/>
      <c r="AE32" s="50"/>
      <c r="AF32" s="22"/>
      <c r="AG32" s="22"/>
      <c r="AH32" s="22"/>
      <c r="AI32" s="22"/>
      <c r="AJ32" s="22"/>
      <c r="AK32" s="22"/>
      <c r="AL32" s="22"/>
      <c r="AM32" s="22"/>
      <c r="AN32" s="22"/>
      <c r="AO32" s="22"/>
      <c r="AP32" s="22"/>
      <c r="AQ32" s="22"/>
    </row>
    <row r="33" spans="1:43" ht="13.5" customHeight="1">
      <c r="A33" s="105"/>
      <c r="B33" s="110"/>
      <c r="C33" s="111"/>
      <c r="D33" s="111"/>
      <c r="E33" s="111"/>
      <c r="F33" s="111"/>
      <c r="G33" s="111"/>
      <c r="H33" s="111"/>
      <c r="I33" s="111"/>
      <c r="J33" s="111"/>
      <c r="K33" s="111"/>
      <c r="L33" s="111"/>
      <c r="M33" s="111"/>
      <c r="N33" s="111"/>
      <c r="O33" s="111"/>
      <c r="P33" s="111"/>
      <c r="Q33" s="111"/>
      <c r="R33" s="112"/>
      <c r="S33" s="18"/>
      <c r="T33" s="114"/>
      <c r="U33" s="68"/>
      <c r="V33" s="68"/>
      <c r="W33" s="68"/>
      <c r="X33" s="66"/>
      <c r="Y33" s="19"/>
      <c r="Z33" s="110"/>
      <c r="AA33" s="111"/>
      <c r="AB33" s="111"/>
      <c r="AC33" s="111"/>
      <c r="AD33" s="112"/>
      <c r="AE33" s="50"/>
      <c r="AF33" s="22"/>
      <c r="AG33" s="22"/>
      <c r="AH33" s="22"/>
      <c r="AI33" s="22"/>
      <c r="AJ33" s="22"/>
      <c r="AK33" s="22"/>
      <c r="AL33" s="22"/>
      <c r="AM33" s="22"/>
      <c r="AN33" s="22"/>
      <c r="AO33" s="22"/>
      <c r="AP33" s="22"/>
      <c r="AQ33" s="22"/>
    </row>
    <row r="34" spans="1:43" ht="13.5" customHeight="1">
      <c r="A34" s="106"/>
      <c r="B34" s="113"/>
      <c r="C34" s="81"/>
      <c r="D34" s="81"/>
      <c r="E34" s="81"/>
      <c r="F34" s="81"/>
      <c r="G34" s="81"/>
      <c r="H34" s="81"/>
      <c r="I34" s="81"/>
      <c r="J34" s="81"/>
      <c r="K34" s="81"/>
      <c r="L34" s="81"/>
      <c r="M34" s="81"/>
      <c r="N34" s="81"/>
      <c r="O34" s="81"/>
      <c r="P34" s="81"/>
      <c r="Q34" s="81"/>
      <c r="R34" s="82"/>
      <c r="S34" s="18"/>
      <c r="T34" s="114"/>
      <c r="U34" s="68"/>
      <c r="V34" s="68"/>
      <c r="W34" s="68"/>
      <c r="X34" s="66"/>
      <c r="Y34" s="19"/>
      <c r="Z34" s="113"/>
      <c r="AA34" s="81"/>
      <c r="AB34" s="81"/>
      <c r="AC34" s="81"/>
      <c r="AD34" s="82"/>
      <c r="AE34" s="50"/>
      <c r="AF34" s="22"/>
      <c r="AG34" s="22"/>
      <c r="AH34" s="22"/>
      <c r="AI34" s="22"/>
      <c r="AJ34" s="22"/>
      <c r="AK34" s="22"/>
      <c r="AL34" s="22"/>
      <c r="AM34" s="22"/>
      <c r="AN34" s="22"/>
      <c r="AO34" s="22"/>
      <c r="AP34" s="22"/>
      <c r="AQ34" s="22"/>
    </row>
    <row r="35" spans="1:43" ht="15.75" customHeight="1">
      <c r="A35" s="13" t="s">
        <v>46</v>
      </c>
      <c r="B35" s="97" t="s">
        <v>52</v>
      </c>
      <c r="C35" s="75"/>
      <c r="D35" s="75"/>
      <c r="E35" s="75"/>
      <c r="F35" s="75"/>
      <c r="G35" s="75"/>
      <c r="H35" s="75"/>
      <c r="I35" s="75"/>
      <c r="J35" s="75"/>
      <c r="K35" s="75"/>
      <c r="L35" s="75"/>
      <c r="M35" s="75"/>
      <c r="N35" s="75"/>
      <c r="O35" s="75"/>
      <c r="P35" s="75"/>
      <c r="Q35" s="75"/>
      <c r="R35" s="76"/>
      <c r="S35" s="14" t="s">
        <v>48</v>
      </c>
      <c r="T35" s="96" t="s">
        <v>1</v>
      </c>
      <c r="U35" s="75"/>
      <c r="V35" s="75"/>
      <c r="W35" s="88"/>
      <c r="X35" s="15"/>
      <c r="Y35" s="16" t="s">
        <v>49</v>
      </c>
      <c r="Z35" s="128" t="s">
        <v>50</v>
      </c>
      <c r="AA35" s="75"/>
      <c r="AB35" s="75"/>
      <c r="AC35" s="75"/>
      <c r="AD35" s="76"/>
      <c r="AE35" s="50"/>
      <c r="AF35" s="22"/>
      <c r="AG35" s="22"/>
      <c r="AH35" s="22"/>
      <c r="AI35" s="22"/>
      <c r="AJ35" s="22"/>
      <c r="AK35" s="22"/>
      <c r="AL35" s="22"/>
      <c r="AM35" s="22"/>
      <c r="AN35" s="22"/>
      <c r="AO35" s="22"/>
      <c r="AP35" s="22"/>
      <c r="AQ35" s="22"/>
    </row>
    <row r="36" spans="1:43" ht="12.75" customHeight="1">
      <c r="A36" s="104">
        <v>4</v>
      </c>
      <c r="B36" s="107"/>
      <c r="C36" s="108"/>
      <c r="D36" s="108"/>
      <c r="E36" s="108"/>
      <c r="F36" s="108"/>
      <c r="G36" s="108"/>
      <c r="H36" s="108"/>
      <c r="I36" s="108"/>
      <c r="J36" s="108"/>
      <c r="K36" s="108"/>
      <c r="L36" s="108"/>
      <c r="M36" s="108"/>
      <c r="N36" s="108"/>
      <c r="O36" s="108"/>
      <c r="P36" s="108"/>
      <c r="Q36" s="108"/>
      <c r="R36" s="109"/>
      <c r="S36" s="18"/>
      <c r="T36" s="114"/>
      <c r="U36" s="68"/>
      <c r="V36" s="68"/>
      <c r="W36" s="68"/>
      <c r="X36" s="66"/>
      <c r="Y36" s="19"/>
      <c r="Z36" s="129"/>
      <c r="AA36" s="108"/>
      <c r="AB36" s="108"/>
      <c r="AC36" s="108"/>
      <c r="AD36" s="109"/>
      <c r="AE36" s="50"/>
      <c r="AF36" s="22"/>
      <c r="AG36" s="22"/>
      <c r="AH36" s="22"/>
      <c r="AI36" s="22"/>
      <c r="AJ36" s="22"/>
      <c r="AK36" s="22"/>
      <c r="AL36" s="22"/>
      <c r="AM36" s="22"/>
      <c r="AN36" s="22"/>
      <c r="AO36" s="22"/>
      <c r="AP36" s="22"/>
      <c r="AQ36" s="22"/>
    </row>
    <row r="37" spans="1:43" ht="12.75" customHeight="1">
      <c r="A37" s="105"/>
      <c r="B37" s="110"/>
      <c r="C37" s="111"/>
      <c r="D37" s="111"/>
      <c r="E37" s="111"/>
      <c r="F37" s="111"/>
      <c r="G37" s="111"/>
      <c r="H37" s="111"/>
      <c r="I37" s="111"/>
      <c r="J37" s="111"/>
      <c r="K37" s="111"/>
      <c r="L37" s="111"/>
      <c r="M37" s="111"/>
      <c r="N37" s="111"/>
      <c r="O37" s="111"/>
      <c r="P37" s="111"/>
      <c r="Q37" s="111"/>
      <c r="R37" s="112"/>
      <c r="S37" s="18"/>
      <c r="T37" s="114"/>
      <c r="U37" s="68"/>
      <c r="V37" s="68"/>
      <c r="W37" s="68"/>
      <c r="X37" s="66"/>
      <c r="Y37" s="19"/>
      <c r="Z37" s="110"/>
      <c r="AA37" s="111"/>
      <c r="AB37" s="111"/>
      <c r="AC37" s="111"/>
      <c r="AD37" s="112"/>
      <c r="AE37" s="50"/>
      <c r="AF37" s="22"/>
      <c r="AG37" s="22"/>
      <c r="AH37" s="22"/>
      <c r="AI37" s="22"/>
      <c r="AJ37" s="22"/>
      <c r="AK37" s="22"/>
      <c r="AL37" s="22"/>
      <c r="AM37" s="22"/>
      <c r="AN37" s="22"/>
      <c r="AO37" s="22"/>
      <c r="AP37" s="22"/>
      <c r="AQ37" s="22"/>
    </row>
    <row r="38" spans="1:43" ht="12.75" customHeight="1">
      <c r="A38" s="106"/>
      <c r="B38" s="113"/>
      <c r="C38" s="81"/>
      <c r="D38" s="81"/>
      <c r="E38" s="81"/>
      <c r="F38" s="81"/>
      <c r="G38" s="81"/>
      <c r="H38" s="81"/>
      <c r="I38" s="81"/>
      <c r="J38" s="81"/>
      <c r="K38" s="81"/>
      <c r="L38" s="81"/>
      <c r="M38" s="81"/>
      <c r="N38" s="81"/>
      <c r="O38" s="81"/>
      <c r="P38" s="81"/>
      <c r="Q38" s="81"/>
      <c r="R38" s="82"/>
      <c r="S38" s="18"/>
      <c r="T38" s="114"/>
      <c r="U38" s="68"/>
      <c r="V38" s="68"/>
      <c r="W38" s="68"/>
      <c r="X38" s="66"/>
      <c r="Y38" s="19"/>
      <c r="Z38" s="113"/>
      <c r="AA38" s="81"/>
      <c r="AB38" s="81"/>
      <c r="AC38" s="81"/>
      <c r="AD38" s="82"/>
      <c r="AE38" s="50"/>
      <c r="AF38" s="22"/>
      <c r="AG38" s="22"/>
      <c r="AH38" s="22"/>
      <c r="AI38" s="22"/>
      <c r="AJ38" s="22"/>
      <c r="AK38" s="22"/>
      <c r="AL38" s="22"/>
      <c r="AM38" s="22"/>
      <c r="AN38" s="22"/>
      <c r="AO38" s="22"/>
      <c r="AP38" s="22"/>
      <c r="AQ38" s="22"/>
    </row>
    <row r="39" spans="1:43" ht="12.75" customHeight="1">
      <c r="A39" s="104">
        <v>5</v>
      </c>
      <c r="B39" s="107"/>
      <c r="C39" s="108"/>
      <c r="D39" s="108"/>
      <c r="E39" s="108"/>
      <c r="F39" s="108"/>
      <c r="G39" s="108"/>
      <c r="H39" s="108"/>
      <c r="I39" s="108"/>
      <c r="J39" s="108"/>
      <c r="K39" s="108"/>
      <c r="L39" s="108"/>
      <c r="M39" s="108"/>
      <c r="N39" s="108"/>
      <c r="O39" s="108"/>
      <c r="P39" s="108"/>
      <c r="Q39" s="108"/>
      <c r="R39" s="109"/>
      <c r="S39" s="18"/>
      <c r="T39" s="114"/>
      <c r="U39" s="68"/>
      <c r="V39" s="68"/>
      <c r="W39" s="68"/>
      <c r="X39" s="66"/>
      <c r="Y39" s="19"/>
      <c r="Z39" s="129"/>
      <c r="AA39" s="108"/>
      <c r="AB39" s="108"/>
      <c r="AC39" s="108"/>
      <c r="AD39" s="109"/>
      <c r="AE39" s="50"/>
      <c r="AF39" s="22"/>
      <c r="AG39" s="22"/>
      <c r="AH39" s="22"/>
      <c r="AI39" s="22"/>
      <c r="AJ39" s="22"/>
      <c r="AK39" s="22"/>
      <c r="AL39" s="22"/>
      <c r="AM39" s="22"/>
      <c r="AN39" s="22"/>
      <c r="AO39" s="22"/>
      <c r="AP39" s="22"/>
      <c r="AQ39" s="22"/>
    </row>
    <row r="40" spans="1:43" ht="12.75" customHeight="1">
      <c r="A40" s="105"/>
      <c r="B40" s="110"/>
      <c r="C40" s="111"/>
      <c r="D40" s="111"/>
      <c r="E40" s="111"/>
      <c r="F40" s="111"/>
      <c r="G40" s="111"/>
      <c r="H40" s="111"/>
      <c r="I40" s="111"/>
      <c r="J40" s="111"/>
      <c r="K40" s="111"/>
      <c r="L40" s="111"/>
      <c r="M40" s="111"/>
      <c r="N40" s="111"/>
      <c r="O40" s="111"/>
      <c r="P40" s="111"/>
      <c r="Q40" s="111"/>
      <c r="R40" s="112"/>
      <c r="S40" s="18"/>
      <c r="T40" s="114"/>
      <c r="U40" s="68"/>
      <c r="V40" s="68"/>
      <c r="W40" s="68"/>
      <c r="X40" s="66"/>
      <c r="Y40" s="19"/>
      <c r="Z40" s="110"/>
      <c r="AA40" s="111"/>
      <c r="AB40" s="111"/>
      <c r="AC40" s="111"/>
      <c r="AD40" s="112"/>
      <c r="AE40" s="50"/>
      <c r="AF40" s="22"/>
      <c r="AG40" s="22"/>
      <c r="AH40" s="22"/>
      <c r="AI40" s="22"/>
      <c r="AJ40" s="22"/>
      <c r="AK40" s="22"/>
      <c r="AL40" s="22"/>
      <c r="AM40" s="22"/>
      <c r="AN40" s="22"/>
      <c r="AO40" s="22"/>
      <c r="AP40" s="22"/>
      <c r="AQ40" s="22"/>
    </row>
    <row r="41" spans="1:43" ht="12.75" customHeight="1">
      <c r="A41" s="106"/>
      <c r="B41" s="113"/>
      <c r="C41" s="81"/>
      <c r="D41" s="81"/>
      <c r="E41" s="81"/>
      <c r="F41" s="81"/>
      <c r="G41" s="81"/>
      <c r="H41" s="81"/>
      <c r="I41" s="81"/>
      <c r="J41" s="81"/>
      <c r="K41" s="81"/>
      <c r="L41" s="81"/>
      <c r="M41" s="81"/>
      <c r="N41" s="81"/>
      <c r="O41" s="81"/>
      <c r="P41" s="81"/>
      <c r="Q41" s="81"/>
      <c r="R41" s="82"/>
      <c r="S41" s="18"/>
      <c r="T41" s="114"/>
      <c r="U41" s="68"/>
      <c r="V41" s="68"/>
      <c r="W41" s="68"/>
      <c r="X41" s="66"/>
      <c r="Y41" s="19"/>
      <c r="Z41" s="113"/>
      <c r="AA41" s="81"/>
      <c r="AB41" s="81"/>
      <c r="AC41" s="81"/>
      <c r="AD41" s="82"/>
      <c r="AE41" s="50"/>
      <c r="AF41" s="22"/>
      <c r="AG41" s="22"/>
      <c r="AH41" s="22"/>
      <c r="AI41" s="22"/>
      <c r="AJ41" s="22"/>
      <c r="AK41" s="22"/>
      <c r="AL41" s="22"/>
      <c r="AM41" s="22"/>
      <c r="AN41" s="22"/>
      <c r="AO41" s="22"/>
      <c r="AP41" s="22"/>
      <c r="AQ41" s="22"/>
    </row>
    <row r="42" spans="1:43" ht="12.75" customHeight="1">
      <c r="A42" s="104">
        <v>6</v>
      </c>
      <c r="B42" s="107"/>
      <c r="C42" s="108"/>
      <c r="D42" s="108"/>
      <c r="E42" s="108"/>
      <c r="F42" s="108"/>
      <c r="G42" s="108"/>
      <c r="H42" s="108"/>
      <c r="I42" s="108"/>
      <c r="J42" s="108"/>
      <c r="K42" s="108"/>
      <c r="L42" s="108"/>
      <c r="M42" s="108"/>
      <c r="N42" s="108"/>
      <c r="O42" s="108"/>
      <c r="P42" s="108"/>
      <c r="Q42" s="108"/>
      <c r="R42" s="109"/>
      <c r="S42" s="18"/>
      <c r="T42" s="114"/>
      <c r="U42" s="68"/>
      <c r="V42" s="68"/>
      <c r="W42" s="68"/>
      <c r="X42" s="66"/>
      <c r="Y42" s="19"/>
      <c r="Z42" s="129"/>
      <c r="AA42" s="108"/>
      <c r="AB42" s="108"/>
      <c r="AC42" s="108"/>
      <c r="AD42" s="109"/>
      <c r="AE42" s="50"/>
      <c r="AF42" s="22"/>
      <c r="AG42" s="22"/>
      <c r="AH42" s="22"/>
      <c r="AI42" s="22"/>
      <c r="AJ42" s="22"/>
      <c r="AK42" s="22"/>
      <c r="AL42" s="22"/>
      <c r="AM42" s="22"/>
      <c r="AN42" s="22"/>
      <c r="AO42" s="22"/>
      <c r="AP42" s="22"/>
      <c r="AQ42" s="22"/>
    </row>
    <row r="43" spans="1:43" ht="12.75" customHeight="1">
      <c r="A43" s="105"/>
      <c r="B43" s="110"/>
      <c r="C43" s="111"/>
      <c r="D43" s="111"/>
      <c r="E43" s="111"/>
      <c r="F43" s="111"/>
      <c r="G43" s="111"/>
      <c r="H43" s="111"/>
      <c r="I43" s="111"/>
      <c r="J43" s="111"/>
      <c r="K43" s="111"/>
      <c r="L43" s="111"/>
      <c r="M43" s="111"/>
      <c r="N43" s="111"/>
      <c r="O43" s="111"/>
      <c r="P43" s="111"/>
      <c r="Q43" s="111"/>
      <c r="R43" s="112"/>
      <c r="S43" s="18"/>
      <c r="T43" s="114"/>
      <c r="U43" s="68"/>
      <c r="V43" s="68"/>
      <c r="W43" s="68"/>
      <c r="X43" s="66"/>
      <c r="Y43" s="19"/>
      <c r="Z43" s="110"/>
      <c r="AA43" s="111"/>
      <c r="AB43" s="111"/>
      <c r="AC43" s="111"/>
      <c r="AD43" s="112"/>
      <c r="AE43" s="50"/>
      <c r="AF43" s="22"/>
      <c r="AG43" s="22"/>
      <c r="AH43" s="22"/>
      <c r="AI43" s="22"/>
      <c r="AJ43" s="22"/>
      <c r="AK43" s="22"/>
      <c r="AL43" s="22"/>
      <c r="AM43" s="22"/>
      <c r="AN43" s="22"/>
      <c r="AO43" s="22"/>
      <c r="AP43" s="22"/>
      <c r="AQ43" s="22"/>
    </row>
    <row r="44" spans="1:43" ht="12.75" customHeight="1">
      <c r="A44" s="106"/>
      <c r="B44" s="113"/>
      <c r="C44" s="81"/>
      <c r="D44" s="81"/>
      <c r="E44" s="81"/>
      <c r="F44" s="81"/>
      <c r="G44" s="81"/>
      <c r="H44" s="81"/>
      <c r="I44" s="81"/>
      <c r="J44" s="81"/>
      <c r="K44" s="81"/>
      <c r="L44" s="81"/>
      <c r="M44" s="81"/>
      <c r="N44" s="81"/>
      <c r="O44" s="81"/>
      <c r="P44" s="81"/>
      <c r="Q44" s="81"/>
      <c r="R44" s="82"/>
      <c r="S44" s="18"/>
      <c r="T44" s="114"/>
      <c r="U44" s="68"/>
      <c r="V44" s="68"/>
      <c r="W44" s="68"/>
      <c r="X44" s="66"/>
      <c r="Y44" s="19"/>
      <c r="Z44" s="113"/>
      <c r="AA44" s="81"/>
      <c r="AB44" s="81"/>
      <c r="AC44" s="81"/>
      <c r="AD44" s="82"/>
      <c r="AE44" s="50"/>
      <c r="AF44" s="22"/>
      <c r="AG44" s="22"/>
      <c r="AH44" s="22"/>
      <c r="AI44" s="22"/>
      <c r="AJ44" s="22"/>
      <c r="AK44" s="22"/>
      <c r="AL44" s="22"/>
      <c r="AM44" s="22"/>
      <c r="AN44" s="22"/>
      <c r="AO44" s="22"/>
      <c r="AP44" s="22"/>
      <c r="AQ44" s="22"/>
    </row>
    <row r="45" spans="1:43" ht="12.75" customHeight="1">
      <c r="A45" s="104">
        <v>7</v>
      </c>
      <c r="B45" s="107"/>
      <c r="C45" s="108"/>
      <c r="D45" s="108"/>
      <c r="E45" s="108"/>
      <c r="F45" s="108"/>
      <c r="G45" s="108"/>
      <c r="H45" s="108"/>
      <c r="I45" s="108"/>
      <c r="J45" s="108"/>
      <c r="K45" s="108"/>
      <c r="L45" s="108"/>
      <c r="M45" s="108"/>
      <c r="N45" s="108"/>
      <c r="O45" s="108"/>
      <c r="P45" s="108"/>
      <c r="Q45" s="108"/>
      <c r="R45" s="109"/>
      <c r="S45" s="18"/>
      <c r="T45" s="114"/>
      <c r="U45" s="68"/>
      <c r="V45" s="68"/>
      <c r="W45" s="68"/>
      <c r="X45" s="66"/>
      <c r="Y45" s="19"/>
      <c r="Z45" s="129"/>
      <c r="AA45" s="108"/>
      <c r="AB45" s="108"/>
      <c r="AC45" s="108"/>
      <c r="AD45" s="109"/>
      <c r="AE45" s="50"/>
      <c r="AF45" s="22"/>
      <c r="AG45" s="22"/>
      <c r="AH45" s="22"/>
      <c r="AI45" s="22"/>
      <c r="AJ45" s="22"/>
      <c r="AK45" s="22"/>
      <c r="AL45" s="22"/>
      <c r="AM45" s="22"/>
      <c r="AN45" s="22"/>
      <c r="AO45" s="22"/>
      <c r="AP45" s="22"/>
      <c r="AQ45" s="22"/>
    </row>
    <row r="46" spans="1:43" ht="12.75" customHeight="1">
      <c r="A46" s="105"/>
      <c r="B46" s="110"/>
      <c r="C46" s="111"/>
      <c r="D46" s="111"/>
      <c r="E46" s="111"/>
      <c r="F46" s="111"/>
      <c r="G46" s="111"/>
      <c r="H46" s="111"/>
      <c r="I46" s="111"/>
      <c r="J46" s="111"/>
      <c r="K46" s="111"/>
      <c r="L46" s="111"/>
      <c r="M46" s="111"/>
      <c r="N46" s="111"/>
      <c r="O46" s="111"/>
      <c r="P46" s="111"/>
      <c r="Q46" s="111"/>
      <c r="R46" s="112"/>
      <c r="S46" s="18"/>
      <c r="T46" s="114"/>
      <c r="U46" s="68"/>
      <c r="V46" s="68"/>
      <c r="W46" s="68"/>
      <c r="X46" s="66"/>
      <c r="Y46" s="19"/>
      <c r="Z46" s="110"/>
      <c r="AA46" s="111"/>
      <c r="AB46" s="111"/>
      <c r="AC46" s="111"/>
      <c r="AD46" s="112"/>
      <c r="AE46" s="50"/>
      <c r="AF46" s="22"/>
      <c r="AG46" s="22"/>
      <c r="AH46" s="22"/>
      <c r="AI46" s="22"/>
      <c r="AJ46" s="22"/>
      <c r="AK46" s="22"/>
      <c r="AL46" s="22"/>
      <c r="AM46" s="22"/>
      <c r="AN46" s="22"/>
      <c r="AO46" s="22"/>
      <c r="AP46" s="22"/>
      <c r="AQ46" s="22"/>
    </row>
    <row r="47" spans="1:43" ht="12.75" customHeight="1">
      <c r="A47" s="106"/>
      <c r="B47" s="113"/>
      <c r="C47" s="81"/>
      <c r="D47" s="81"/>
      <c r="E47" s="81"/>
      <c r="F47" s="81"/>
      <c r="G47" s="81"/>
      <c r="H47" s="81"/>
      <c r="I47" s="81"/>
      <c r="J47" s="81"/>
      <c r="K47" s="81"/>
      <c r="L47" s="81"/>
      <c r="M47" s="81"/>
      <c r="N47" s="81"/>
      <c r="O47" s="81"/>
      <c r="P47" s="81"/>
      <c r="Q47" s="81"/>
      <c r="R47" s="82"/>
      <c r="S47" s="18"/>
      <c r="T47" s="114"/>
      <c r="U47" s="68"/>
      <c r="V47" s="68"/>
      <c r="W47" s="68"/>
      <c r="X47" s="66"/>
      <c r="Y47" s="19"/>
      <c r="Z47" s="113"/>
      <c r="AA47" s="81"/>
      <c r="AB47" s="81"/>
      <c r="AC47" s="81"/>
      <c r="AD47" s="82"/>
      <c r="AE47" s="50"/>
      <c r="AF47" s="22"/>
      <c r="AG47" s="22"/>
      <c r="AH47" s="22"/>
      <c r="AI47" s="22"/>
      <c r="AJ47" s="22"/>
      <c r="AK47" s="22"/>
      <c r="AL47" s="22"/>
      <c r="AM47" s="22"/>
      <c r="AN47" s="22"/>
      <c r="AO47" s="22"/>
      <c r="AP47" s="22"/>
      <c r="AQ47" s="22"/>
    </row>
    <row r="48" spans="1:43" ht="12.75" customHeight="1">
      <c r="A48" s="104">
        <v>8</v>
      </c>
      <c r="B48" s="107"/>
      <c r="C48" s="108"/>
      <c r="D48" s="108"/>
      <c r="E48" s="108"/>
      <c r="F48" s="108"/>
      <c r="G48" s="108"/>
      <c r="H48" s="108"/>
      <c r="I48" s="108"/>
      <c r="J48" s="108"/>
      <c r="K48" s="108"/>
      <c r="L48" s="108"/>
      <c r="M48" s="108"/>
      <c r="N48" s="108"/>
      <c r="O48" s="108"/>
      <c r="P48" s="108"/>
      <c r="Q48" s="108"/>
      <c r="R48" s="109"/>
      <c r="S48" s="18"/>
      <c r="T48" s="114"/>
      <c r="U48" s="68"/>
      <c r="V48" s="68"/>
      <c r="W48" s="68"/>
      <c r="X48" s="66"/>
      <c r="Y48" s="19"/>
      <c r="Z48" s="129"/>
      <c r="AA48" s="108"/>
      <c r="AB48" s="108"/>
      <c r="AC48" s="108"/>
      <c r="AD48" s="109"/>
      <c r="AE48" s="50"/>
      <c r="AF48" s="22"/>
      <c r="AG48" s="22"/>
      <c r="AH48" s="22"/>
      <c r="AI48" s="22"/>
      <c r="AJ48" s="22"/>
      <c r="AK48" s="22"/>
      <c r="AL48" s="22"/>
      <c r="AM48" s="22"/>
      <c r="AN48" s="22"/>
      <c r="AO48" s="22"/>
      <c r="AP48" s="22"/>
      <c r="AQ48" s="22"/>
    </row>
    <row r="49" spans="1:43" ht="12.75" customHeight="1">
      <c r="A49" s="105"/>
      <c r="B49" s="110"/>
      <c r="C49" s="111"/>
      <c r="D49" s="111"/>
      <c r="E49" s="111"/>
      <c r="F49" s="111"/>
      <c r="G49" s="111"/>
      <c r="H49" s="111"/>
      <c r="I49" s="111"/>
      <c r="J49" s="111"/>
      <c r="K49" s="111"/>
      <c r="L49" s="111"/>
      <c r="M49" s="111"/>
      <c r="N49" s="111"/>
      <c r="O49" s="111"/>
      <c r="P49" s="111"/>
      <c r="Q49" s="111"/>
      <c r="R49" s="112"/>
      <c r="S49" s="18"/>
      <c r="T49" s="114"/>
      <c r="U49" s="68"/>
      <c r="V49" s="68"/>
      <c r="W49" s="68"/>
      <c r="X49" s="66"/>
      <c r="Y49" s="19"/>
      <c r="Z49" s="110"/>
      <c r="AA49" s="111"/>
      <c r="AB49" s="111"/>
      <c r="AC49" s="111"/>
      <c r="AD49" s="112"/>
      <c r="AE49" s="50"/>
      <c r="AF49" s="22"/>
      <c r="AG49" s="22"/>
      <c r="AH49" s="22"/>
      <c r="AI49" s="22"/>
      <c r="AJ49" s="22"/>
      <c r="AK49" s="22"/>
      <c r="AL49" s="22"/>
      <c r="AM49" s="22"/>
      <c r="AN49" s="22"/>
      <c r="AO49" s="22"/>
      <c r="AP49" s="22"/>
      <c r="AQ49" s="22"/>
    </row>
    <row r="50" spans="1:43" ht="12.75" customHeight="1">
      <c r="A50" s="106"/>
      <c r="B50" s="113"/>
      <c r="C50" s="81"/>
      <c r="D50" s="81"/>
      <c r="E50" s="81"/>
      <c r="F50" s="81"/>
      <c r="G50" s="81"/>
      <c r="H50" s="81"/>
      <c r="I50" s="81"/>
      <c r="J50" s="81"/>
      <c r="K50" s="81"/>
      <c r="L50" s="81"/>
      <c r="M50" s="81"/>
      <c r="N50" s="81"/>
      <c r="O50" s="81"/>
      <c r="P50" s="81"/>
      <c r="Q50" s="81"/>
      <c r="R50" s="82"/>
      <c r="S50" s="18"/>
      <c r="T50" s="114"/>
      <c r="U50" s="68"/>
      <c r="V50" s="68"/>
      <c r="W50" s="68"/>
      <c r="X50" s="66"/>
      <c r="Y50" s="19"/>
      <c r="Z50" s="113"/>
      <c r="AA50" s="81"/>
      <c r="AB50" s="81"/>
      <c r="AC50" s="81"/>
      <c r="AD50" s="82"/>
      <c r="AE50" s="50"/>
      <c r="AF50" s="22"/>
      <c r="AG50" s="22"/>
      <c r="AH50" s="22"/>
      <c r="AI50" s="22"/>
      <c r="AJ50" s="22"/>
      <c r="AK50" s="22"/>
      <c r="AL50" s="22"/>
      <c r="AM50" s="22"/>
      <c r="AN50" s="22"/>
      <c r="AO50" s="22"/>
      <c r="AP50" s="22"/>
      <c r="AQ50" s="22"/>
    </row>
    <row r="51" spans="1:43" ht="12.75" customHeight="1">
      <c r="A51" s="104">
        <v>9</v>
      </c>
      <c r="B51" s="107"/>
      <c r="C51" s="108"/>
      <c r="D51" s="108"/>
      <c r="E51" s="108"/>
      <c r="F51" s="108"/>
      <c r="G51" s="108"/>
      <c r="H51" s="108"/>
      <c r="I51" s="108"/>
      <c r="J51" s="108"/>
      <c r="K51" s="108"/>
      <c r="L51" s="108"/>
      <c r="M51" s="108"/>
      <c r="N51" s="108"/>
      <c r="O51" s="108"/>
      <c r="P51" s="108"/>
      <c r="Q51" s="108"/>
      <c r="R51" s="109"/>
      <c r="S51" s="18"/>
      <c r="T51" s="114"/>
      <c r="U51" s="68"/>
      <c r="V51" s="68"/>
      <c r="W51" s="68"/>
      <c r="X51" s="66"/>
      <c r="Y51" s="19"/>
      <c r="Z51" s="129"/>
      <c r="AA51" s="108"/>
      <c r="AB51" s="108"/>
      <c r="AC51" s="108"/>
      <c r="AD51" s="109"/>
      <c r="AE51" s="50"/>
      <c r="AF51" s="22"/>
      <c r="AG51" s="22"/>
      <c r="AH51" s="22"/>
      <c r="AI51" s="22"/>
      <c r="AJ51" s="22"/>
      <c r="AK51" s="22"/>
      <c r="AL51" s="22"/>
      <c r="AM51" s="22"/>
      <c r="AN51" s="22"/>
      <c r="AO51" s="22"/>
      <c r="AP51" s="22"/>
      <c r="AQ51" s="22"/>
    </row>
    <row r="52" spans="1:43" ht="12.75" customHeight="1">
      <c r="A52" s="105"/>
      <c r="B52" s="110"/>
      <c r="C52" s="111"/>
      <c r="D52" s="111"/>
      <c r="E52" s="111"/>
      <c r="F52" s="111"/>
      <c r="G52" s="111"/>
      <c r="H52" s="111"/>
      <c r="I52" s="111"/>
      <c r="J52" s="111"/>
      <c r="K52" s="111"/>
      <c r="L52" s="111"/>
      <c r="M52" s="111"/>
      <c r="N52" s="111"/>
      <c r="O52" s="111"/>
      <c r="P52" s="111"/>
      <c r="Q52" s="111"/>
      <c r="R52" s="112"/>
      <c r="S52" s="18"/>
      <c r="T52" s="114"/>
      <c r="U52" s="68"/>
      <c r="V52" s="68"/>
      <c r="W52" s="68"/>
      <c r="X52" s="66"/>
      <c r="Y52" s="19"/>
      <c r="Z52" s="110"/>
      <c r="AA52" s="111"/>
      <c r="AB52" s="111"/>
      <c r="AC52" s="111"/>
      <c r="AD52" s="112"/>
      <c r="AE52" s="50"/>
      <c r="AF52" s="22"/>
      <c r="AG52" s="22"/>
      <c r="AH52" s="22"/>
      <c r="AI52" s="22"/>
      <c r="AJ52" s="22"/>
      <c r="AK52" s="22"/>
      <c r="AL52" s="22"/>
      <c r="AM52" s="22"/>
      <c r="AN52" s="22"/>
      <c r="AO52" s="22"/>
      <c r="AP52" s="22"/>
      <c r="AQ52" s="22"/>
    </row>
    <row r="53" spans="1:43" ht="12.75" customHeight="1">
      <c r="A53" s="106"/>
      <c r="B53" s="113"/>
      <c r="C53" s="81"/>
      <c r="D53" s="81"/>
      <c r="E53" s="81"/>
      <c r="F53" s="81"/>
      <c r="G53" s="81"/>
      <c r="H53" s="81"/>
      <c r="I53" s="81"/>
      <c r="J53" s="81"/>
      <c r="K53" s="81"/>
      <c r="L53" s="81"/>
      <c r="M53" s="81"/>
      <c r="N53" s="81"/>
      <c r="O53" s="81"/>
      <c r="P53" s="81"/>
      <c r="Q53" s="81"/>
      <c r="R53" s="82"/>
      <c r="S53" s="18"/>
      <c r="T53" s="114"/>
      <c r="U53" s="68"/>
      <c r="V53" s="68"/>
      <c r="W53" s="68"/>
      <c r="X53" s="66"/>
      <c r="Y53" s="19"/>
      <c r="Z53" s="113"/>
      <c r="AA53" s="81"/>
      <c r="AB53" s="81"/>
      <c r="AC53" s="81"/>
      <c r="AD53" s="82"/>
      <c r="AE53" s="50"/>
      <c r="AF53" s="22"/>
      <c r="AG53" s="22"/>
      <c r="AH53" s="22"/>
      <c r="AI53" s="22"/>
      <c r="AJ53" s="22"/>
      <c r="AK53" s="22"/>
      <c r="AL53" s="22"/>
      <c r="AM53" s="22"/>
      <c r="AN53" s="22"/>
      <c r="AO53" s="22"/>
      <c r="AP53" s="22"/>
      <c r="AQ53" s="22"/>
    </row>
    <row r="54" spans="1:43" ht="12.75" customHeight="1">
      <c r="A54" s="104">
        <v>10</v>
      </c>
      <c r="B54" s="107"/>
      <c r="C54" s="108"/>
      <c r="D54" s="108"/>
      <c r="E54" s="108"/>
      <c r="F54" s="108"/>
      <c r="G54" s="108"/>
      <c r="H54" s="108"/>
      <c r="I54" s="108"/>
      <c r="J54" s="108"/>
      <c r="K54" s="108"/>
      <c r="L54" s="108"/>
      <c r="M54" s="108"/>
      <c r="N54" s="108"/>
      <c r="O54" s="108"/>
      <c r="P54" s="108"/>
      <c r="Q54" s="108"/>
      <c r="R54" s="109"/>
      <c r="S54" s="18"/>
      <c r="T54" s="114"/>
      <c r="U54" s="68"/>
      <c r="V54" s="68"/>
      <c r="W54" s="68"/>
      <c r="X54" s="66"/>
      <c r="Y54" s="19"/>
      <c r="Z54" s="129"/>
      <c r="AA54" s="108"/>
      <c r="AB54" s="108"/>
      <c r="AC54" s="108"/>
      <c r="AD54" s="109"/>
      <c r="AE54" s="50"/>
      <c r="AF54" s="22"/>
      <c r="AG54" s="22"/>
      <c r="AH54" s="22"/>
      <c r="AI54" s="22"/>
      <c r="AJ54" s="22"/>
      <c r="AK54" s="22"/>
      <c r="AL54" s="22"/>
      <c r="AM54" s="22"/>
      <c r="AN54" s="22"/>
      <c r="AO54" s="22"/>
      <c r="AP54" s="22"/>
      <c r="AQ54" s="22"/>
    </row>
    <row r="55" spans="1:43" ht="12.75" customHeight="1">
      <c r="A55" s="105"/>
      <c r="B55" s="110"/>
      <c r="C55" s="111"/>
      <c r="D55" s="111"/>
      <c r="E55" s="111"/>
      <c r="F55" s="111"/>
      <c r="G55" s="111"/>
      <c r="H55" s="111"/>
      <c r="I55" s="111"/>
      <c r="J55" s="111"/>
      <c r="K55" s="111"/>
      <c r="L55" s="111"/>
      <c r="M55" s="111"/>
      <c r="N55" s="111"/>
      <c r="O55" s="111"/>
      <c r="P55" s="111"/>
      <c r="Q55" s="111"/>
      <c r="R55" s="112"/>
      <c r="S55" s="18"/>
      <c r="T55" s="114"/>
      <c r="U55" s="68"/>
      <c r="V55" s="68"/>
      <c r="W55" s="68"/>
      <c r="X55" s="66"/>
      <c r="Y55" s="19"/>
      <c r="Z55" s="110"/>
      <c r="AA55" s="111"/>
      <c r="AB55" s="111"/>
      <c r="AC55" s="111"/>
      <c r="AD55" s="112"/>
      <c r="AE55" s="50"/>
      <c r="AF55" s="22"/>
      <c r="AG55" s="22"/>
      <c r="AH55" s="22"/>
      <c r="AI55" s="22"/>
      <c r="AJ55" s="22"/>
      <c r="AK55" s="22"/>
      <c r="AL55" s="22"/>
      <c r="AM55" s="22"/>
      <c r="AN55" s="22"/>
      <c r="AO55" s="22"/>
      <c r="AP55" s="22"/>
      <c r="AQ55" s="22"/>
    </row>
    <row r="56" spans="1:43" ht="12.75" customHeight="1">
      <c r="A56" s="106"/>
      <c r="B56" s="113"/>
      <c r="C56" s="81"/>
      <c r="D56" s="81"/>
      <c r="E56" s="81"/>
      <c r="F56" s="81"/>
      <c r="G56" s="81"/>
      <c r="H56" s="81"/>
      <c r="I56" s="81"/>
      <c r="J56" s="81"/>
      <c r="K56" s="81"/>
      <c r="L56" s="81"/>
      <c r="M56" s="81"/>
      <c r="N56" s="81"/>
      <c r="O56" s="81"/>
      <c r="P56" s="81"/>
      <c r="Q56" s="81"/>
      <c r="R56" s="82"/>
      <c r="S56" s="18"/>
      <c r="T56" s="114"/>
      <c r="U56" s="68"/>
      <c r="V56" s="68"/>
      <c r="W56" s="68"/>
      <c r="X56" s="66"/>
      <c r="Y56" s="19"/>
      <c r="Z56" s="113"/>
      <c r="AA56" s="81"/>
      <c r="AB56" s="81"/>
      <c r="AC56" s="81"/>
      <c r="AD56" s="82"/>
      <c r="AE56" s="50"/>
      <c r="AF56" s="22"/>
      <c r="AG56" s="22"/>
      <c r="AH56" s="22"/>
      <c r="AI56" s="22"/>
      <c r="AJ56" s="22"/>
      <c r="AK56" s="22"/>
      <c r="AL56" s="22"/>
      <c r="AM56" s="22"/>
      <c r="AN56" s="22"/>
      <c r="AO56" s="22"/>
      <c r="AP56" s="22"/>
      <c r="AQ56" s="22"/>
    </row>
    <row r="57" spans="1:43" ht="15.75" customHeight="1">
      <c r="A57" s="13" t="s">
        <v>46</v>
      </c>
      <c r="B57" s="97" t="s">
        <v>53</v>
      </c>
      <c r="C57" s="75"/>
      <c r="D57" s="75"/>
      <c r="E57" s="75"/>
      <c r="F57" s="75"/>
      <c r="G57" s="75"/>
      <c r="H57" s="75"/>
      <c r="I57" s="75"/>
      <c r="J57" s="75"/>
      <c r="K57" s="75"/>
      <c r="L57" s="75"/>
      <c r="M57" s="75"/>
      <c r="N57" s="75"/>
      <c r="O57" s="75"/>
      <c r="P57" s="75"/>
      <c r="Q57" s="75"/>
      <c r="R57" s="76"/>
      <c r="S57" s="14" t="s">
        <v>48</v>
      </c>
      <c r="T57" s="96" t="s">
        <v>1</v>
      </c>
      <c r="U57" s="75"/>
      <c r="V57" s="75"/>
      <c r="W57" s="88"/>
      <c r="X57" s="15"/>
      <c r="Y57" s="16" t="s">
        <v>49</v>
      </c>
      <c r="Z57" s="98" t="s">
        <v>50</v>
      </c>
      <c r="AA57" s="75"/>
      <c r="AB57" s="75"/>
      <c r="AC57" s="75"/>
      <c r="AD57" s="76"/>
      <c r="AE57" s="50"/>
      <c r="AF57" s="22"/>
      <c r="AG57" s="22"/>
      <c r="AH57" s="22"/>
      <c r="AI57" s="22"/>
      <c r="AJ57" s="22"/>
      <c r="AK57" s="22"/>
      <c r="AL57" s="22"/>
      <c r="AM57" s="22"/>
      <c r="AN57" s="22"/>
      <c r="AO57" s="22"/>
      <c r="AP57" s="22"/>
      <c r="AQ57" s="22"/>
    </row>
    <row r="58" spans="1:43" ht="12.75" customHeight="1">
      <c r="A58" s="104">
        <v>11</v>
      </c>
      <c r="B58" s="118"/>
      <c r="C58" s="108"/>
      <c r="D58" s="108"/>
      <c r="E58" s="108"/>
      <c r="F58" s="108"/>
      <c r="G58" s="108"/>
      <c r="H58" s="108"/>
      <c r="I58" s="108"/>
      <c r="J58" s="108"/>
      <c r="K58" s="108"/>
      <c r="L58" s="108"/>
      <c r="M58" s="108"/>
      <c r="N58" s="108"/>
      <c r="O58" s="108"/>
      <c r="P58" s="108"/>
      <c r="Q58" s="108"/>
      <c r="R58" s="109"/>
      <c r="S58" s="18"/>
      <c r="T58" s="114"/>
      <c r="U58" s="68"/>
      <c r="V58" s="68"/>
      <c r="W58" s="68"/>
      <c r="X58" s="66"/>
      <c r="Y58" s="19"/>
      <c r="Z58" s="129"/>
      <c r="AA58" s="108"/>
      <c r="AB58" s="108"/>
      <c r="AC58" s="108"/>
      <c r="AD58" s="109"/>
      <c r="AE58" s="50"/>
      <c r="AF58" s="22"/>
      <c r="AG58" s="22"/>
      <c r="AH58" s="22"/>
      <c r="AI58" s="22"/>
      <c r="AJ58" s="22"/>
      <c r="AK58" s="22"/>
      <c r="AL58" s="22"/>
      <c r="AM58" s="22"/>
      <c r="AN58" s="22"/>
      <c r="AO58" s="22"/>
      <c r="AP58" s="22"/>
      <c r="AQ58" s="22"/>
    </row>
    <row r="59" spans="1:43" ht="12.75" customHeight="1">
      <c r="A59" s="105"/>
      <c r="B59" s="110"/>
      <c r="C59" s="111"/>
      <c r="D59" s="111"/>
      <c r="E59" s="111"/>
      <c r="F59" s="111"/>
      <c r="G59" s="111"/>
      <c r="H59" s="111"/>
      <c r="I59" s="111"/>
      <c r="J59" s="111"/>
      <c r="K59" s="111"/>
      <c r="L59" s="111"/>
      <c r="M59" s="111"/>
      <c r="N59" s="111"/>
      <c r="O59" s="111"/>
      <c r="P59" s="111"/>
      <c r="Q59" s="111"/>
      <c r="R59" s="112"/>
      <c r="S59" s="18"/>
      <c r="T59" s="114"/>
      <c r="U59" s="68"/>
      <c r="V59" s="68"/>
      <c r="W59" s="68"/>
      <c r="X59" s="66"/>
      <c r="Y59" s="19"/>
      <c r="Z59" s="110"/>
      <c r="AA59" s="111"/>
      <c r="AB59" s="111"/>
      <c r="AC59" s="111"/>
      <c r="AD59" s="112"/>
      <c r="AE59" s="50"/>
      <c r="AF59" s="22"/>
      <c r="AG59" s="22"/>
      <c r="AH59" s="22"/>
      <c r="AI59" s="22"/>
      <c r="AJ59" s="22"/>
      <c r="AK59" s="22"/>
      <c r="AL59" s="22"/>
      <c r="AM59" s="22"/>
      <c r="AN59" s="22"/>
      <c r="AO59" s="22"/>
      <c r="AP59" s="22"/>
      <c r="AQ59" s="22"/>
    </row>
    <row r="60" spans="1:43" ht="12.75" customHeight="1">
      <c r="A60" s="106"/>
      <c r="B60" s="113"/>
      <c r="C60" s="81"/>
      <c r="D60" s="81"/>
      <c r="E60" s="81"/>
      <c r="F60" s="81"/>
      <c r="G60" s="81"/>
      <c r="H60" s="81"/>
      <c r="I60" s="81"/>
      <c r="J60" s="81"/>
      <c r="K60" s="81"/>
      <c r="L60" s="81"/>
      <c r="M60" s="81"/>
      <c r="N60" s="81"/>
      <c r="O60" s="81"/>
      <c r="P60" s="81"/>
      <c r="Q60" s="81"/>
      <c r="R60" s="82"/>
      <c r="S60" s="18"/>
      <c r="T60" s="114"/>
      <c r="U60" s="68"/>
      <c r="V60" s="68"/>
      <c r="W60" s="68"/>
      <c r="X60" s="66"/>
      <c r="Y60" s="19"/>
      <c r="Z60" s="113"/>
      <c r="AA60" s="81"/>
      <c r="AB60" s="81"/>
      <c r="AC60" s="81"/>
      <c r="AD60" s="82"/>
      <c r="AE60" s="50"/>
      <c r="AF60" s="22"/>
      <c r="AG60" s="22"/>
      <c r="AH60" s="22"/>
      <c r="AI60" s="22"/>
      <c r="AJ60" s="22"/>
      <c r="AK60" s="22"/>
      <c r="AL60" s="22"/>
      <c r="AM60" s="22"/>
      <c r="AN60" s="22"/>
      <c r="AO60" s="22"/>
      <c r="AP60" s="22"/>
      <c r="AQ60" s="22"/>
    </row>
    <row r="61" spans="1:43" ht="12.75" customHeight="1">
      <c r="A61" s="104">
        <v>12</v>
      </c>
      <c r="B61" s="118"/>
      <c r="C61" s="108"/>
      <c r="D61" s="108"/>
      <c r="E61" s="108"/>
      <c r="F61" s="108"/>
      <c r="G61" s="108"/>
      <c r="H61" s="108"/>
      <c r="I61" s="108"/>
      <c r="J61" s="108"/>
      <c r="K61" s="108"/>
      <c r="L61" s="108"/>
      <c r="M61" s="108"/>
      <c r="N61" s="108"/>
      <c r="O61" s="108"/>
      <c r="P61" s="108"/>
      <c r="Q61" s="108"/>
      <c r="R61" s="109"/>
      <c r="S61" s="18"/>
      <c r="T61" s="114"/>
      <c r="U61" s="68"/>
      <c r="V61" s="68"/>
      <c r="W61" s="68"/>
      <c r="X61" s="66"/>
      <c r="Y61" s="19"/>
      <c r="Z61" s="129"/>
      <c r="AA61" s="108"/>
      <c r="AB61" s="108"/>
      <c r="AC61" s="108"/>
      <c r="AD61" s="109"/>
      <c r="AE61" s="50"/>
      <c r="AF61" s="22"/>
      <c r="AG61" s="22"/>
      <c r="AH61" s="22"/>
      <c r="AI61" s="22"/>
      <c r="AJ61" s="22"/>
      <c r="AK61" s="22"/>
      <c r="AL61" s="22"/>
      <c r="AM61" s="22"/>
      <c r="AN61" s="22"/>
      <c r="AO61" s="22"/>
      <c r="AP61" s="22"/>
      <c r="AQ61" s="22"/>
    </row>
    <row r="62" spans="1:43" ht="12.75" customHeight="1">
      <c r="A62" s="105"/>
      <c r="B62" s="110"/>
      <c r="C62" s="111"/>
      <c r="D62" s="111"/>
      <c r="E62" s="111"/>
      <c r="F62" s="111"/>
      <c r="G62" s="111"/>
      <c r="H62" s="111"/>
      <c r="I62" s="111"/>
      <c r="J62" s="111"/>
      <c r="K62" s="111"/>
      <c r="L62" s="111"/>
      <c r="M62" s="111"/>
      <c r="N62" s="111"/>
      <c r="O62" s="111"/>
      <c r="P62" s="111"/>
      <c r="Q62" s="111"/>
      <c r="R62" s="112"/>
      <c r="S62" s="18"/>
      <c r="T62" s="114"/>
      <c r="U62" s="68"/>
      <c r="V62" s="68"/>
      <c r="W62" s="68"/>
      <c r="X62" s="66"/>
      <c r="Y62" s="19"/>
      <c r="Z62" s="110"/>
      <c r="AA62" s="111"/>
      <c r="AB62" s="111"/>
      <c r="AC62" s="111"/>
      <c r="AD62" s="112"/>
      <c r="AE62" s="50"/>
      <c r="AF62" s="22"/>
      <c r="AG62" s="22"/>
      <c r="AH62" s="22"/>
      <c r="AI62" s="22"/>
      <c r="AJ62" s="22"/>
      <c r="AK62" s="22"/>
      <c r="AL62" s="22"/>
      <c r="AM62" s="22"/>
      <c r="AN62" s="22"/>
      <c r="AO62" s="22"/>
      <c r="AP62" s="22"/>
      <c r="AQ62" s="22"/>
    </row>
    <row r="63" spans="1:43" ht="12.75" customHeight="1">
      <c r="A63" s="106"/>
      <c r="B63" s="113"/>
      <c r="C63" s="81"/>
      <c r="D63" s="81"/>
      <c r="E63" s="81"/>
      <c r="F63" s="81"/>
      <c r="G63" s="81"/>
      <c r="H63" s="81"/>
      <c r="I63" s="81"/>
      <c r="J63" s="81"/>
      <c r="K63" s="81"/>
      <c r="L63" s="81"/>
      <c r="M63" s="81"/>
      <c r="N63" s="81"/>
      <c r="O63" s="81"/>
      <c r="P63" s="81"/>
      <c r="Q63" s="81"/>
      <c r="R63" s="82"/>
      <c r="S63" s="18"/>
      <c r="T63" s="114"/>
      <c r="U63" s="68"/>
      <c r="V63" s="68"/>
      <c r="W63" s="68"/>
      <c r="X63" s="66"/>
      <c r="Y63" s="19"/>
      <c r="Z63" s="113"/>
      <c r="AA63" s="81"/>
      <c r="AB63" s="81"/>
      <c r="AC63" s="81"/>
      <c r="AD63" s="82"/>
      <c r="AE63" s="50"/>
      <c r="AF63" s="22"/>
      <c r="AG63" s="22"/>
      <c r="AH63" s="22"/>
      <c r="AI63" s="22"/>
      <c r="AJ63" s="22"/>
      <c r="AK63" s="22"/>
      <c r="AL63" s="22"/>
      <c r="AM63" s="22"/>
      <c r="AN63" s="22"/>
      <c r="AO63" s="22"/>
      <c r="AP63" s="22"/>
      <c r="AQ63" s="22"/>
    </row>
    <row r="64" spans="1:43" ht="12.75" customHeight="1">
      <c r="A64" s="104">
        <v>13</v>
      </c>
      <c r="B64" s="118"/>
      <c r="C64" s="108"/>
      <c r="D64" s="108"/>
      <c r="E64" s="108"/>
      <c r="F64" s="108"/>
      <c r="G64" s="108"/>
      <c r="H64" s="108"/>
      <c r="I64" s="108"/>
      <c r="J64" s="108"/>
      <c r="K64" s="108"/>
      <c r="L64" s="108"/>
      <c r="M64" s="108"/>
      <c r="N64" s="108"/>
      <c r="O64" s="108"/>
      <c r="P64" s="108"/>
      <c r="Q64" s="108"/>
      <c r="R64" s="109"/>
      <c r="S64" s="18"/>
      <c r="T64" s="114"/>
      <c r="U64" s="68"/>
      <c r="V64" s="68"/>
      <c r="W64" s="68"/>
      <c r="X64" s="66"/>
      <c r="Y64" s="19"/>
      <c r="Z64" s="129"/>
      <c r="AA64" s="108"/>
      <c r="AB64" s="108"/>
      <c r="AC64" s="108"/>
      <c r="AD64" s="109"/>
      <c r="AE64" s="50"/>
      <c r="AF64" s="22"/>
      <c r="AG64" s="22"/>
      <c r="AH64" s="22"/>
      <c r="AI64" s="22"/>
      <c r="AJ64" s="22"/>
      <c r="AK64" s="22"/>
      <c r="AL64" s="22"/>
      <c r="AM64" s="22"/>
      <c r="AN64" s="22"/>
      <c r="AO64" s="22"/>
      <c r="AP64" s="22"/>
      <c r="AQ64" s="22"/>
    </row>
    <row r="65" spans="1:43" ht="12.75" customHeight="1">
      <c r="A65" s="105"/>
      <c r="B65" s="110"/>
      <c r="C65" s="111"/>
      <c r="D65" s="111"/>
      <c r="E65" s="111"/>
      <c r="F65" s="111"/>
      <c r="G65" s="111"/>
      <c r="H65" s="111"/>
      <c r="I65" s="111"/>
      <c r="J65" s="111"/>
      <c r="K65" s="111"/>
      <c r="L65" s="111"/>
      <c r="M65" s="111"/>
      <c r="N65" s="111"/>
      <c r="O65" s="111"/>
      <c r="P65" s="111"/>
      <c r="Q65" s="111"/>
      <c r="R65" s="112"/>
      <c r="S65" s="18"/>
      <c r="T65" s="114"/>
      <c r="U65" s="68"/>
      <c r="V65" s="68"/>
      <c r="W65" s="68"/>
      <c r="X65" s="66"/>
      <c r="Y65" s="19"/>
      <c r="Z65" s="110"/>
      <c r="AA65" s="111"/>
      <c r="AB65" s="111"/>
      <c r="AC65" s="111"/>
      <c r="AD65" s="112"/>
      <c r="AE65" s="50"/>
      <c r="AF65" s="22"/>
      <c r="AG65" s="22"/>
      <c r="AH65" s="22"/>
      <c r="AI65" s="22"/>
      <c r="AJ65" s="22"/>
      <c r="AK65" s="22"/>
      <c r="AL65" s="22"/>
      <c r="AM65" s="22"/>
      <c r="AN65" s="22"/>
      <c r="AO65" s="22"/>
      <c r="AP65" s="22"/>
      <c r="AQ65" s="22"/>
    </row>
    <row r="66" spans="1:43" ht="12.75" customHeight="1">
      <c r="A66" s="106"/>
      <c r="B66" s="113"/>
      <c r="C66" s="81"/>
      <c r="D66" s="81"/>
      <c r="E66" s="81"/>
      <c r="F66" s="81"/>
      <c r="G66" s="81"/>
      <c r="H66" s="81"/>
      <c r="I66" s="81"/>
      <c r="J66" s="81"/>
      <c r="K66" s="81"/>
      <c r="L66" s="81"/>
      <c r="M66" s="81"/>
      <c r="N66" s="81"/>
      <c r="O66" s="81"/>
      <c r="P66" s="81"/>
      <c r="Q66" s="81"/>
      <c r="R66" s="82"/>
      <c r="S66" s="18"/>
      <c r="T66" s="114"/>
      <c r="U66" s="68"/>
      <c r="V66" s="68"/>
      <c r="W66" s="68"/>
      <c r="X66" s="66"/>
      <c r="Y66" s="19"/>
      <c r="Z66" s="113"/>
      <c r="AA66" s="81"/>
      <c r="AB66" s="81"/>
      <c r="AC66" s="81"/>
      <c r="AD66" s="82"/>
      <c r="AE66" s="50"/>
      <c r="AF66" s="22"/>
      <c r="AG66" s="22"/>
      <c r="AH66" s="22"/>
      <c r="AI66" s="22"/>
      <c r="AJ66" s="22"/>
      <c r="AK66" s="22"/>
      <c r="AL66" s="22"/>
      <c r="AM66" s="22"/>
      <c r="AN66" s="22"/>
      <c r="AO66" s="22"/>
      <c r="AP66" s="22"/>
      <c r="AQ66" s="22"/>
    </row>
    <row r="67" spans="1:43" ht="24" customHeight="1">
      <c r="A67" s="130" t="s">
        <v>54</v>
      </c>
      <c r="B67" s="75"/>
      <c r="C67" s="75"/>
      <c r="D67" s="75"/>
      <c r="E67" s="75"/>
      <c r="F67" s="75"/>
      <c r="G67" s="75"/>
      <c r="H67" s="75"/>
      <c r="I67" s="75"/>
      <c r="J67" s="75"/>
      <c r="K67" s="75"/>
      <c r="L67" s="75"/>
      <c r="M67" s="75"/>
      <c r="N67" s="75"/>
      <c r="O67" s="75"/>
      <c r="P67" s="75"/>
      <c r="Q67" s="75"/>
      <c r="R67" s="75"/>
      <c r="S67" s="75"/>
      <c r="T67" s="76"/>
      <c r="U67" s="130" t="s">
        <v>55</v>
      </c>
      <c r="V67" s="75"/>
      <c r="W67" s="75"/>
      <c r="X67" s="75"/>
      <c r="Y67" s="75"/>
      <c r="Z67" s="75"/>
      <c r="AA67" s="75"/>
      <c r="AB67" s="75"/>
      <c r="AC67" s="75"/>
      <c r="AD67" s="76"/>
      <c r="AE67" s="55"/>
      <c r="AF67" s="26"/>
      <c r="AG67" s="26"/>
      <c r="AH67" s="26"/>
      <c r="AI67" s="26"/>
      <c r="AJ67" s="26"/>
      <c r="AK67" s="26"/>
      <c r="AL67" s="26"/>
      <c r="AM67" s="26"/>
      <c r="AN67" s="26"/>
      <c r="AO67" s="26"/>
      <c r="AP67" s="26"/>
      <c r="AQ67" s="26"/>
    </row>
    <row r="68" spans="1:43" ht="15.75" customHeight="1">
      <c r="A68" s="134">
        <f>+VLOOKUP(F6,BD!B:VI,344,0)</f>
        <v>0</v>
      </c>
      <c r="B68" s="85"/>
      <c r="C68" s="85"/>
      <c r="D68" s="85"/>
      <c r="E68" s="85"/>
      <c r="F68" s="85"/>
      <c r="G68" s="85"/>
      <c r="H68" s="85"/>
      <c r="I68" s="85"/>
      <c r="J68" s="85"/>
      <c r="K68" s="85"/>
      <c r="L68" s="85"/>
      <c r="M68" s="85"/>
      <c r="N68" s="85"/>
      <c r="O68" s="85"/>
      <c r="P68" s="85"/>
      <c r="Q68" s="85"/>
      <c r="R68" s="85"/>
      <c r="S68" s="85"/>
      <c r="T68" s="86"/>
      <c r="U68" s="131">
        <f>+VLOOKUP(F6,BD!B:VI,345,0)</f>
        <v>0</v>
      </c>
      <c r="V68" s="85"/>
      <c r="W68" s="85"/>
      <c r="X68" s="85"/>
      <c r="Y68" s="85"/>
      <c r="Z68" s="85"/>
      <c r="AA68" s="85"/>
      <c r="AB68" s="85"/>
      <c r="AC68" s="85"/>
      <c r="AD68" s="86"/>
      <c r="AE68" s="50"/>
      <c r="AF68" s="22"/>
      <c r="AG68" s="22"/>
      <c r="AH68" s="22"/>
      <c r="AI68" s="22"/>
      <c r="AJ68" s="22"/>
      <c r="AK68" s="22"/>
      <c r="AL68" s="22"/>
      <c r="AM68" s="22"/>
      <c r="AN68" s="22"/>
      <c r="AO68" s="22"/>
      <c r="AP68" s="22"/>
      <c r="AQ68" s="22"/>
    </row>
    <row r="69" spans="1:43" ht="212.25" customHeight="1">
      <c r="A69" s="132"/>
      <c r="B69" s="90"/>
      <c r="C69" s="90"/>
      <c r="D69" s="90"/>
      <c r="E69" s="90"/>
      <c r="F69" s="90"/>
      <c r="G69" s="90"/>
      <c r="H69" s="90"/>
      <c r="I69" s="90"/>
      <c r="J69" s="90"/>
      <c r="K69" s="90"/>
      <c r="L69" s="90"/>
      <c r="M69" s="90"/>
      <c r="N69" s="90"/>
      <c r="O69" s="90"/>
      <c r="P69" s="90"/>
      <c r="Q69" s="90"/>
      <c r="R69" s="90"/>
      <c r="S69" s="90"/>
      <c r="T69" s="91"/>
      <c r="U69" s="132"/>
      <c r="V69" s="90"/>
      <c r="W69" s="90"/>
      <c r="X69" s="90"/>
      <c r="Y69" s="90"/>
      <c r="Z69" s="90"/>
      <c r="AA69" s="90"/>
      <c r="AB69" s="90"/>
      <c r="AC69" s="90"/>
      <c r="AD69" s="91"/>
      <c r="AE69" s="55"/>
      <c r="AF69" s="26"/>
      <c r="AG69" s="26"/>
      <c r="AH69" s="26"/>
      <c r="AI69" s="26"/>
      <c r="AJ69" s="26"/>
      <c r="AK69" s="26"/>
      <c r="AL69" s="26"/>
      <c r="AM69" s="26"/>
      <c r="AN69" s="26"/>
      <c r="AO69" s="26"/>
      <c r="AP69" s="26"/>
      <c r="AQ69" s="26"/>
    </row>
    <row r="70" spans="1:43" ht="24" customHeight="1">
      <c r="A70" s="130" t="s">
        <v>56</v>
      </c>
      <c r="B70" s="75"/>
      <c r="C70" s="75"/>
      <c r="D70" s="75"/>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6"/>
      <c r="AE70" s="55"/>
      <c r="AF70" s="26"/>
      <c r="AG70" s="26"/>
      <c r="AH70" s="26"/>
      <c r="AI70" s="26"/>
      <c r="AJ70" s="26"/>
      <c r="AK70" s="26"/>
      <c r="AL70" s="26"/>
      <c r="AM70" s="26"/>
      <c r="AN70" s="26"/>
      <c r="AO70" s="26"/>
      <c r="AP70" s="26"/>
      <c r="AQ70" s="26"/>
    </row>
    <row r="71" spans="1:43" ht="15.75" customHeight="1">
      <c r="A71" s="122" t="s">
        <v>57</v>
      </c>
      <c r="B71" s="75"/>
      <c r="C71" s="75"/>
      <c r="D71" s="75"/>
      <c r="E71" s="75"/>
      <c r="F71" s="75"/>
      <c r="G71" s="75"/>
      <c r="H71" s="75"/>
      <c r="I71" s="75"/>
      <c r="J71" s="75"/>
      <c r="K71" s="75"/>
      <c r="L71" s="75"/>
      <c r="M71" s="75"/>
      <c r="N71" s="75"/>
      <c r="O71" s="76"/>
      <c r="P71" s="122" t="s">
        <v>58</v>
      </c>
      <c r="Q71" s="75"/>
      <c r="R71" s="75"/>
      <c r="S71" s="75"/>
      <c r="T71" s="75"/>
      <c r="U71" s="75"/>
      <c r="V71" s="75"/>
      <c r="W71" s="75"/>
      <c r="X71" s="75"/>
      <c r="Y71" s="75"/>
      <c r="Z71" s="75"/>
      <c r="AA71" s="75"/>
      <c r="AB71" s="88"/>
      <c r="AC71" s="123" t="s">
        <v>59</v>
      </c>
      <c r="AD71" s="76"/>
      <c r="AE71" s="50"/>
      <c r="AF71" s="22"/>
      <c r="AG71" s="22"/>
      <c r="AH71" s="22"/>
      <c r="AI71" s="22"/>
      <c r="AJ71" s="22"/>
      <c r="AK71" s="22"/>
      <c r="AL71" s="22"/>
      <c r="AM71" s="22"/>
      <c r="AN71" s="22"/>
      <c r="AO71" s="22"/>
      <c r="AP71" s="22"/>
      <c r="AQ71" s="22"/>
    </row>
    <row r="72" spans="1:43" ht="15" customHeight="1">
      <c r="A72" s="125" t="str">
        <f>+VLOOKUP(F6,BD!B:VI,534,0)</f>
        <v>Stephen P, Robbins y Coulter, Mary, -2015, Administración, Ciudad de México, México, Pearson Educacion ISBN: 9786073227674</v>
      </c>
      <c r="B72" s="85"/>
      <c r="C72" s="85"/>
      <c r="D72" s="85"/>
      <c r="E72" s="85"/>
      <c r="F72" s="85"/>
      <c r="G72" s="85"/>
      <c r="H72" s="85"/>
      <c r="I72" s="85"/>
      <c r="J72" s="85"/>
      <c r="K72" s="85"/>
      <c r="L72" s="85"/>
      <c r="M72" s="85"/>
      <c r="N72" s="85"/>
      <c r="O72" s="86"/>
      <c r="P72" s="124"/>
      <c r="Q72" s="68"/>
      <c r="R72" s="68"/>
      <c r="S72" s="68"/>
      <c r="T72" s="68"/>
      <c r="U72" s="68"/>
      <c r="V72" s="68"/>
      <c r="W72" s="68"/>
      <c r="X72" s="68"/>
      <c r="Y72" s="68"/>
      <c r="Z72" s="68"/>
      <c r="AA72" s="68"/>
      <c r="AB72" s="66"/>
      <c r="AC72" s="120"/>
      <c r="AD72" s="66"/>
      <c r="AE72" s="50"/>
      <c r="AF72" s="22"/>
      <c r="AG72" s="22"/>
      <c r="AH72" s="22"/>
      <c r="AI72" s="22"/>
      <c r="AJ72" s="22"/>
      <c r="AK72" s="22"/>
      <c r="AL72" s="22"/>
      <c r="AM72" s="22"/>
      <c r="AN72" s="22"/>
      <c r="AO72" s="22"/>
      <c r="AP72" s="22"/>
      <c r="AQ72" s="22"/>
    </row>
    <row r="73" spans="1:43" ht="15.75" customHeight="1">
      <c r="A73" s="126"/>
      <c r="B73" s="73"/>
      <c r="C73" s="73"/>
      <c r="D73" s="73"/>
      <c r="E73" s="73"/>
      <c r="F73" s="73"/>
      <c r="G73" s="73"/>
      <c r="H73" s="73"/>
      <c r="I73" s="73"/>
      <c r="J73" s="73"/>
      <c r="K73" s="73"/>
      <c r="L73" s="73"/>
      <c r="M73" s="73"/>
      <c r="N73" s="73"/>
      <c r="O73" s="127"/>
      <c r="P73" s="124"/>
      <c r="Q73" s="68"/>
      <c r="R73" s="68"/>
      <c r="S73" s="68"/>
      <c r="T73" s="68"/>
      <c r="U73" s="68"/>
      <c r="V73" s="68"/>
      <c r="W73" s="68"/>
      <c r="X73" s="68"/>
      <c r="Y73" s="68"/>
      <c r="Z73" s="68"/>
      <c r="AA73" s="68"/>
      <c r="AB73" s="66"/>
      <c r="AC73" s="120"/>
      <c r="AD73" s="66"/>
      <c r="AE73" s="50"/>
      <c r="AF73" s="22"/>
      <c r="AG73" s="22"/>
      <c r="AH73" s="22"/>
      <c r="AI73" s="22"/>
      <c r="AJ73" s="22"/>
      <c r="AK73" s="22"/>
      <c r="AL73" s="22"/>
      <c r="AM73" s="22"/>
      <c r="AN73" s="22"/>
      <c r="AO73" s="22"/>
      <c r="AP73" s="22"/>
      <c r="AQ73" s="22"/>
    </row>
    <row r="74" spans="1:43" ht="18.75" customHeight="1">
      <c r="A74" s="133" t="str">
        <f>+VLOOKUP(F6,BD!B:VI,535,0)</f>
        <v>Whetten, David A. / Cameron, Kim S., -2016, Desarrollo de Habilidades Directivas, Ciudad de México, México, Pearson Educación ISBN978607322767 4</v>
      </c>
      <c r="B74" s="73"/>
      <c r="C74" s="73"/>
      <c r="D74" s="73"/>
      <c r="E74" s="73"/>
      <c r="F74" s="73"/>
      <c r="G74" s="73"/>
      <c r="H74" s="73"/>
      <c r="I74" s="73"/>
      <c r="J74" s="73"/>
      <c r="K74" s="73"/>
      <c r="L74" s="73"/>
      <c r="M74" s="73"/>
      <c r="N74" s="73"/>
      <c r="O74" s="127"/>
      <c r="P74" s="119"/>
      <c r="Q74" s="68"/>
      <c r="R74" s="68"/>
      <c r="S74" s="68"/>
      <c r="T74" s="68"/>
      <c r="U74" s="68"/>
      <c r="V74" s="68"/>
      <c r="W74" s="68"/>
      <c r="X74" s="68"/>
      <c r="Y74" s="68"/>
      <c r="Z74" s="68"/>
      <c r="AA74" s="68"/>
      <c r="AB74" s="66"/>
      <c r="AC74" s="120"/>
      <c r="AD74" s="66"/>
      <c r="AE74" s="50"/>
      <c r="AF74" s="22"/>
      <c r="AG74" s="22"/>
      <c r="AH74" s="22"/>
      <c r="AI74" s="22"/>
      <c r="AJ74" s="22"/>
      <c r="AK74" s="22"/>
      <c r="AL74" s="22"/>
      <c r="AM74" s="22"/>
      <c r="AN74" s="22"/>
      <c r="AO74" s="22"/>
      <c r="AP74" s="22"/>
      <c r="AQ74" s="22"/>
    </row>
    <row r="75" spans="1:43" ht="15.75" customHeight="1">
      <c r="A75" s="126"/>
      <c r="B75" s="73"/>
      <c r="C75" s="73"/>
      <c r="D75" s="73"/>
      <c r="E75" s="73"/>
      <c r="F75" s="73"/>
      <c r="G75" s="73"/>
      <c r="H75" s="73"/>
      <c r="I75" s="73"/>
      <c r="J75" s="73"/>
      <c r="K75" s="73"/>
      <c r="L75" s="73"/>
      <c r="M75" s="73"/>
      <c r="N75" s="73"/>
      <c r="O75" s="127"/>
      <c r="P75" s="119"/>
      <c r="Q75" s="68"/>
      <c r="R75" s="68"/>
      <c r="S75" s="68"/>
      <c r="T75" s="68"/>
      <c r="U75" s="68"/>
      <c r="V75" s="68"/>
      <c r="W75" s="68"/>
      <c r="X75" s="68"/>
      <c r="Y75" s="68"/>
      <c r="Z75" s="68"/>
      <c r="AA75" s="68"/>
      <c r="AB75" s="66"/>
      <c r="AC75" s="120"/>
      <c r="AD75" s="66"/>
      <c r="AE75" s="50"/>
      <c r="AF75" s="22"/>
      <c r="AG75" s="22"/>
      <c r="AH75" s="22"/>
      <c r="AI75" s="22"/>
      <c r="AJ75" s="22"/>
      <c r="AK75" s="22"/>
      <c r="AL75" s="22"/>
      <c r="AM75" s="22"/>
      <c r="AN75" s="22"/>
      <c r="AO75" s="22"/>
      <c r="AP75" s="22"/>
      <c r="AQ75" s="22"/>
    </row>
    <row r="76" spans="1:43" ht="18.75" customHeight="1">
      <c r="A76" s="133" t="str">
        <f>+VLOOKUP(F6,BD!B:VI,536,0)</f>
        <v>Guizar Montufa, Rafael , -2015, Desarrollo Organizacional , Ciudad de México, México, McGraw Hill</v>
      </c>
      <c r="B76" s="73"/>
      <c r="C76" s="73"/>
      <c r="D76" s="73"/>
      <c r="E76" s="73"/>
      <c r="F76" s="73"/>
      <c r="G76" s="73"/>
      <c r="H76" s="73"/>
      <c r="I76" s="73"/>
      <c r="J76" s="73"/>
      <c r="K76" s="73"/>
      <c r="L76" s="73"/>
      <c r="M76" s="73"/>
      <c r="N76" s="73"/>
      <c r="O76" s="127"/>
      <c r="P76" s="119"/>
      <c r="Q76" s="68"/>
      <c r="R76" s="68"/>
      <c r="S76" s="68"/>
      <c r="T76" s="68"/>
      <c r="U76" s="68"/>
      <c r="V76" s="68"/>
      <c r="W76" s="68"/>
      <c r="X76" s="68"/>
      <c r="Y76" s="68"/>
      <c r="Z76" s="68"/>
      <c r="AA76" s="68"/>
      <c r="AB76" s="66"/>
      <c r="AC76" s="120"/>
      <c r="AD76" s="66"/>
      <c r="AE76" s="50"/>
      <c r="AF76" s="22"/>
      <c r="AG76" s="22"/>
      <c r="AH76" s="22"/>
      <c r="AI76" s="22"/>
      <c r="AJ76" s="22"/>
      <c r="AK76" s="22"/>
      <c r="AL76" s="22"/>
      <c r="AM76" s="22"/>
      <c r="AN76" s="22"/>
      <c r="AO76" s="22"/>
      <c r="AP76" s="22"/>
      <c r="AQ76" s="22"/>
    </row>
    <row r="77" spans="1:43" ht="15.75" customHeight="1">
      <c r="A77" s="126"/>
      <c r="B77" s="73"/>
      <c r="C77" s="73"/>
      <c r="D77" s="73"/>
      <c r="E77" s="73"/>
      <c r="F77" s="73"/>
      <c r="G77" s="73"/>
      <c r="H77" s="73"/>
      <c r="I77" s="73"/>
      <c r="J77" s="73"/>
      <c r="K77" s="73"/>
      <c r="L77" s="73"/>
      <c r="M77" s="73"/>
      <c r="N77" s="73"/>
      <c r="O77" s="127"/>
      <c r="P77" s="119"/>
      <c r="Q77" s="68"/>
      <c r="R77" s="68"/>
      <c r="S77" s="68"/>
      <c r="T77" s="68"/>
      <c r="U77" s="68"/>
      <c r="V77" s="68"/>
      <c r="W77" s="68"/>
      <c r="X77" s="68"/>
      <c r="Y77" s="68"/>
      <c r="Z77" s="68"/>
      <c r="AA77" s="68"/>
      <c r="AB77" s="66"/>
      <c r="AC77" s="120"/>
      <c r="AD77" s="66"/>
      <c r="AE77" s="50"/>
      <c r="AF77" s="22"/>
      <c r="AG77" s="22"/>
      <c r="AH77" s="22"/>
      <c r="AI77" s="22"/>
      <c r="AJ77" s="22"/>
      <c r="AK77" s="22"/>
      <c r="AL77" s="22"/>
      <c r="AM77" s="22"/>
      <c r="AN77" s="22"/>
      <c r="AO77" s="22"/>
      <c r="AP77" s="22"/>
      <c r="AQ77" s="22"/>
    </row>
    <row r="78" spans="1:43" ht="18.75" customHeight="1">
      <c r="A78" s="133" t="str">
        <f>+VLOOKUP(F6,BD!B:VI,537,0)</f>
        <v>Dessler, Gary , -2015, Administración de Recursos Humanos , Ciudad de México, México, Person Educación ISBN: 9786073233118</v>
      </c>
      <c r="B78" s="73"/>
      <c r="C78" s="73"/>
      <c r="D78" s="73"/>
      <c r="E78" s="73"/>
      <c r="F78" s="73"/>
      <c r="G78" s="73"/>
      <c r="H78" s="73"/>
      <c r="I78" s="73"/>
      <c r="J78" s="73"/>
      <c r="K78" s="73"/>
      <c r="L78" s="73"/>
      <c r="M78" s="73"/>
      <c r="N78" s="73"/>
      <c r="O78" s="127"/>
      <c r="P78" s="119"/>
      <c r="Q78" s="68"/>
      <c r="R78" s="68"/>
      <c r="S78" s="68"/>
      <c r="T78" s="68"/>
      <c r="U78" s="68"/>
      <c r="V78" s="68"/>
      <c r="W78" s="68"/>
      <c r="X78" s="68"/>
      <c r="Y78" s="68"/>
      <c r="Z78" s="68"/>
      <c r="AA78" s="68"/>
      <c r="AB78" s="66"/>
      <c r="AC78" s="120"/>
      <c r="AD78" s="66"/>
      <c r="AE78" s="50"/>
      <c r="AF78" s="22"/>
      <c r="AG78" s="22"/>
      <c r="AH78" s="22"/>
      <c r="AI78" s="22"/>
      <c r="AJ78" s="22"/>
      <c r="AK78" s="22"/>
      <c r="AL78" s="22"/>
      <c r="AM78" s="22"/>
      <c r="AN78" s="22"/>
      <c r="AO78" s="22"/>
      <c r="AP78" s="22"/>
      <c r="AQ78" s="22"/>
    </row>
    <row r="79" spans="1:43" ht="15.75" customHeight="1">
      <c r="A79" s="126"/>
      <c r="B79" s="73"/>
      <c r="C79" s="73"/>
      <c r="D79" s="73"/>
      <c r="E79" s="73"/>
      <c r="F79" s="73"/>
      <c r="G79" s="73"/>
      <c r="H79" s="73"/>
      <c r="I79" s="73"/>
      <c r="J79" s="73"/>
      <c r="K79" s="73"/>
      <c r="L79" s="73"/>
      <c r="M79" s="73"/>
      <c r="N79" s="73"/>
      <c r="O79" s="127"/>
      <c r="P79" s="119"/>
      <c r="Q79" s="68"/>
      <c r="R79" s="68"/>
      <c r="S79" s="68"/>
      <c r="T79" s="68"/>
      <c r="U79" s="68"/>
      <c r="V79" s="68"/>
      <c r="W79" s="68"/>
      <c r="X79" s="68"/>
      <c r="Y79" s="68"/>
      <c r="Z79" s="68"/>
      <c r="AA79" s="68"/>
      <c r="AB79" s="66"/>
      <c r="AC79" s="120"/>
      <c r="AD79" s="66"/>
      <c r="AE79" s="50"/>
      <c r="AF79" s="22"/>
      <c r="AG79" s="22"/>
      <c r="AH79" s="22"/>
      <c r="AI79" s="22"/>
      <c r="AJ79" s="22"/>
      <c r="AK79" s="22"/>
      <c r="AL79" s="22"/>
      <c r="AM79" s="22"/>
      <c r="AN79" s="22"/>
      <c r="AO79" s="22"/>
      <c r="AP79" s="22"/>
      <c r="AQ79" s="22"/>
    </row>
    <row r="80" spans="1:43" ht="18.75" customHeight="1">
      <c r="A80" s="136" t="str">
        <f>+VLOOKUP(F6,BD!B:VI,538,0)</f>
        <v>Kotler, Philip  Armstrong, Gary, -2016, Fundamentos de marketing, Ciudad de México, México, Pearson Educación. ISBN: 9786073238458</v>
      </c>
      <c r="B80" s="90"/>
      <c r="C80" s="90"/>
      <c r="D80" s="90"/>
      <c r="E80" s="90"/>
      <c r="F80" s="90"/>
      <c r="G80" s="90"/>
      <c r="H80" s="90"/>
      <c r="I80" s="90"/>
      <c r="J80" s="90"/>
      <c r="K80" s="90"/>
      <c r="L80" s="90"/>
      <c r="M80" s="90"/>
      <c r="N80" s="90"/>
      <c r="O80" s="91"/>
      <c r="P80" s="119"/>
      <c r="Q80" s="68"/>
      <c r="R80" s="68"/>
      <c r="S80" s="68"/>
      <c r="T80" s="68"/>
      <c r="U80" s="68"/>
      <c r="V80" s="68"/>
      <c r="W80" s="68"/>
      <c r="X80" s="68"/>
      <c r="Y80" s="68"/>
      <c r="Z80" s="68"/>
      <c r="AA80" s="68"/>
      <c r="AB80" s="66"/>
      <c r="AC80" s="120">
        <f>SUM(AC72:AD79)</f>
        <v>0</v>
      </c>
      <c r="AD80" s="66"/>
      <c r="AE80" s="50"/>
      <c r="AF80" s="22"/>
      <c r="AG80" s="22"/>
      <c r="AH80" s="22"/>
      <c r="AI80" s="22"/>
      <c r="AJ80" s="22"/>
      <c r="AK80" s="22"/>
      <c r="AL80" s="22"/>
      <c r="AM80" s="22"/>
      <c r="AN80" s="22"/>
      <c r="AO80" s="22"/>
      <c r="AP80" s="22"/>
      <c r="AQ80" s="22"/>
    </row>
    <row r="81" spans="1:43" ht="15.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50"/>
      <c r="AF81" s="22"/>
      <c r="AG81" s="22"/>
      <c r="AH81" s="22"/>
      <c r="AI81" s="22"/>
      <c r="AJ81" s="22"/>
      <c r="AK81" s="22"/>
      <c r="AL81" s="22"/>
      <c r="AM81" s="22"/>
      <c r="AN81" s="22"/>
      <c r="AO81" s="22"/>
      <c r="AP81" s="22"/>
      <c r="AQ81" s="22"/>
    </row>
    <row r="82" spans="1:43" ht="15.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50"/>
      <c r="AF82" s="22"/>
      <c r="AG82" s="22"/>
      <c r="AH82" s="22"/>
      <c r="AI82" s="22"/>
      <c r="AJ82" s="22"/>
      <c r="AK82" s="22"/>
      <c r="AL82" s="22"/>
      <c r="AM82" s="22"/>
      <c r="AN82" s="22"/>
      <c r="AO82" s="22"/>
      <c r="AP82" s="22"/>
      <c r="AQ82" s="22"/>
    </row>
    <row r="83" spans="1:43" ht="15.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50"/>
      <c r="AF83" s="22"/>
      <c r="AG83" s="22"/>
      <c r="AH83" s="22"/>
      <c r="AI83" s="22"/>
      <c r="AJ83" s="22"/>
      <c r="AK83" s="22"/>
      <c r="AL83" s="22"/>
      <c r="AM83" s="22"/>
      <c r="AN83" s="22"/>
      <c r="AO83" s="22"/>
      <c r="AP83" s="22"/>
      <c r="AQ83" s="22"/>
    </row>
    <row r="84" spans="1:43" ht="15.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50"/>
      <c r="AF84" s="22"/>
      <c r="AG84" s="22"/>
      <c r="AH84" s="22"/>
      <c r="AI84" s="22"/>
      <c r="AJ84" s="22"/>
      <c r="AK84" s="22"/>
      <c r="AL84" s="22"/>
      <c r="AM84" s="22"/>
      <c r="AN84" s="22"/>
      <c r="AO84" s="22"/>
      <c r="AP84" s="22"/>
      <c r="AQ84" s="22"/>
    </row>
    <row r="85" spans="1:43" ht="15.75" customHeight="1">
      <c r="A85" s="17"/>
      <c r="B85" s="121" t="str">
        <f>IF('UT 1'!B85:J85=0,"",'UT 1'!B85:J85)</f>
        <v/>
      </c>
      <c r="C85" s="81"/>
      <c r="D85" s="81"/>
      <c r="E85" s="81"/>
      <c r="F85" s="81"/>
      <c r="G85" s="81"/>
      <c r="H85" s="81"/>
      <c r="I85" s="81"/>
      <c r="J85" s="81"/>
      <c r="K85" s="17"/>
      <c r="L85" s="121" t="str">
        <f>IF('UT 1'!L85:T85=0,"",'UT 1'!L85:T85)</f>
        <v/>
      </c>
      <c r="M85" s="81"/>
      <c r="N85" s="81"/>
      <c r="O85" s="81"/>
      <c r="P85" s="81"/>
      <c r="Q85" s="81"/>
      <c r="R85" s="81"/>
      <c r="S85" s="81"/>
      <c r="T85" s="81"/>
      <c r="U85" s="17"/>
      <c r="V85" s="121" t="str">
        <f>IF('UT 1'!V85:AD85=0,"",'UT 1'!V85:AD85)</f>
        <v/>
      </c>
      <c r="W85" s="81"/>
      <c r="X85" s="81"/>
      <c r="Y85" s="81"/>
      <c r="Z85" s="81"/>
      <c r="AA85" s="81"/>
      <c r="AB85" s="81"/>
      <c r="AC85" s="81"/>
      <c r="AD85" s="81"/>
      <c r="AE85" s="50"/>
      <c r="AF85" s="22"/>
      <c r="AG85" s="22"/>
      <c r="AH85" s="22"/>
      <c r="AI85" s="22"/>
      <c r="AJ85" s="22"/>
      <c r="AK85" s="22"/>
      <c r="AL85" s="22"/>
      <c r="AM85" s="22"/>
      <c r="AN85" s="22"/>
      <c r="AO85" s="22"/>
      <c r="AP85" s="22"/>
      <c r="AQ85" s="22"/>
    </row>
    <row r="86" spans="1:43" ht="15.75" customHeight="1">
      <c r="A86" s="17"/>
      <c r="B86" s="17" t="str">
        <f>+'UT 1'!B86</f>
        <v>Elaboró (Nombre completo y Firma)</v>
      </c>
      <c r="C86" s="17"/>
      <c r="D86" s="17"/>
      <c r="E86" s="17"/>
      <c r="F86" s="17"/>
      <c r="G86" s="17"/>
      <c r="H86" s="17"/>
      <c r="I86" s="17"/>
      <c r="J86" s="17"/>
      <c r="K86" s="17"/>
      <c r="L86" s="17"/>
      <c r="M86" s="17" t="str">
        <f>+'UT 1'!M86</f>
        <v>Revisó (Nombre completo y Firma)</v>
      </c>
      <c r="N86" s="17"/>
      <c r="O86" s="17"/>
      <c r="P86" s="17"/>
      <c r="Q86" s="17"/>
      <c r="R86" s="17"/>
      <c r="S86" s="17"/>
      <c r="T86" s="17"/>
      <c r="U86" s="17"/>
      <c r="V86" s="17" t="str">
        <f>+'UT 1'!V86</f>
        <v>Validó (Nombre completo y Firma)</v>
      </c>
      <c r="W86" s="17"/>
      <c r="X86" s="17"/>
      <c r="Y86" s="17"/>
      <c r="Z86" s="17"/>
      <c r="AA86" s="17"/>
      <c r="AB86" s="17"/>
      <c r="AC86" s="17"/>
      <c r="AD86" s="17"/>
      <c r="AE86" s="50"/>
      <c r="AF86" s="22"/>
      <c r="AG86" s="22"/>
      <c r="AH86" s="22"/>
      <c r="AI86" s="22"/>
      <c r="AJ86" s="22"/>
      <c r="AK86" s="22"/>
      <c r="AL86" s="22"/>
      <c r="AM86" s="22"/>
      <c r="AN86" s="22"/>
      <c r="AO86" s="22"/>
      <c r="AP86" s="22"/>
      <c r="AQ86" s="22"/>
    </row>
    <row r="87" spans="1:43" ht="15.75" customHeight="1">
      <c r="A87" s="17" t="s">
        <v>63</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50"/>
      <c r="AF87" s="22"/>
      <c r="AG87" s="22"/>
      <c r="AH87" s="22"/>
      <c r="AI87" s="22"/>
      <c r="AJ87" s="22"/>
      <c r="AK87" s="22"/>
      <c r="AL87" s="22"/>
      <c r="AM87" s="22"/>
      <c r="AN87" s="22"/>
      <c r="AO87" s="22"/>
      <c r="AP87" s="22"/>
      <c r="AQ87" s="22"/>
    </row>
    <row r="88" spans="1:43" ht="15.75" customHeight="1">
      <c r="A88" s="135" t="s">
        <v>4362</v>
      </c>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50"/>
      <c r="AF88" s="22"/>
      <c r="AG88" s="22"/>
      <c r="AH88" s="22"/>
      <c r="AI88" s="22"/>
      <c r="AJ88" s="22"/>
      <c r="AK88" s="22"/>
      <c r="AL88" s="22"/>
      <c r="AM88" s="22"/>
      <c r="AN88" s="22"/>
      <c r="AO88" s="22"/>
      <c r="AP88" s="22"/>
      <c r="AQ88" s="22"/>
    </row>
    <row r="89" spans="1:43" ht="15.75" hidden="1"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50"/>
      <c r="AF89" s="22"/>
      <c r="AG89" s="22"/>
      <c r="AH89" s="22"/>
      <c r="AI89" s="22"/>
      <c r="AJ89" s="22"/>
      <c r="AK89" s="22"/>
      <c r="AL89" s="22"/>
      <c r="AM89" s="22"/>
      <c r="AN89" s="22"/>
      <c r="AO89" s="22"/>
      <c r="AP89" s="22"/>
      <c r="AQ89" s="22"/>
    </row>
    <row r="90" spans="1:43" ht="15.75" hidden="1"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50"/>
      <c r="AF90" s="22"/>
      <c r="AG90" s="22"/>
      <c r="AH90" s="22"/>
      <c r="AI90" s="22"/>
      <c r="AJ90" s="22"/>
      <c r="AK90" s="22"/>
      <c r="AL90" s="22"/>
      <c r="AM90" s="22"/>
      <c r="AN90" s="22"/>
      <c r="AO90" s="22"/>
      <c r="AP90" s="22"/>
      <c r="AQ90" s="22"/>
    </row>
    <row r="91" spans="1:43" ht="15.75" hidden="1"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50"/>
      <c r="AF91" s="22"/>
      <c r="AG91" s="22"/>
      <c r="AH91" s="22"/>
      <c r="AI91" s="22"/>
      <c r="AJ91" s="22"/>
      <c r="AK91" s="22"/>
      <c r="AL91" s="22"/>
      <c r="AM91" s="22"/>
      <c r="AN91" s="22"/>
      <c r="AO91" s="22"/>
      <c r="AP91" s="22"/>
      <c r="AQ91" s="22"/>
    </row>
    <row r="92" spans="1:43" ht="15.75" hidden="1"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50"/>
      <c r="AF92" s="22"/>
      <c r="AG92" s="22"/>
      <c r="AH92" s="22"/>
      <c r="AI92" s="22"/>
      <c r="AJ92" s="22"/>
      <c r="AK92" s="22"/>
      <c r="AL92" s="22"/>
      <c r="AM92" s="22"/>
      <c r="AN92" s="22"/>
      <c r="AO92" s="22"/>
      <c r="AP92" s="22"/>
      <c r="AQ92" s="22"/>
    </row>
    <row r="93" spans="1:43" ht="15.75" hidden="1"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50"/>
      <c r="AF93" s="22"/>
      <c r="AG93" s="22"/>
      <c r="AH93" s="22"/>
      <c r="AI93" s="22"/>
      <c r="AJ93" s="22"/>
      <c r="AK93" s="22"/>
      <c r="AL93" s="22"/>
      <c r="AM93" s="22"/>
      <c r="AN93" s="22"/>
      <c r="AO93" s="22"/>
      <c r="AP93" s="22"/>
      <c r="AQ93" s="22"/>
    </row>
    <row r="94" spans="1:43" ht="15.75" hidden="1"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50"/>
      <c r="AF94" s="22"/>
      <c r="AG94" s="22"/>
      <c r="AH94" s="22"/>
      <c r="AI94" s="22"/>
      <c r="AJ94" s="22"/>
      <c r="AK94" s="22"/>
      <c r="AL94" s="22"/>
      <c r="AM94" s="22"/>
      <c r="AN94" s="22"/>
      <c r="AO94" s="22"/>
      <c r="AP94" s="22"/>
      <c r="AQ94" s="22"/>
    </row>
    <row r="95" spans="1:43" ht="15.75" hidden="1"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50"/>
      <c r="AF95" s="22"/>
      <c r="AG95" s="22"/>
      <c r="AH95" s="22"/>
      <c r="AI95" s="22"/>
      <c r="AJ95" s="22"/>
      <c r="AK95" s="22"/>
      <c r="AL95" s="22"/>
      <c r="AM95" s="22"/>
      <c r="AN95" s="22"/>
      <c r="AO95" s="22"/>
      <c r="AP95" s="22"/>
      <c r="AQ95" s="22"/>
    </row>
    <row r="96" spans="1:43" ht="15.75" hidden="1"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50"/>
      <c r="AF96" s="22"/>
      <c r="AG96" s="22"/>
      <c r="AH96" s="22"/>
      <c r="AI96" s="22"/>
      <c r="AJ96" s="22"/>
      <c r="AK96" s="22"/>
      <c r="AL96" s="22"/>
      <c r="AM96" s="22"/>
      <c r="AN96" s="22"/>
      <c r="AO96" s="22"/>
      <c r="AP96" s="22"/>
      <c r="AQ96" s="22"/>
    </row>
    <row r="97" spans="1:43" ht="15.75" hidden="1"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50"/>
      <c r="AF97" s="22"/>
      <c r="AG97" s="22"/>
      <c r="AH97" s="22"/>
      <c r="AI97" s="22"/>
      <c r="AJ97" s="22"/>
      <c r="AK97" s="22"/>
      <c r="AL97" s="22"/>
      <c r="AM97" s="22"/>
      <c r="AN97" s="22"/>
      <c r="AO97" s="22"/>
      <c r="AP97" s="22"/>
      <c r="AQ97" s="22"/>
    </row>
    <row r="98" spans="1:43" ht="15.75" hidden="1"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50"/>
      <c r="AF98" s="22"/>
      <c r="AG98" s="22"/>
      <c r="AH98" s="22"/>
      <c r="AI98" s="22"/>
      <c r="AJ98" s="22"/>
      <c r="AK98" s="22"/>
      <c r="AL98" s="22"/>
      <c r="AM98" s="22"/>
      <c r="AN98" s="22"/>
      <c r="AO98" s="22"/>
      <c r="AP98" s="22"/>
      <c r="AQ98" s="22"/>
    </row>
    <row r="99" spans="1:43" ht="15.75" hidden="1"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50"/>
      <c r="AF99" s="22"/>
      <c r="AG99" s="22"/>
      <c r="AH99" s="22"/>
      <c r="AI99" s="22"/>
      <c r="AJ99" s="22"/>
      <c r="AK99" s="22"/>
      <c r="AL99" s="22"/>
      <c r="AM99" s="22"/>
      <c r="AN99" s="22"/>
      <c r="AO99" s="22"/>
      <c r="AP99" s="22"/>
      <c r="AQ99" s="22"/>
    </row>
    <row r="100" spans="1:43" ht="15.75" hidden="1"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50"/>
      <c r="AF100" s="22"/>
      <c r="AG100" s="22"/>
      <c r="AH100" s="22"/>
      <c r="AI100" s="22"/>
      <c r="AJ100" s="22"/>
      <c r="AK100" s="22"/>
      <c r="AL100" s="22"/>
      <c r="AM100" s="22"/>
      <c r="AN100" s="22"/>
      <c r="AO100" s="22"/>
      <c r="AP100" s="22"/>
      <c r="AQ100" s="22"/>
    </row>
    <row r="101" spans="1:43" ht="15.75" hidden="1"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50"/>
      <c r="AF101" s="22"/>
      <c r="AG101" s="22"/>
      <c r="AH101" s="22"/>
      <c r="AI101" s="22"/>
      <c r="AJ101" s="22"/>
      <c r="AK101" s="22"/>
      <c r="AL101" s="22"/>
      <c r="AM101" s="22"/>
      <c r="AN101" s="22"/>
      <c r="AO101" s="22"/>
      <c r="AP101" s="22"/>
      <c r="AQ101" s="22"/>
    </row>
    <row r="102" spans="1:43" ht="15.75" hidden="1"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50"/>
      <c r="AF102" s="22"/>
      <c r="AG102" s="22"/>
      <c r="AH102" s="22"/>
      <c r="AI102" s="22"/>
      <c r="AJ102" s="22"/>
      <c r="AK102" s="22"/>
      <c r="AL102" s="22"/>
      <c r="AM102" s="22"/>
      <c r="AN102" s="22"/>
      <c r="AO102" s="22"/>
      <c r="AP102" s="22"/>
      <c r="AQ102" s="22"/>
    </row>
    <row r="103" spans="1:43" ht="15.75" hidden="1"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50"/>
      <c r="AF103" s="22"/>
      <c r="AG103" s="22"/>
      <c r="AH103" s="22"/>
      <c r="AI103" s="22"/>
      <c r="AJ103" s="22"/>
      <c r="AK103" s="22"/>
      <c r="AL103" s="22"/>
      <c r="AM103" s="22"/>
      <c r="AN103" s="22"/>
      <c r="AO103" s="22"/>
      <c r="AP103" s="22"/>
      <c r="AQ103" s="22"/>
    </row>
    <row r="104" spans="1:43" ht="15.75" hidden="1"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50"/>
      <c r="AF104" s="22"/>
      <c r="AG104" s="22"/>
      <c r="AH104" s="22"/>
      <c r="AI104" s="22"/>
      <c r="AJ104" s="22"/>
      <c r="AK104" s="22"/>
      <c r="AL104" s="22"/>
      <c r="AM104" s="22"/>
      <c r="AN104" s="22"/>
      <c r="AO104" s="22"/>
      <c r="AP104" s="22"/>
      <c r="AQ104" s="22"/>
    </row>
    <row r="105" spans="1:43" ht="15.75" hidden="1"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50"/>
      <c r="AF105" s="22"/>
      <c r="AG105" s="22"/>
      <c r="AH105" s="22"/>
      <c r="AI105" s="22"/>
      <c r="AJ105" s="22"/>
      <c r="AK105" s="22"/>
      <c r="AL105" s="22"/>
      <c r="AM105" s="22"/>
      <c r="AN105" s="22"/>
      <c r="AO105" s="22"/>
      <c r="AP105" s="22"/>
      <c r="AQ105" s="22"/>
    </row>
    <row r="106" spans="1:43" ht="15.75" hidden="1"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50"/>
      <c r="AF106" s="22"/>
      <c r="AG106" s="22"/>
      <c r="AH106" s="22"/>
      <c r="AI106" s="22"/>
      <c r="AJ106" s="22"/>
      <c r="AK106" s="22"/>
      <c r="AL106" s="22"/>
      <c r="AM106" s="22"/>
      <c r="AN106" s="22"/>
      <c r="AO106" s="22"/>
      <c r="AP106" s="22"/>
      <c r="AQ106" s="22"/>
    </row>
    <row r="107" spans="1:43" ht="15.75" hidden="1"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50"/>
      <c r="AF107" s="22"/>
      <c r="AG107" s="22"/>
      <c r="AH107" s="22"/>
      <c r="AI107" s="22"/>
      <c r="AJ107" s="22"/>
      <c r="AK107" s="22"/>
      <c r="AL107" s="22"/>
      <c r="AM107" s="22"/>
      <c r="AN107" s="22"/>
      <c r="AO107" s="22"/>
      <c r="AP107" s="22"/>
      <c r="AQ107" s="22"/>
    </row>
    <row r="108" spans="1:43" ht="15.75" hidden="1"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50"/>
      <c r="AF108" s="22"/>
      <c r="AG108" s="22"/>
      <c r="AH108" s="22"/>
      <c r="AI108" s="22"/>
      <c r="AJ108" s="22"/>
      <c r="AK108" s="22"/>
      <c r="AL108" s="22"/>
      <c r="AM108" s="22"/>
      <c r="AN108" s="22"/>
      <c r="AO108" s="22"/>
      <c r="AP108" s="22"/>
      <c r="AQ108" s="22"/>
    </row>
    <row r="109" spans="1:43" ht="15.75" hidden="1"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50"/>
      <c r="AF109" s="22"/>
      <c r="AG109" s="22"/>
      <c r="AH109" s="22"/>
      <c r="AI109" s="22"/>
      <c r="AJ109" s="22"/>
      <c r="AK109" s="22"/>
      <c r="AL109" s="22"/>
      <c r="AM109" s="22"/>
      <c r="AN109" s="22"/>
      <c r="AO109" s="22"/>
      <c r="AP109" s="22"/>
      <c r="AQ109" s="22"/>
    </row>
    <row r="110" spans="1:43" ht="15.75" hidden="1"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50"/>
      <c r="AF110" s="22"/>
      <c r="AG110" s="22"/>
      <c r="AH110" s="22"/>
      <c r="AI110" s="22"/>
      <c r="AJ110" s="22"/>
      <c r="AK110" s="22"/>
      <c r="AL110" s="22"/>
      <c r="AM110" s="22"/>
      <c r="AN110" s="22"/>
      <c r="AO110" s="22"/>
      <c r="AP110" s="22"/>
      <c r="AQ110" s="22"/>
    </row>
    <row r="111" spans="1:43" ht="15.75" hidden="1"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50"/>
      <c r="AF111" s="22"/>
      <c r="AG111" s="22"/>
      <c r="AH111" s="22"/>
      <c r="AI111" s="22"/>
      <c r="AJ111" s="22"/>
      <c r="AK111" s="22"/>
      <c r="AL111" s="22"/>
      <c r="AM111" s="22"/>
      <c r="AN111" s="22"/>
      <c r="AO111" s="22"/>
      <c r="AP111" s="22"/>
      <c r="AQ111" s="22"/>
    </row>
    <row r="112" spans="1:43" ht="15.75" hidden="1"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50"/>
      <c r="AF112" s="22"/>
      <c r="AG112" s="22"/>
      <c r="AH112" s="22"/>
      <c r="AI112" s="22"/>
      <c r="AJ112" s="22"/>
      <c r="AK112" s="22"/>
      <c r="AL112" s="22"/>
      <c r="AM112" s="22"/>
      <c r="AN112" s="22"/>
      <c r="AO112" s="22"/>
      <c r="AP112" s="22"/>
      <c r="AQ112" s="22"/>
    </row>
    <row r="113" spans="1:43" ht="15.75" hidden="1"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50"/>
      <c r="AF113" s="22"/>
      <c r="AG113" s="22"/>
      <c r="AH113" s="22"/>
      <c r="AI113" s="22"/>
      <c r="AJ113" s="22"/>
      <c r="AK113" s="22"/>
      <c r="AL113" s="22"/>
      <c r="AM113" s="22"/>
      <c r="AN113" s="22"/>
      <c r="AO113" s="22"/>
      <c r="AP113" s="22"/>
      <c r="AQ113" s="22"/>
    </row>
    <row r="114" spans="1:43" ht="15.75" hidden="1"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50"/>
      <c r="AF114" s="22"/>
      <c r="AG114" s="22"/>
      <c r="AH114" s="22"/>
      <c r="AI114" s="22"/>
      <c r="AJ114" s="22"/>
      <c r="AK114" s="22"/>
      <c r="AL114" s="22"/>
      <c r="AM114" s="22"/>
      <c r="AN114" s="22"/>
      <c r="AO114" s="22"/>
      <c r="AP114" s="22"/>
      <c r="AQ114" s="22"/>
    </row>
    <row r="115" spans="1:43" ht="15.75" hidden="1"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50"/>
      <c r="AF115" s="22"/>
      <c r="AG115" s="22"/>
      <c r="AH115" s="22"/>
      <c r="AI115" s="22"/>
      <c r="AJ115" s="22"/>
      <c r="AK115" s="22"/>
      <c r="AL115" s="22"/>
      <c r="AM115" s="22"/>
      <c r="AN115" s="22"/>
      <c r="AO115" s="22"/>
      <c r="AP115" s="22"/>
      <c r="AQ115" s="22"/>
    </row>
    <row r="116" spans="1:43" ht="15.75" hidden="1"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50"/>
      <c r="AF116" s="22"/>
      <c r="AG116" s="22"/>
      <c r="AH116" s="22"/>
      <c r="AI116" s="22"/>
      <c r="AJ116" s="22"/>
      <c r="AK116" s="22"/>
      <c r="AL116" s="22"/>
      <c r="AM116" s="22"/>
      <c r="AN116" s="22"/>
      <c r="AO116" s="22"/>
      <c r="AP116" s="22"/>
      <c r="AQ116" s="22"/>
    </row>
    <row r="117" spans="1:43" ht="15.75" hidden="1"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50"/>
      <c r="AF117" s="22"/>
      <c r="AG117" s="22"/>
      <c r="AH117" s="22"/>
      <c r="AI117" s="22"/>
      <c r="AJ117" s="22"/>
      <c r="AK117" s="22"/>
      <c r="AL117" s="22"/>
      <c r="AM117" s="22"/>
      <c r="AN117" s="22"/>
      <c r="AO117" s="22"/>
      <c r="AP117" s="22"/>
      <c r="AQ117" s="22"/>
    </row>
    <row r="118" spans="1:43" ht="15.75" hidden="1"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50"/>
      <c r="AF118" s="22"/>
      <c r="AG118" s="22"/>
      <c r="AH118" s="22"/>
      <c r="AI118" s="22"/>
      <c r="AJ118" s="22"/>
      <c r="AK118" s="22"/>
      <c r="AL118" s="22"/>
      <c r="AM118" s="22"/>
      <c r="AN118" s="22"/>
      <c r="AO118" s="22"/>
      <c r="AP118" s="22"/>
      <c r="AQ118" s="22"/>
    </row>
    <row r="119" spans="1:43" ht="15.75" hidden="1"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50"/>
      <c r="AF119" s="22"/>
      <c r="AG119" s="22"/>
      <c r="AH119" s="22"/>
      <c r="AI119" s="22"/>
      <c r="AJ119" s="22"/>
      <c r="AK119" s="22"/>
      <c r="AL119" s="22"/>
      <c r="AM119" s="22"/>
      <c r="AN119" s="22"/>
      <c r="AO119" s="22"/>
      <c r="AP119" s="22"/>
      <c r="AQ119" s="22"/>
    </row>
    <row r="120" spans="1:43" ht="15.75" hidden="1"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50"/>
      <c r="AF120" s="22"/>
      <c r="AG120" s="22"/>
      <c r="AH120" s="22"/>
      <c r="AI120" s="22"/>
      <c r="AJ120" s="22"/>
      <c r="AK120" s="22"/>
      <c r="AL120" s="22"/>
      <c r="AM120" s="22"/>
      <c r="AN120" s="22"/>
      <c r="AO120" s="22"/>
      <c r="AP120" s="22"/>
      <c r="AQ120" s="22"/>
    </row>
    <row r="121" spans="1:43" ht="15.75" hidden="1"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50"/>
      <c r="AF121" s="22"/>
      <c r="AG121" s="22"/>
      <c r="AH121" s="22"/>
      <c r="AI121" s="22"/>
      <c r="AJ121" s="22"/>
      <c r="AK121" s="22"/>
      <c r="AL121" s="22"/>
      <c r="AM121" s="22"/>
      <c r="AN121" s="22"/>
      <c r="AO121" s="22"/>
      <c r="AP121" s="22"/>
      <c r="AQ121" s="22"/>
    </row>
    <row r="122" spans="1:43" ht="15.75" hidden="1"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50"/>
      <c r="AF122" s="22"/>
      <c r="AG122" s="22"/>
      <c r="AH122" s="22"/>
      <c r="AI122" s="22"/>
      <c r="AJ122" s="22"/>
      <c r="AK122" s="22"/>
      <c r="AL122" s="22"/>
      <c r="AM122" s="22"/>
      <c r="AN122" s="22"/>
      <c r="AO122" s="22"/>
      <c r="AP122" s="22"/>
      <c r="AQ122" s="22"/>
    </row>
    <row r="123" spans="1:43" ht="15.75" hidden="1"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50"/>
      <c r="AF123" s="22"/>
      <c r="AG123" s="22"/>
      <c r="AH123" s="22"/>
      <c r="AI123" s="22"/>
      <c r="AJ123" s="22"/>
      <c r="AK123" s="22"/>
      <c r="AL123" s="22"/>
      <c r="AM123" s="22"/>
      <c r="AN123" s="22"/>
      <c r="AO123" s="22"/>
      <c r="AP123" s="22"/>
      <c r="AQ123" s="22"/>
    </row>
    <row r="124" spans="1:43" ht="15.75" hidden="1"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50"/>
      <c r="AF124" s="22"/>
      <c r="AG124" s="22"/>
      <c r="AH124" s="22"/>
      <c r="AI124" s="22"/>
      <c r="AJ124" s="22"/>
      <c r="AK124" s="22"/>
      <c r="AL124" s="22"/>
      <c r="AM124" s="22"/>
      <c r="AN124" s="22"/>
      <c r="AO124" s="22"/>
      <c r="AP124" s="22"/>
      <c r="AQ124" s="22"/>
    </row>
    <row r="125" spans="1:43" ht="15.75" hidden="1"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50"/>
      <c r="AF125" s="22"/>
      <c r="AG125" s="22"/>
      <c r="AH125" s="22"/>
      <c r="AI125" s="22"/>
      <c r="AJ125" s="22"/>
      <c r="AK125" s="22"/>
      <c r="AL125" s="22"/>
      <c r="AM125" s="22"/>
      <c r="AN125" s="22"/>
      <c r="AO125" s="22"/>
      <c r="AP125" s="22"/>
      <c r="AQ125" s="22"/>
    </row>
    <row r="126" spans="1:43" ht="15.75" hidden="1"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50"/>
      <c r="AF126" s="22"/>
      <c r="AG126" s="22"/>
      <c r="AH126" s="22"/>
      <c r="AI126" s="22"/>
      <c r="AJ126" s="22"/>
      <c r="AK126" s="22"/>
      <c r="AL126" s="22"/>
      <c r="AM126" s="22"/>
      <c r="AN126" s="22"/>
      <c r="AO126" s="22"/>
      <c r="AP126" s="22"/>
      <c r="AQ126" s="22"/>
    </row>
    <row r="127" spans="1:43" ht="15.75" hidden="1"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50"/>
      <c r="AF127" s="22"/>
      <c r="AG127" s="22"/>
      <c r="AH127" s="22"/>
      <c r="AI127" s="22"/>
      <c r="AJ127" s="22"/>
      <c r="AK127" s="22"/>
      <c r="AL127" s="22"/>
      <c r="AM127" s="22"/>
      <c r="AN127" s="22"/>
      <c r="AO127" s="22"/>
      <c r="AP127" s="22"/>
      <c r="AQ127" s="22"/>
    </row>
    <row r="128" spans="1:43" ht="15.75" hidden="1"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50"/>
      <c r="AF128" s="22"/>
      <c r="AG128" s="22"/>
      <c r="AH128" s="22"/>
      <c r="AI128" s="22"/>
      <c r="AJ128" s="22"/>
      <c r="AK128" s="22"/>
      <c r="AL128" s="22"/>
      <c r="AM128" s="22"/>
      <c r="AN128" s="22"/>
      <c r="AO128" s="22"/>
      <c r="AP128" s="22"/>
      <c r="AQ128" s="22"/>
    </row>
    <row r="129" spans="1:43" ht="15.75" hidden="1"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50"/>
      <c r="AF129" s="22"/>
      <c r="AG129" s="22"/>
      <c r="AH129" s="22"/>
      <c r="AI129" s="22"/>
      <c r="AJ129" s="22"/>
      <c r="AK129" s="22"/>
      <c r="AL129" s="22"/>
      <c r="AM129" s="22"/>
      <c r="AN129" s="22"/>
      <c r="AO129" s="22"/>
      <c r="AP129" s="22"/>
      <c r="AQ129" s="22"/>
    </row>
    <row r="130" spans="1:43" ht="15.75" hidden="1"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50"/>
      <c r="AF130" s="22"/>
      <c r="AG130" s="22"/>
      <c r="AH130" s="22"/>
      <c r="AI130" s="22"/>
      <c r="AJ130" s="22"/>
      <c r="AK130" s="22"/>
      <c r="AL130" s="22"/>
      <c r="AM130" s="22"/>
      <c r="AN130" s="22"/>
      <c r="AO130" s="22"/>
      <c r="AP130" s="22"/>
      <c r="AQ130" s="22"/>
    </row>
    <row r="131" spans="1:43" ht="15.75" hidden="1"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50"/>
      <c r="AF131" s="22"/>
      <c r="AG131" s="22"/>
      <c r="AH131" s="22"/>
      <c r="AI131" s="22"/>
      <c r="AJ131" s="22"/>
      <c r="AK131" s="22"/>
      <c r="AL131" s="22"/>
      <c r="AM131" s="22"/>
      <c r="AN131" s="22"/>
      <c r="AO131" s="22"/>
      <c r="AP131" s="22"/>
      <c r="AQ131" s="22"/>
    </row>
    <row r="132" spans="1:43" ht="15.75" hidden="1"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50"/>
      <c r="AF132" s="22"/>
      <c r="AG132" s="22"/>
      <c r="AH132" s="22"/>
      <c r="AI132" s="22"/>
      <c r="AJ132" s="22"/>
      <c r="AK132" s="22"/>
      <c r="AL132" s="22"/>
      <c r="AM132" s="22"/>
      <c r="AN132" s="22"/>
      <c r="AO132" s="22"/>
      <c r="AP132" s="22"/>
      <c r="AQ132" s="22"/>
    </row>
    <row r="133" spans="1:43" ht="15.75" hidden="1"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50"/>
      <c r="AF133" s="22"/>
      <c r="AG133" s="22"/>
      <c r="AH133" s="22"/>
      <c r="AI133" s="22"/>
      <c r="AJ133" s="22"/>
      <c r="AK133" s="22"/>
      <c r="AL133" s="22"/>
      <c r="AM133" s="22"/>
      <c r="AN133" s="22"/>
      <c r="AO133" s="22"/>
      <c r="AP133" s="22"/>
      <c r="AQ133" s="22"/>
    </row>
    <row r="134" spans="1:43" ht="15.75" hidden="1"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50"/>
      <c r="AF134" s="22"/>
      <c r="AG134" s="22"/>
      <c r="AH134" s="22"/>
      <c r="AI134" s="22"/>
      <c r="AJ134" s="22"/>
      <c r="AK134" s="22"/>
      <c r="AL134" s="22"/>
      <c r="AM134" s="22"/>
      <c r="AN134" s="22"/>
      <c r="AO134" s="22"/>
      <c r="AP134" s="22"/>
      <c r="AQ134" s="22"/>
    </row>
    <row r="135" spans="1:43" ht="15.75" hidden="1"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50"/>
      <c r="AF135" s="22"/>
      <c r="AG135" s="22"/>
      <c r="AH135" s="22"/>
      <c r="AI135" s="22"/>
      <c r="AJ135" s="22"/>
      <c r="AK135" s="22"/>
      <c r="AL135" s="22"/>
      <c r="AM135" s="22"/>
      <c r="AN135" s="22"/>
      <c r="AO135" s="22"/>
      <c r="AP135" s="22"/>
      <c r="AQ135" s="22"/>
    </row>
    <row r="136" spans="1:43" ht="15.75" hidden="1"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50"/>
      <c r="AF136" s="22"/>
      <c r="AG136" s="22"/>
      <c r="AH136" s="22"/>
      <c r="AI136" s="22"/>
      <c r="AJ136" s="22"/>
      <c r="AK136" s="22"/>
      <c r="AL136" s="22"/>
      <c r="AM136" s="22"/>
      <c r="AN136" s="22"/>
      <c r="AO136" s="22"/>
      <c r="AP136" s="22"/>
      <c r="AQ136" s="22"/>
    </row>
    <row r="137" spans="1:43" ht="15.75" hidden="1"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50"/>
      <c r="AF137" s="22"/>
      <c r="AG137" s="22"/>
      <c r="AH137" s="22"/>
      <c r="AI137" s="22"/>
      <c r="AJ137" s="22"/>
      <c r="AK137" s="22"/>
      <c r="AL137" s="22"/>
      <c r="AM137" s="22"/>
      <c r="AN137" s="22"/>
      <c r="AO137" s="22"/>
      <c r="AP137" s="22"/>
      <c r="AQ137" s="22"/>
    </row>
    <row r="138" spans="1:43" ht="15.75" hidden="1"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50"/>
      <c r="AF138" s="22"/>
      <c r="AG138" s="22"/>
      <c r="AH138" s="22"/>
      <c r="AI138" s="22"/>
      <c r="AJ138" s="22"/>
      <c r="AK138" s="22"/>
      <c r="AL138" s="22"/>
      <c r="AM138" s="22"/>
      <c r="AN138" s="22"/>
      <c r="AO138" s="22"/>
      <c r="AP138" s="22"/>
      <c r="AQ138" s="22"/>
    </row>
    <row r="139" spans="1:43" ht="15.75" hidden="1"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50"/>
      <c r="AF139" s="22"/>
      <c r="AG139" s="22"/>
      <c r="AH139" s="22"/>
      <c r="AI139" s="22"/>
      <c r="AJ139" s="22"/>
      <c r="AK139" s="22"/>
      <c r="AL139" s="22"/>
      <c r="AM139" s="22"/>
      <c r="AN139" s="22"/>
      <c r="AO139" s="22"/>
      <c r="AP139" s="22"/>
      <c r="AQ139" s="22"/>
    </row>
    <row r="140" spans="1:43" ht="15.75" hidden="1"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50"/>
      <c r="AF140" s="22"/>
      <c r="AG140" s="22"/>
      <c r="AH140" s="22"/>
      <c r="AI140" s="22"/>
      <c r="AJ140" s="22"/>
      <c r="AK140" s="22"/>
      <c r="AL140" s="22"/>
      <c r="AM140" s="22"/>
      <c r="AN140" s="22"/>
      <c r="AO140" s="22"/>
      <c r="AP140" s="22"/>
      <c r="AQ140" s="22"/>
    </row>
    <row r="141" spans="1:43" ht="15.75" hidden="1"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50"/>
      <c r="AF141" s="22"/>
      <c r="AG141" s="22"/>
      <c r="AH141" s="22"/>
      <c r="AI141" s="22"/>
      <c r="AJ141" s="22"/>
      <c r="AK141" s="22"/>
      <c r="AL141" s="22"/>
      <c r="AM141" s="22"/>
      <c r="AN141" s="22"/>
      <c r="AO141" s="22"/>
      <c r="AP141" s="22"/>
      <c r="AQ141" s="22"/>
    </row>
    <row r="142" spans="1:43" ht="15.75" hidden="1"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50"/>
      <c r="AF142" s="22"/>
      <c r="AG142" s="22"/>
      <c r="AH142" s="22"/>
      <c r="AI142" s="22"/>
      <c r="AJ142" s="22"/>
      <c r="AK142" s="22"/>
      <c r="AL142" s="22"/>
      <c r="AM142" s="22"/>
      <c r="AN142" s="22"/>
      <c r="AO142" s="22"/>
      <c r="AP142" s="22"/>
      <c r="AQ142" s="22"/>
    </row>
    <row r="143" spans="1:43" ht="15.75" hidden="1"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50"/>
      <c r="AF143" s="22"/>
      <c r="AG143" s="22"/>
      <c r="AH143" s="22"/>
      <c r="AI143" s="22"/>
      <c r="AJ143" s="22"/>
      <c r="AK143" s="22"/>
      <c r="AL143" s="22"/>
      <c r="AM143" s="22"/>
      <c r="AN143" s="22"/>
      <c r="AO143" s="22"/>
      <c r="AP143" s="22"/>
      <c r="AQ143" s="22"/>
    </row>
    <row r="144" spans="1:43" ht="15.75" hidden="1"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50"/>
      <c r="AF144" s="22"/>
      <c r="AG144" s="22"/>
      <c r="AH144" s="22"/>
      <c r="AI144" s="22"/>
      <c r="AJ144" s="22"/>
      <c r="AK144" s="22"/>
      <c r="AL144" s="22"/>
      <c r="AM144" s="22"/>
      <c r="AN144" s="22"/>
      <c r="AO144" s="22"/>
      <c r="AP144" s="22"/>
      <c r="AQ144" s="22"/>
    </row>
    <row r="145" spans="1:43" ht="15.75" hidden="1"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50"/>
      <c r="AF145" s="22"/>
      <c r="AG145" s="22"/>
      <c r="AH145" s="22"/>
      <c r="AI145" s="22"/>
      <c r="AJ145" s="22"/>
      <c r="AK145" s="22"/>
      <c r="AL145" s="22"/>
      <c r="AM145" s="22"/>
      <c r="AN145" s="22"/>
      <c r="AO145" s="22"/>
      <c r="AP145" s="22"/>
      <c r="AQ145" s="22"/>
    </row>
    <row r="146" spans="1:43" ht="15.75" hidden="1"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50"/>
      <c r="AF146" s="22"/>
      <c r="AG146" s="22"/>
      <c r="AH146" s="22"/>
      <c r="AI146" s="22"/>
      <c r="AJ146" s="22"/>
      <c r="AK146" s="22"/>
      <c r="AL146" s="22"/>
      <c r="AM146" s="22"/>
      <c r="AN146" s="22"/>
      <c r="AO146" s="22"/>
      <c r="AP146" s="22"/>
      <c r="AQ146" s="22"/>
    </row>
    <row r="147" spans="1:43" ht="15.75" hidden="1"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50"/>
      <c r="AF147" s="22"/>
      <c r="AG147" s="22"/>
      <c r="AH147" s="22"/>
      <c r="AI147" s="22"/>
      <c r="AJ147" s="22"/>
      <c r="AK147" s="22"/>
      <c r="AL147" s="22"/>
      <c r="AM147" s="22"/>
      <c r="AN147" s="22"/>
      <c r="AO147" s="22"/>
      <c r="AP147" s="22"/>
      <c r="AQ147" s="22"/>
    </row>
    <row r="148" spans="1:43" ht="15.75" hidden="1"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50"/>
      <c r="AF148" s="22"/>
      <c r="AG148" s="22"/>
      <c r="AH148" s="22"/>
      <c r="AI148" s="22"/>
      <c r="AJ148" s="22"/>
      <c r="AK148" s="22"/>
      <c r="AL148" s="22"/>
      <c r="AM148" s="22"/>
      <c r="AN148" s="22"/>
      <c r="AO148" s="22"/>
      <c r="AP148" s="22"/>
      <c r="AQ148" s="22"/>
    </row>
    <row r="149" spans="1:43" ht="15.75" hidden="1"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50"/>
      <c r="AF149" s="22"/>
      <c r="AG149" s="22"/>
      <c r="AH149" s="22"/>
      <c r="AI149" s="22"/>
      <c r="AJ149" s="22"/>
      <c r="AK149" s="22"/>
      <c r="AL149" s="22"/>
      <c r="AM149" s="22"/>
      <c r="AN149" s="22"/>
      <c r="AO149" s="22"/>
      <c r="AP149" s="22"/>
      <c r="AQ149" s="22"/>
    </row>
    <row r="150" spans="1:43" ht="15.75" hidden="1"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50"/>
      <c r="AF150" s="22"/>
      <c r="AG150" s="22"/>
      <c r="AH150" s="22"/>
      <c r="AI150" s="22"/>
      <c r="AJ150" s="22"/>
      <c r="AK150" s="22"/>
      <c r="AL150" s="22"/>
      <c r="AM150" s="22"/>
      <c r="AN150" s="22"/>
      <c r="AO150" s="22"/>
      <c r="AP150" s="22"/>
      <c r="AQ150" s="22"/>
    </row>
    <row r="151" spans="1:43" ht="15.75" hidden="1"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50"/>
      <c r="AF151" s="22"/>
      <c r="AG151" s="22"/>
      <c r="AH151" s="22"/>
      <c r="AI151" s="22"/>
      <c r="AJ151" s="22"/>
      <c r="AK151" s="22"/>
      <c r="AL151" s="22"/>
      <c r="AM151" s="22"/>
      <c r="AN151" s="22"/>
      <c r="AO151" s="22"/>
      <c r="AP151" s="22"/>
      <c r="AQ151" s="22"/>
    </row>
    <row r="152" spans="1:43" ht="15.75" hidden="1"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50"/>
      <c r="AF152" s="22"/>
      <c r="AG152" s="22"/>
      <c r="AH152" s="22"/>
      <c r="AI152" s="22"/>
      <c r="AJ152" s="22"/>
      <c r="AK152" s="22"/>
      <c r="AL152" s="22"/>
      <c r="AM152" s="22"/>
      <c r="AN152" s="22"/>
      <c r="AO152" s="22"/>
      <c r="AP152" s="22"/>
      <c r="AQ152" s="22"/>
    </row>
    <row r="153" spans="1:43" ht="15.75" hidden="1"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50"/>
      <c r="AF153" s="22"/>
      <c r="AG153" s="22"/>
      <c r="AH153" s="22"/>
      <c r="AI153" s="22"/>
      <c r="AJ153" s="22"/>
      <c r="AK153" s="22"/>
      <c r="AL153" s="22"/>
      <c r="AM153" s="22"/>
      <c r="AN153" s="22"/>
      <c r="AO153" s="22"/>
      <c r="AP153" s="22"/>
      <c r="AQ153" s="22"/>
    </row>
    <row r="154" spans="1:43" ht="15.75" hidden="1"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50"/>
      <c r="AF154" s="22"/>
      <c r="AG154" s="22"/>
      <c r="AH154" s="22"/>
      <c r="AI154" s="22"/>
      <c r="AJ154" s="22"/>
      <c r="AK154" s="22"/>
      <c r="AL154" s="22"/>
      <c r="AM154" s="22"/>
      <c r="AN154" s="22"/>
      <c r="AO154" s="22"/>
      <c r="AP154" s="22"/>
      <c r="AQ154" s="22"/>
    </row>
    <row r="155" spans="1:43" ht="15.75" hidden="1"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50"/>
      <c r="AF155" s="22"/>
      <c r="AG155" s="22"/>
      <c r="AH155" s="22"/>
      <c r="AI155" s="22"/>
      <c r="AJ155" s="22"/>
      <c r="AK155" s="22"/>
      <c r="AL155" s="22"/>
      <c r="AM155" s="22"/>
      <c r="AN155" s="22"/>
      <c r="AO155" s="22"/>
      <c r="AP155" s="22"/>
      <c r="AQ155" s="22"/>
    </row>
    <row r="156" spans="1:43" ht="15.75" hidden="1"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50"/>
      <c r="AF156" s="22"/>
      <c r="AG156" s="22"/>
      <c r="AH156" s="22"/>
      <c r="AI156" s="22"/>
      <c r="AJ156" s="22"/>
      <c r="AK156" s="22"/>
      <c r="AL156" s="22"/>
      <c r="AM156" s="22"/>
      <c r="AN156" s="22"/>
      <c r="AO156" s="22"/>
      <c r="AP156" s="22"/>
      <c r="AQ156" s="22"/>
    </row>
    <row r="157" spans="1:43" ht="15.75" hidden="1"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50"/>
      <c r="AF157" s="22"/>
      <c r="AG157" s="22"/>
      <c r="AH157" s="22"/>
      <c r="AI157" s="22"/>
      <c r="AJ157" s="22"/>
      <c r="AK157" s="22"/>
      <c r="AL157" s="22"/>
      <c r="AM157" s="22"/>
      <c r="AN157" s="22"/>
      <c r="AO157" s="22"/>
      <c r="AP157" s="22"/>
      <c r="AQ157" s="22"/>
    </row>
    <row r="158" spans="1:43" ht="15.75" hidden="1"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50"/>
      <c r="AF158" s="22"/>
      <c r="AG158" s="22"/>
      <c r="AH158" s="22"/>
      <c r="AI158" s="22"/>
      <c r="AJ158" s="22"/>
      <c r="AK158" s="22"/>
      <c r="AL158" s="22"/>
      <c r="AM158" s="22"/>
      <c r="AN158" s="22"/>
      <c r="AO158" s="22"/>
      <c r="AP158" s="22"/>
      <c r="AQ158" s="22"/>
    </row>
    <row r="159" spans="1:43" ht="15.75" hidden="1"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50"/>
      <c r="AF159" s="22"/>
      <c r="AG159" s="22"/>
      <c r="AH159" s="22"/>
      <c r="AI159" s="22"/>
      <c r="AJ159" s="22"/>
      <c r="AK159" s="22"/>
      <c r="AL159" s="22"/>
      <c r="AM159" s="22"/>
      <c r="AN159" s="22"/>
      <c r="AO159" s="22"/>
      <c r="AP159" s="22"/>
      <c r="AQ159" s="22"/>
    </row>
    <row r="160" spans="1:43" ht="15.75" hidden="1"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50"/>
      <c r="AF160" s="22"/>
      <c r="AG160" s="22"/>
      <c r="AH160" s="22"/>
      <c r="AI160" s="22"/>
      <c r="AJ160" s="22"/>
      <c r="AK160" s="22"/>
      <c r="AL160" s="22"/>
      <c r="AM160" s="22"/>
      <c r="AN160" s="22"/>
      <c r="AO160" s="22"/>
      <c r="AP160" s="22"/>
      <c r="AQ160" s="22"/>
    </row>
    <row r="161" spans="1:43" ht="15.75" hidden="1"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50"/>
      <c r="AF161" s="22"/>
      <c r="AG161" s="22"/>
      <c r="AH161" s="22"/>
      <c r="AI161" s="22"/>
      <c r="AJ161" s="22"/>
      <c r="AK161" s="22"/>
      <c r="AL161" s="22"/>
      <c r="AM161" s="22"/>
      <c r="AN161" s="22"/>
      <c r="AO161" s="22"/>
      <c r="AP161" s="22"/>
      <c r="AQ161" s="22"/>
    </row>
    <row r="162" spans="1:43" ht="15.75" hidden="1"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50"/>
      <c r="AF162" s="22"/>
      <c r="AG162" s="22"/>
      <c r="AH162" s="22"/>
      <c r="AI162" s="22"/>
      <c r="AJ162" s="22"/>
      <c r="AK162" s="22"/>
      <c r="AL162" s="22"/>
      <c r="AM162" s="22"/>
      <c r="AN162" s="22"/>
      <c r="AO162" s="22"/>
      <c r="AP162" s="22"/>
      <c r="AQ162" s="22"/>
    </row>
    <row r="163" spans="1:43" ht="15.75" hidden="1"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50"/>
      <c r="AF163" s="22"/>
      <c r="AG163" s="22"/>
      <c r="AH163" s="22"/>
      <c r="AI163" s="22"/>
      <c r="AJ163" s="22"/>
      <c r="AK163" s="22"/>
      <c r="AL163" s="22"/>
      <c r="AM163" s="22"/>
      <c r="AN163" s="22"/>
      <c r="AO163" s="22"/>
      <c r="AP163" s="22"/>
      <c r="AQ163" s="22"/>
    </row>
    <row r="164" spans="1:43" ht="15.75" hidden="1"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50"/>
      <c r="AF164" s="22"/>
      <c r="AG164" s="22"/>
      <c r="AH164" s="22"/>
      <c r="AI164" s="22"/>
      <c r="AJ164" s="22"/>
      <c r="AK164" s="22"/>
      <c r="AL164" s="22"/>
      <c r="AM164" s="22"/>
      <c r="AN164" s="22"/>
      <c r="AO164" s="22"/>
      <c r="AP164" s="22"/>
      <c r="AQ164" s="22"/>
    </row>
    <row r="165" spans="1:43" ht="15.75" hidden="1"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50"/>
      <c r="AF165" s="22"/>
      <c r="AG165" s="22"/>
      <c r="AH165" s="22"/>
      <c r="AI165" s="22"/>
      <c r="AJ165" s="22"/>
      <c r="AK165" s="22"/>
      <c r="AL165" s="22"/>
      <c r="AM165" s="22"/>
      <c r="AN165" s="22"/>
      <c r="AO165" s="22"/>
      <c r="AP165" s="22"/>
      <c r="AQ165" s="22"/>
    </row>
    <row r="166" spans="1:43" ht="15.75" hidden="1"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50"/>
      <c r="AF166" s="22"/>
      <c r="AG166" s="22"/>
      <c r="AH166" s="22"/>
      <c r="AI166" s="22"/>
      <c r="AJ166" s="22"/>
      <c r="AK166" s="22"/>
      <c r="AL166" s="22"/>
      <c r="AM166" s="22"/>
      <c r="AN166" s="22"/>
      <c r="AO166" s="22"/>
      <c r="AP166" s="22"/>
      <c r="AQ166" s="22"/>
    </row>
    <row r="167" spans="1:43" ht="15.75" hidden="1"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50"/>
      <c r="AF167" s="22"/>
      <c r="AG167" s="22"/>
      <c r="AH167" s="22"/>
      <c r="AI167" s="22"/>
      <c r="AJ167" s="22"/>
      <c r="AK167" s="22"/>
      <c r="AL167" s="22"/>
      <c r="AM167" s="22"/>
      <c r="AN167" s="22"/>
      <c r="AO167" s="22"/>
      <c r="AP167" s="22"/>
      <c r="AQ167" s="22"/>
    </row>
    <row r="168" spans="1:43" ht="15.75" hidden="1"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50"/>
      <c r="AF168" s="22"/>
      <c r="AG168" s="22"/>
      <c r="AH168" s="22"/>
      <c r="AI168" s="22"/>
      <c r="AJ168" s="22"/>
      <c r="AK168" s="22"/>
      <c r="AL168" s="22"/>
      <c r="AM168" s="22"/>
      <c r="AN168" s="22"/>
      <c r="AO168" s="22"/>
      <c r="AP168" s="22"/>
      <c r="AQ168" s="22"/>
    </row>
    <row r="169" spans="1:43" ht="15.75" hidden="1"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50"/>
      <c r="AF169" s="22"/>
      <c r="AG169" s="22"/>
      <c r="AH169" s="22"/>
      <c r="AI169" s="22"/>
      <c r="AJ169" s="22"/>
      <c r="AK169" s="22"/>
      <c r="AL169" s="22"/>
      <c r="AM169" s="22"/>
      <c r="AN169" s="22"/>
      <c r="AO169" s="22"/>
      <c r="AP169" s="22"/>
      <c r="AQ169" s="22"/>
    </row>
    <row r="170" spans="1:43" ht="15.75" hidden="1"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50"/>
      <c r="AF170" s="22"/>
      <c r="AG170" s="22"/>
      <c r="AH170" s="22"/>
      <c r="AI170" s="22"/>
      <c r="AJ170" s="22"/>
      <c r="AK170" s="22"/>
      <c r="AL170" s="22"/>
      <c r="AM170" s="22"/>
      <c r="AN170" s="22"/>
      <c r="AO170" s="22"/>
      <c r="AP170" s="22"/>
      <c r="AQ170" s="22"/>
    </row>
    <row r="171" spans="1:43" ht="15.75" hidden="1"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50"/>
      <c r="AF171" s="22"/>
      <c r="AG171" s="22"/>
      <c r="AH171" s="22"/>
      <c r="AI171" s="22"/>
      <c r="AJ171" s="22"/>
      <c r="AK171" s="22"/>
      <c r="AL171" s="22"/>
      <c r="AM171" s="22"/>
      <c r="AN171" s="22"/>
      <c r="AO171" s="22"/>
      <c r="AP171" s="22"/>
      <c r="AQ171" s="22"/>
    </row>
    <row r="172" spans="1:43" ht="15.75" hidden="1"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50"/>
      <c r="AF172" s="22"/>
      <c r="AG172" s="22"/>
      <c r="AH172" s="22"/>
      <c r="AI172" s="22"/>
      <c r="AJ172" s="22"/>
      <c r="AK172" s="22"/>
      <c r="AL172" s="22"/>
      <c r="AM172" s="22"/>
      <c r="AN172" s="22"/>
      <c r="AO172" s="22"/>
      <c r="AP172" s="22"/>
      <c r="AQ172" s="22"/>
    </row>
    <row r="173" spans="1:43" ht="15.75" hidden="1"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50"/>
      <c r="AF173" s="22"/>
      <c r="AG173" s="22"/>
      <c r="AH173" s="22"/>
      <c r="AI173" s="22"/>
      <c r="AJ173" s="22"/>
      <c r="AK173" s="22"/>
      <c r="AL173" s="22"/>
      <c r="AM173" s="22"/>
      <c r="AN173" s="22"/>
      <c r="AO173" s="22"/>
      <c r="AP173" s="22"/>
      <c r="AQ173" s="22"/>
    </row>
    <row r="174" spans="1:43" ht="15.75" hidden="1"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50"/>
      <c r="AF174" s="22"/>
      <c r="AG174" s="22"/>
      <c r="AH174" s="22"/>
      <c r="AI174" s="22"/>
      <c r="AJ174" s="22"/>
      <c r="AK174" s="22"/>
      <c r="AL174" s="22"/>
      <c r="AM174" s="22"/>
      <c r="AN174" s="22"/>
      <c r="AO174" s="22"/>
      <c r="AP174" s="22"/>
      <c r="AQ174" s="22"/>
    </row>
    <row r="175" spans="1:43" ht="15.75" hidden="1"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50"/>
      <c r="AF175" s="22"/>
      <c r="AG175" s="22"/>
      <c r="AH175" s="22"/>
      <c r="AI175" s="22"/>
      <c r="AJ175" s="22"/>
      <c r="AK175" s="22"/>
      <c r="AL175" s="22"/>
      <c r="AM175" s="22"/>
      <c r="AN175" s="22"/>
      <c r="AO175" s="22"/>
      <c r="AP175" s="22"/>
      <c r="AQ175" s="22"/>
    </row>
    <row r="176" spans="1:43" ht="15.75" hidden="1"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50"/>
      <c r="AF176" s="22"/>
      <c r="AG176" s="22"/>
      <c r="AH176" s="22"/>
      <c r="AI176" s="22"/>
      <c r="AJ176" s="22"/>
      <c r="AK176" s="22"/>
      <c r="AL176" s="22"/>
      <c r="AM176" s="22"/>
      <c r="AN176" s="22"/>
      <c r="AO176" s="22"/>
      <c r="AP176" s="22"/>
      <c r="AQ176" s="22"/>
    </row>
    <row r="177" spans="1:43" ht="15.75" hidden="1"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50"/>
      <c r="AF177" s="22"/>
      <c r="AG177" s="22"/>
      <c r="AH177" s="22"/>
      <c r="AI177" s="22"/>
      <c r="AJ177" s="22"/>
      <c r="AK177" s="22"/>
      <c r="AL177" s="22"/>
      <c r="AM177" s="22"/>
      <c r="AN177" s="22"/>
      <c r="AO177" s="22"/>
      <c r="AP177" s="22"/>
      <c r="AQ177" s="22"/>
    </row>
    <row r="178" spans="1:43" ht="15.75" hidden="1"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50"/>
      <c r="AF178" s="22"/>
      <c r="AG178" s="22"/>
      <c r="AH178" s="22"/>
      <c r="AI178" s="22"/>
      <c r="AJ178" s="22"/>
      <c r="AK178" s="22"/>
      <c r="AL178" s="22"/>
      <c r="AM178" s="22"/>
      <c r="AN178" s="22"/>
      <c r="AO178" s="22"/>
      <c r="AP178" s="22"/>
      <c r="AQ178" s="22"/>
    </row>
    <row r="179" spans="1:43" ht="15.75" hidden="1"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50"/>
      <c r="AF179" s="22"/>
      <c r="AG179" s="22"/>
      <c r="AH179" s="22"/>
      <c r="AI179" s="22"/>
      <c r="AJ179" s="22"/>
      <c r="AK179" s="22"/>
      <c r="AL179" s="22"/>
      <c r="AM179" s="22"/>
      <c r="AN179" s="22"/>
      <c r="AO179" s="22"/>
      <c r="AP179" s="22"/>
      <c r="AQ179" s="22"/>
    </row>
    <row r="180" spans="1:43" ht="15.75" hidden="1"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50"/>
      <c r="AF180" s="22"/>
      <c r="AG180" s="22"/>
      <c r="AH180" s="22"/>
      <c r="AI180" s="22"/>
      <c r="AJ180" s="22"/>
      <c r="AK180" s="22"/>
      <c r="AL180" s="22"/>
      <c r="AM180" s="22"/>
      <c r="AN180" s="22"/>
      <c r="AO180" s="22"/>
      <c r="AP180" s="22"/>
      <c r="AQ180" s="22"/>
    </row>
    <row r="181" spans="1:43" ht="15.75" hidden="1"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50"/>
      <c r="AF181" s="22"/>
      <c r="AG181" s="22"/>
      <c r="AH181" s="22"/>
      <c r="AI181" s="22"/>
      <c r="AJ181" s="22"/>
      <c r="AK181" s="22"/>
      <c r="AL181" s="22"/>
      <c r="AM181" s="22"/>
      <c r="AN181" s="22"/>
      <c r="AO181" s="22"/>
      <c r="AP181" s="22"/>
      <c r="AQ181" s="22"/>
    </row>
    <row r="182" spans="1:43" ht="15.75" hidden="1"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50"/>
      <c r="AF182" s="22"/>
      <c r="AG182" s="22"/>
      <c r="AH182" s="22"/>
      <c r="AI182" s="22"/>
      <c r="AJ182" s="22"/>
      <c r="AK182" s="22"/>
      <c r="AL182" s="22"/>
      <c r="AM182" s="22"/>
      <c r="AN182" s="22"/>
      <c r="AO182" s="22"/>
      <c r="AP182" s="22"/>
      <c r="AQ182" s="22"/>
    </row>
    <row r="183" spans="1:43" ht="15.75" hidden="1"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50"/>
      <c r="AF183" s="22"/>
      <c r="AG183" s="22"/>
      <c r="AH183" s="22"/>
      <c r="AI183" s="22"/>
      <c r="AJ183" s="22"/>
      <c r="AK183" s="22"/>
      <c r="AL183" s="22"/>
      <c r="AM183" s="22"/>
      <c r="AN183" s="22"/>
      <c r="AO183" s="22"/>
      <c r="AP183" s="22"/>
      <c r="AQ183" s="22"/>
    </row>
    <row r="184" spans="1:43" ht="15.75" hidden="1"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50"/>
      <c r="AF184" s="22"/>
      <c r="AG184" s="22"/>
      <c r="AH184" s="22"/>
      <c r="AI184" s="22"/>
      <c r="AJ184" s="22"/>
      <c r="AK184" s="22"/>
      <c r="AL184" s="22"/>
      <c r="AM184" s="22"/>
      <c r="AN184" s="22"/>
      <c r="AO184" s="22"/>
      <c r="AP184" s="22"/>
      <c r="AQ184" s="22"/>
    </row>
    <row r="185" spans="1:43" ht="15.75" hidden="1"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50"/>
      <c r="AF185" s="22"/>
      <c r="AG185" s="22"/>
      <c r="AH185" s="22"/>
      <c r="AI185" s="22"/>
      <c r="AJ185" s="22"/>
      <c r="AK185" s="22"/>
      <c r="AL185" s="22"/>
      <c r="AM185" s="22"/>
      <c r="AN185" s="22"/>
      <c r="AO185" s="22"/>
      <c r="AP185" s="22"/>
      <c r="AQ185" s="22"/>
    </row>
    <row r="186" spans="1:43" ht="15.75" hidden="1"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50"/>
      <c r="AF186" s="22"/>
      <c r="AG186" s="22"/>
      <c r="AH186" s="22"/>
      <c r="AI186" s="22"/>
      <c r="AJ186" s="22"/>
      <c r="AK186" s="22"/>
      <c r="AL186" s="22"/>
      <c r="AM186" s="22"/>
      <c r="AN186" s="22"/>
      <c r="AO186" s="22"/>
      <c r="AP186" s="22"/>
      <c r="AQ186" s="22"/>
    </row>
    <row r="187" spans="1:43" ht="15.75" hidden="1"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50"/>
      <c r="AF187" s="22"/>
      <c r="AG187" s="22"/>
      <c r="AH187" s="22"/>
      <c r="AI187" s="22"/>
      <c r="AJ187" s="22"/>
      <c r="AK187" s="22"/>
      <c r="AL187" s="22"/>
      <c r="AM187" s="22"/>
      <c r="AN187" s="22"/>
      <c r="AO187" s="22"/>
      <c r="AP187" s="22"/>
      <c r="AQ187" s="22"/>
    </row>
    <row r="188" spans="1:43" ht="15.75" hidden="1"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50"/>
      <c r="AF188" s="22"/>
      <c r="AG188" s="22"/>
      <c r="AH188" s="22"/>
      <c r="AI188" s="22"/>
      <c r="AJ188" s="22"/>
      <c r="AK188" s="22"/>
      <c r="AL188" s="22"/>
      <c r="AM188" s="22"/>
      <c r="AN188" s="22"/>
      <c r="AO188" s="22"/>
      <c r="AP188" s="22"/>
      <c r="AQ188" s="22"/>
    </row>
    <row r="189" spans="1:43" ht="15.75" hidden="1"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50"/>
      <c r="AF189" s="22"/>
      <c r="AG189" s="22"/>
      <c r="AH189" s="22"/>
      <c r="AI189" s="22"/>
      <c r="AJ189" s="22"/>
      <c r="AK189" s="22"/>
      <c r="AL189" s="22"/>
      <c r="AM189" s="22"/>
      <c r="AN189" s="22"/>
      <c r="AO189" s="22"/>
      <c r="AP189" s="22"/>
      <c r="AQ189" s="22"/>
    </row>
    <row r="190" spans="1:43" ht="15.75" hidden="1"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50"/>
      <c r="AF190" s="22"/>
      <c r="AG190" s="22"/>
      <c r="AH190" s="22"/>
      <c r="AI190" s="22"/>
      <c r="AJ190" s="22"/>
      <c r="AK190" s="22"/>
      <c r="AL190" s="22"/>
      <c r="AM190" s="22"/>
      <c r="AN190" s="22"/>
      <c r="AO190" s="22"/>
      <c r="AP190" s="22"/>
      <c r="AQ190" s="22"/>
    </row>
    <row r="191" spans="1:43" ht="15.75" hidden="1"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50"/>
      <c r="AF191" s="22"/>
      <c r="AG191" s="22"/>
      <c r="AH191" s="22"/>
      <c r="AI191" s="22"/>
      <c r="AJ191" s="22"/>
      <c r="AK191" s="22"/>
      <c r="AL191" s="22"/>
      <c r="AM191" s="22"/>
      <c r="AN191" s="22"/>
      <c r="AO191" s="22"/>
      <c r="AP191" s="22"/>
      <c r="AQ191" s="22"/>
    </row>
    <row r="192" spans="1:43" ht="15.75" hidden="1"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50"/>
      <c r="AF192" s="22"/>
      <c r="AG192" s="22"/>
      <c r="AH192" s="22"/>
      <c r="AI192" s="22"/>
      <c r="AJ192" s="22"/>
      <c r="AK192" s="22"/>
      <c r="AL192" s="22"/>
      <c r="AM192" s="22"/>
      <c r="AN192" s="22"/>
      <c r="AO192" s="22"/>
      <c r="AP192" s="22"/>
      <c r="AQ192" s="22"/>
    </row>
    <row r="193" spans="1:43" ht="15.75" hidden="1"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50"/>
      <c r="AF193" s="22"/>
      <c r="AG193" s="22"/>
      <c r="AH193" s="22"/>
      <c r="AI193" s="22"/>
      <c r="AJ193" s="22"/>
      <c r="AK193" s="22"/>
      <c r="AL193" s="22"/>
      <c r="AM193" s="22"/>
      <c r="AN193" s="22"/>
      <c r="AO193" s="22"/>
      <c r="AP193" s="22"/>
      <c r="AQ193" s="22"/>
    </row>
    <row r="194" spans="1:43" ht="15.75" hidden="1"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50"/>
      <c r="AF194" s="22"/>
      <c r="AG194" s="22"/>
      <c r="AH194" s="22"/>
      <c r="AI194" s="22"/>
      <c r="AJ194" s="22"/>
      <c r="AK194" s="22"/>
      <c r="AL194" s="22"/>
      <c r="AM194" s="22"/>
      <c r="AN194" s="22"/>
      <c r="AO194" s="22"/>
      <c r="AP194" s="22"/>
      <c r="AQ194" s="22"/>
    </row>
    <row r="195" spans="1:43" ht="15.75" hidden="1"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50"/>
      <c r="AF195" s="22"/>
      <c r="AG195" s="22"/>
      <c r="AH195" s="22"/>
      <c r="AI195" s="22"/>
      <c r="AJ195" s="22"/>
      <c r="AK195" s="22"/>
      <c r="AL195" s="22"/>
      <c r="AM195" s="22"/>
      <c r="AN195" s="22"/>
      <c r="AO195" s="22"/>
      <c r="AP195" s="22"/>
      <c r="AQ195" s="22"/>
    </row>
    <row r="196" spans="1:43" ht="15.75" hidden="1"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50"/>
      <c r="AF196" s="22"/>
      <c r="AG196" s="22"/>
      <c r="AH196" s="22"/>
      <c r="AI196" s="22"/>
      <c r="AJ196" s="22"/>
      <c r="AK196" s="22"/>
      <c r="AL196" s="22"/>
      <c r="AM196" s="22"/>
      <c r="AN196" s="22"/>
      <c r="AO196" s="22"/>
      <c r="AP196" s="22"/>
      <c r="AQ196" s="22"/>
    </row>
    <row r="197" spans="1:43" ht="15.75" hidden="1"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50"/>
      <c r="AF197" s="22"/>
      <c r="AG197" s="22"/>
      <c r="AH197" s="22"/>
      <c r="AI197" s="22"/>
      <c r="AJ197" s="22"/>
      <c r="AK197" s="22"/>
      <c r="AL197" s="22"/>
      <c r="AM197" s="22"/>
      <c r="AN197" s="22"/>
      <c r="AO197" s="22"/>
      <c r="AP197" s="22"/>
      <c r="AQ197" s="22"/>
    </row>
    <row r="198" spans="1:43" ht="15.75" hidden="1"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50"/>
      <c r="AF198" s="22"/>
      <c r="AG198" s="22"/>
      <c r="AH198" s="22"/>
      <c r="AI198" s="22"/>
      <c r="AJ198" s="22"/>
      <c r="AK198" s="22"/>
      <c r="AL198" s="22"/>
      <c r="AM198" s="22"/>
      <c r="AN198" s="22"/>
      <c r="AO198" s="22"/>
      <c r="AP198" s="22"/>
      <c r="AQ198" s="22"/>
    </row>
    <row r="199" spans="1:43" ht="15.75" hidden="1"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50"/>
      <c r="AF199" s="22"/>
      <c r="AG199" s="22"/>
      <c r="AH199" s="22"/>
      <c r="AI199" s="22"/>
      <c r="AJ199" s="22"/>
      <c r="AK199" s="22"/>
      <c r="AL199" s="22"/>
      <c r="AM199" s="22"/>
      <c r="AN199" s="22"/>
      <c r="AO199" s="22"/>
      <c r="AP199" s="22"/>
      <c r="AQ199" s="22"/>
    </row>
    <row r="200" spans="1:43" ht="15.75" hidden="1"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50"/>
      <c r="AF200" s="22"/>
      <c r="AG200" s="22"/>
      <c r="AH200" s="22"/>
      <c r="AI200" s="22"/>
      <c r="AJ200" s="22"/>
      <c r="AK200" s="22"/>
      <c r="AL200" s="22"/>
      <c r="AM200" s="22"/>
      <c r="AN200" s="22"/>
      <c r="AO200" s="22"/>
      <c r="AP200" s="22"/>
      <c r="AQ200" s="22"/>
    </row>
    <row r="201" spans="1:43" ht="15.75" hidden="1"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50"/>
      <c r="AF201" s="22"/>
      <c r="AG201" s="22"/>
      <c r="AH201" s="22"/>
      <c r="AI201" s="22"/>
      <c r="AJ201" s="22"/>
      <c r="AK201" s="22"/>
      <c r="AL201" s="22"/>
      <c r="AM201" s="22"/>
      <c r="AN201" s="22"/>
      <c r="AO201" s="22"/>
      <c r="AP201" s="22"/>
      <c r="AQ201" s="22"/>
    </row>
    <row r="202" spans="1:43" ht="15.75" hidden="1"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50"/>
      <c r="AF202" s="22"/>
      <c r="AG202" s="22"/>
      <c r="AH202" s="22"/>
      <c r="AI202" s="22"/>
      <c r="AJ202" s="22"/>
      <c r="AK202" s="22"/>
      <c r="AL202" s="22"/>
      <c r="AM202" s="22"/>
      <c r="AN202" s="22"/>
      <c r="AO202" s="22"/>
      <c r="AP202" s="22"/>
      <c r="AQ202" s="22"/>
    </row>
    <row r="203" spans="1:43" ht="15.75" hidden="1"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50"/>
      <c r="AF203" s="22"/>
      <c r="AG203" s="22"/>
      <c r="AH203" s="22"/>
      <c r="AI203" s="22"/>
      <c r="AJ203" s="22"/>
      <c r="AK203" s="22"/>
      <c r="AL203" s="22"/>
      <c r="AM203" s="22"/>
      <c r="AN203" s="22"/>
      <c r="AO203" s="22"/>
      <c r="AP203" s="22"/>
      <c r="AQ203" s="22"/>
    </row>
    <row r="204" spans="1:43" ht="15.75" hidden="1"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50"/>
      <c r="AF204" s="22"/>
      <c r="AG204" s="22"/>
      <c r="AH204" s="22"/>
      <c r="AI204" s="22"/>
      <c r="AJ204" s="22"/>
      <c r="AK204" s="22"/>
      <c r="AL204" s="22"/>
      <c r="AM204" s="22"/>
      <c r="AN204" s="22"/>
      <c r="AO204" s="22"/>
      <c r="AP204" s="22"/>
      <c r="AQ204" s="22"/>
    </row>
    <row r="205" spans="1:43" ht="15.75" hidden="1"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50"/>
      <c r="AF205" s="22"/>
      <c r="AG205" s="22"/>
      <c r="AH205" s="22"/>
      <c r="AI205" s="22"/>
      <c r="AJ205" s="22"/>
      <c r="AK205" s="22"/>
      <c r="AL205" s="22"/>
      <c r="AM205" s="22"/>
      <c r="AN205" s="22"/>
      <c r="AO205" s="22"/>
      <c r="AP205" s="22"/>
      <c r="AQ205" s="22"/>
    </row>
    <row r="206" spans="1:43" ht="15.75" hidden="1"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50"/>
      <c r="AF206" s="22"/>
      <c r="AG206" s="22"/>
      <c r="AH206" s="22"/>
      <c r="AI206" s="22"/>
      <c r="AJ206" s="22"/>
      <c r="AK206" s="22"/>
      <c r="AL206" s="22"/>
      <c r="AM206" s="22"/>
      <c r="AN206" s="22"/>
      <c r="AO206" s="22"/>
      <c r="AP206" s="22"/>
      <c r="AQ206" s="22"/>
    </row>
    <row r="207" spans="1:43" ht="15.75" hidden="1"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50"/>
      <c r="AF207" s="22"/>
      <c r="AG207" s="22"/>
      <c r="AH207" s="22"/>
      <c r="AI207" s="22"/>
      <c r="AJ207" s="22"/>
      <c r="AK207" s="22"/>
      <c r="AL207" s="22"/>
      <c r="AM207" s="22"/>
      <c r="AN207" s="22"/>
      <c r="AO207" s="22"/>
      <c r="AP207" s="22"/>
      <c r="AQ207" s="22"/>
    </row>
    <row r="208" spans="1:43" ht="15.75" hidden="1"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50"/>
      <c r="AF208" s="22"/>
      <c r="AG208" s="22"/>
      <c r="AH208" s="22"/>
      <c r="AI208" s="22"/>
      <c r="AJ208" s="22"/>
      <c r="AK208" s="22"/>
      <c r="AL208" s="22"/>
      <c r="AM208" s="22"/>
      <c r="AN208" s="22"/>
      <c r="AO208" s="22"/>
      <c r="AP208" s="22"/>
      <c r="AQ208" s="22"/>
    </row>
    <row r="209" spans="1:43" ht="15.75" hidden="1"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50"/>
      <c r="AF209" s="22"/>
      <c r="AG209" s="22"/>
      <c r="AH209" s="22"/>
      <c r="AI209" s="22"/>
      <c r="AJ209" s="22"/>
      <c r="AK209" s="22"/>
      <c r="AL209" s="22"/>
      <c r="AM209" s="22"/>
      <c r="AN209" s="22"/>
      <c r="AO209" s="22"/>
      <c r="AP209" s="22"/>
      <c r="AQ209" s="22"/>
    </row>
    <row r="210" spans="1:43" ht="15.75" hidden="1"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50"/>
      <c r="AF210" s="22"/>
      <c r="AG210" s="22"/>
      <c r="AH210" s="22"/>
      <c r="AI210" s="22"/>
      <c r="AJ210" s="22"/>
      <c r="AK210" s="22"/>
      <c r="AL210" s="22"/>
      <c r="AM210" s="22"/>
      <c r="AN210" s="22"/>
      <c r="AO210" s="22"/>
      <c r="AP210" s="22"/>
      <c r="AQ210" s="22"/>
    </row>
    <row r="211" spans="1:43" ht="15.75" hidden="1"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50"/>
      <c r="AF211" s="22"/>
      <c r="AG211" s="22"/>
      <c r="AH211" s="22"/>
      <c r="AI211" s="22"/>
      <c r="AJ211" s="22"/>
      <c r="AK211" s="22"/>
      <c r="AL211" s="22"/>
      <c r="AM211" s="22"/>
      <c r="AN211" s="22"/>
      <c r="AO211" s="22"/>
      <c r="AP211" s="22"/>
      <c r="AQ211" s="22"/>
    </row>
    <row r="212" spans="1:43" ht="15.75" hidden="1"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50"/>
      <c r="AF212" s="22"/>
      <c r="AG212" s="22"/>
      <c r="AH212" s="22"/>
      <c r="AI212" s="22"/>
      <c r="AJ212" s="22"/>
      <c r="AK212" s="22"/>
      <c r="AL212" s="22"/>
      <c r="AM212" s="22"/>
      <c r="AN212" s="22"/>
      <c r="AO212" s="22"/>
      <c r="AP212" s="22"/>
      <c r="AQ212" s="22"/>
    </row>
    <row r="213" spans="1:43" ht="15.75" hidden="1"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50"/>
      <c r="AF213" s="22"/>
      <c r="AG213" s="22"/>
      <c r="AH213" s="22"/>
      <c r="AI213" s="22"/>
      <c r="AJ213" s="22"/>
      <c r="AK213" s="22"/>
      <c r="AL213" s="22"/>
      <c r="AM213" s="22"/>
      <c r="AN213" s="22"/>
      <c r="AO213" s="22"/>
      <c r="AP213" s="22"/>
      <c r="AQ213" s="22"/>
    </row>
    <row r="214" spans="1:43" ht="15.75" hidden="1"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50"/>
      <c r="AF214" s="22"/>
      <c r="AG214" s="22"/>
      <c r="AH214" s="22"/>
      <c r="AI214" s="22"/>
      <c r="AJ214" s="22"/>
      <c r="AK214" s="22"/>
      <c r="AL214" s="22"/>
      <c r="AM214" s="22"/>
      <c r="AN214" s="22"/>
      <c r="AO214" s="22"/>
      <c r="AP214" s="22"/>
      <c r="AQ214" s="22"/>
    </row>
    <row r="215" spans="1:43" ht="15.75" hidden="1"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50"/>
      <c r="AF215" s="22"/>
      <c r="AG215" s="22"/>
      <c r="AH215" s="22"/>
      <c r="AI215" s="22"/>
      <c r="AJ215" s="22"/>
      <c r="AK215" s="22"/>
      <c r="AL215" s="22"/>
      <c r="AM215" s="22"/>
      <c r="AN215" s="22"/>
      <c r="AO215" s="22"/>
      <c r="AP215" s="22"/>
      <c r="AQ215" s="22"/>
    </row>
    <row r="216" spans="1:43" ht="15.75" hidden="1"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50"/>
      <c r="AF216" s="22"/>
      <c r="AG216" s="22"/>
      <c r="AH216" s="22"/>
      <c r="AI216" s="22"/>
      <c r="AJ216" s="22"/>
      <c r="AK216" s="22"/>
      <c r="AL216" s="22"/>
      <c r="AM216" s="22"/>
      <c r="AN216" s="22"/>
      <c r="AO216" s="22"/>
      <c r="AP216" s="22"/>
      <c r="AQ216" s="22"/>
    </row>
    <row r="217" spans="1:43" ht="15.75" hidden="1"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50"/>
      <c r="AF217" s="22"/>
      <c r="AG217" s="22"/>
      <c r="AH217" s="22"/>
      <c r="AI217" s="22"/>
      <c r="AJ217" s="22"/>
      <c r="AK217" s="22"/>
      <c r="AL217" s="22"/>
      <c r="AM217" s="22"/>
      <c r="AN217" s="22"/>
      <c r="AO217" s="22"/>
      <c r="AP217" s="22"/>
      <c r="AQ217" s="22"/>
    </row>
    <row r="218" spans="1:43" ht="15.75" hidden="1"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50"/>
      <c r="AF218" s="22"/>
      <c r="AG218" s="22"/>
      <c r="AH218" s="22"/>
      <c r="AI218" s="22"/>
      <c r="AJ218" s="22"/>
      <c r="AK218" s="22"/>
      <c r="AL218" s="22"/>
      <c r="AM218" s="22"/>
      <c r="AN218" s="22"/>
      <c r="AO218" s="22"/>
      <c r="AP218" s="22"/>
      <c r="AQ218" s="22"/>
    </row>
    <row r="219" spans="1:43" ht="15.75" hidden="1"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50"/>
      <c r="AF219" s="22"/>
      <c r="AG219" s="22"/>
      <c r="AH219" s="22"/>
      <c r="AI219" s="22"/>
      <c r="AJ219" s="22"/>
      <c r="AK219" s="22"/>
      <c r="AL219" s="22"/>
      <c r="AM219" s="22"/>
      <c r="AN219" s="22"/>
      <c r="AO219" s="22"/>
      <c r="AP219" s="22"/>
      <c r="AQ219" s="22"/>
    </row>
    <row r="220" spans="1:43" ht="15.75" hidden="1"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50"/>
      <c r="AF220" s="22"/>
      <c r="AG220" s="22"/>
      <c r="AH220" s="22"/>
      <c r="AI220" s="22"/>
      <c r="AJ220" s="22"/>
      <c r="AK220" s="22"/>
      <c r="AL220" s="22"/>
      <c r="AM220" s="22"/>
      <c r="AN220" s="22"/>
      <c r="AO220" s="22"/>
      <c r="AP220" s="22"/>
      <c r="AQ220" s="22"/>
    </row>
    <row r="221" spans="1:43" ht="15.75" hidden="1"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50"/>
      <c r="AF221" s="22"/>
      <c r="AG221" s="22"/>
      <c r="AH221" s="22"/>
      <c r="AI221" s="22"/>
      <c r="AJ221" s="22"/>
      <c r="AK221" s="22"/>
      <c r="AL221" s="22"/>
      <c r="AM221" s="22"/>
      <c r="AN221" s="22"/>
      <c r="AO221" s="22"/>
      <c r="AP221" s="22"/>
      <c r="AQ221" s="22"/>
    </row>
    <row r="222" spans="1:43" ht="15.75" hidden="1"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50"/>
      <c r="AF222" s="22"/>
      <c r="AG222" s="22"/>
      <c r="AH222" s="22"/>
      <c r="AI222" s="22"/>
      <c r="AJ222" s="22"/>
      <c r="AK222" s="22"/>
      <c r="AL222" s="22"/>
      <c r="AM222" s="22"/>
      <c r="AN222" s="22"/>
      <c r="AO222" s="22"/>
      <c r="AP222" s="22"/>
      <c r="AQ222" s="22"/>
    </row>
    <row r="223" spans="1:43" ht="15.75" hidden="1"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50"/>
      <c r="AF223" s="22"/>
      <c r="AG223" s="22"/>
      <c r="AH223" s="22"/>
      <c r="AI223" s="22"/>
      <c r="AJ223" s="22"/>
      <c r="AK223" s="22"/>
      <c r="AL223" s="22"/>
      <c r="AM223" s="22"/>
      <c r="AN223" s="22"/>
      <c r="AO223" s="22"/>
      <c r="AP223" s="22"/>
      <c r="AQ223" s="22"/>
    </row>
    <row r="224" spans="1:43" ht="15.75" hidden="1"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50"/>
      <c r="AF224" s="22"/>
      <c r="AG224" s="22"/>
      <c r="AH224" s="22"/>
      <c r="AI224" s="22"/>
      <c r="AJ224" s="22"/>
      <c r="AK224" s="22"/>
      <c r="AL224" s="22"/>
      <c r="AM224" s="22"/>
      <c r="AN224" s="22"/>
      <c r="AO224" s="22"/>
      <c r="AP224" s="22"/>
      <c r="AQ224" s="22"/>
    </row>
    <row r="225" spans="1:43" ht="15.75" hidden="1"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50"/>
      <c r="AF225" s="22"/>
      <c r="AG225" s="22"/>
      <c r="AH225" s="22"/>
      <c r="AI225" s="22"/>
      <c r="AJ225" s="22"/>
      <c r="AK225" s="22"/>
      <c r="AL225" s="22"/>
      <c r="AM225" s="22"/>
      <c r="AN225" s="22"/>
      <c r="AO225" s="22"/>
      <c r="AP225" s="22"/>
      <c r="AQ225" s="22"/>
    </row>
    <row r="226" spans="1:43" ht="15.75" hidden="1"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50"/>
      <c r="AF226" s="22"/>
      <c r="AG226" s="22"/>
      <c r="AH226" s="22"/>
      <c r="AI226" s="22"/>
      <c r="AJ226" s="22"/>
      <c r="AK226" s="22"/>
      <c r="AL226" s="22"/>
      <c r="AM226" s="22"/>
      <c r="AN226" s="22"/>
      <c r="AO226" s="22"/>
      <c r="AP226" s="22"/>
      <c r="AQ226" s="22"/>
    </row>
    <row r="227" spans="1:43" ht="15.75" hidden="1"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50"/>
      <c r="AF227" s="22"/>
      <c r="AG227" s="22"/>
      <c r="AH227" s="22"/>
      <c r="AI227" s="22"/>
      <c r="AJ227" s="22"/>
      <c r="AK227" s="22"/>
      <c r="AL227" s="22"/>
      <c r="AM227" s="22"/>
      <c r="AN227" s="22"/>
      <c r="AO227" s="22"/>
      <c r="AP227" s="22"/>
      <c r="AQ227" s="22"/>
    </row>
    <row r="228" spans="1:43" ht="15.75" hidden="1"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50"/>
      <c r="AF228" s="22"/>
      <c r="AG228" s="22"/>
      <c r="AH228" s="22"/>
      <c r="AI228" s="22"/>
      <c r="AJ228" s="22"/>
      <c r="AK228" s="22"/>
      <c r="AL228" s="22"/>
      <c r="AM228" s="22"/>
      <c r="AN228" s="22"/>
      <c r="AO228" s="22"/>
      <c r="AP228" s="22"/>
      <c r="AQ228" s="22"/>
    </row>
    <row r="229" spans="1:43" ht="15.75" hidden="1"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50"/>
      <c r="AF229" s="22"/>
      <c r="AG229" s="22"/>
      <c r="AH229" s="22"/>
      <c r="AI229" s="22"/>
      <c r="AJ229" s="22"/>
      <c r="AK229" s="22"/>
      <c r="AL229" s="22"/>
      <c r="AM229" s="22"/>
      <c r="AN229" s="22"/>
      <c r="AO229" s="22"/>
      <c r="AP229" s="22"/>
      <c r="AQ229" s="22"/>
    </row>
    <row r="230" spans="1:43" ht="15.75" hidden="1"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50"/>
      <c r="AF230" s="22"/>
      <c r="AG230" s="22"/>
      <c r="AH230" s="22"/>
      <c r="AI230" s="22"/>
      <c r="AJ230" s="22"/>
      <c r="AK230" s="22"/>
      <c r="AL230" s="22"/>
      <c r="AM230" s="22"/>
      <c r="AN230" s="22"/>
      <c r="AO230" s="22"/>
      <c r="AP230" s="22"/>
      <c r="AQ230" s="22"/>
    </row>
    <row r="231" spans="1:43" ht="15.75" hidden="1"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50"/>
      <c r="AF231" s="22"/>
      <c r="AG231" s="22"/>
      <c r="AH231" s="22"/>
      <c r="AI231" s="22"/>
      <c r="AJ231" s="22"/>
      <c r="AK231" s="22"/>
      <c r="AL231" s="22"/>
      <c r="AM231" s="22"/>
      <c r="AN231" s="22"/>
      <c r="AO231" s="22"/>
      <c r="AP231" s="22"/>
      <c r="AQ231" s="22"/>
    </row>
    <row r="232" spans="1:43" ht="15.75" hidden="1"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50"/>
      <c r="AF232" s="22"/>
      <c r="AG232" s="22"/>
      <c r="AH232" s="22"/>
      <c r="AI232" s="22"/>
      <c r="AJ232" s="22"/>
      <c r="AK232" s="22"/>
      <c r="AL232" s="22"/>
      <c r="AM232" s="22"/>
      <c r="AN232" s="22"/>
      <c r="AO232" s="22"/>
      <c r="AP232" s="22"/>
      <c r="AQ232" s="22"/>
    </row>
    <row r="233" spans="1:43" ht="15.75" hidden="1"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50"/>
      <c r="AF233" s="22"/>
      <c r="AG233" s="22"/>
      <c r="AH233" s="22"/>
      <c r="AI233" s="22"/>
      <c r="AJ233" s="22"/>
      <c r="AK233" s="22"/>
      <c r="AL233" s="22"/>
      <c r="AM233" s="22"/>
      <c r="AN233" s="22"/>
      <c r="AO233" s="22"/>
      <c r="AP233" s="22"/>
      <c r="AQ233" s="22"/>
    </row>
    <row r="234" spans="1:43" ht="15.75" hidden="1"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50"/>
      <c r="AF234" s="22"/>
      <c r="AG234" s="22"/>
      <c r="AH234" s="22"/>
      <c r="AI234" s="22"/>
      <c r="AJ234" s="22"/>
      <c r="AK234" s="22"/>
      <c r="AL234" s="22"/>
      <c r="AM234" s="22"/>
      <c r="AN234" s="22"/>
      <c r="AO234" s="22"/>
      <c r="AP234" s="22"/>
      <c r="AQ234" s="22"/>
    </row>
    <row r="235" spans="1:43" ht="15.75" hidden="1"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50"/>
      <c r="AF235" s="22"/>
      <c r="AG235" s="22"/>
      <c r="AH235" s="22"/>
      <c r="AI235" s="22"/>
      <c r="AJ235" s="22"/>
      <c r="AK235" s="22"/>
      <c r="AL235" s="22"/>
      <c r="AM235" s="22"/>
      <c r="AN235" s="22"/>
      <c r="AO235" s="22"/>
      <c r="AP235" s="22"/>
      <c r="AQ235" s="22"/>
    </row>
    <row r="236" spans="1:43" ht="15.75" hidden="1"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50"/>
      <c r="AF236" s="22"/>
      <c r="AG236" s="22"/>
      <c r="AH236" s="22"/>
      <c r="AI236" s="22"/>
      <c r="AJ236" s="22"/>
      <c r="AK236" s="22"/>
      <c r="AL236" s="22"/>
      <c r="AM236" s="22"/>
      <c r="AN236" s="22"/>
      <c r="AO236" s="22"/>
      <c r="AP236" s="22"/>
      <c r="AQ236" s="22"/>
    </row>
    <row r="237" spans="1:43" ht="15.75" hidden="1"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50"/>
      <c r="AF237" s="22"/>
      <c r="AG237" s="22"/>
      <c r="AH237" s="22"/>
      <c r="AI237" s="22"/>
      <c r="AJ237" s="22"/>
      <c r="AK237" s="22"/>
      <c r="AL237" s="22"/>
      <c r="AM237" s="22"/>
      <c r="AN237" s="22"/>
      <c r="AO237" s="22"/>
      <c r="AP237" s="22"/>
      <c r="AQ237" s="22"/>
    </row>
    <row r="238" spans="1:43" ht="15.75" hidden="1"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50"/>
      <c r="AF238" s="22"/>
      <c r="AG238" s="22"/>
      <c r="AH238" s="22"/>
      <c r="AI238" s="22"/>
      <c r="AJ238" s="22"/>
      <c r="AK238" s="22"/>
      <c r="AL238" s="22"/>
      <c r="AM238" s="22"/>
      <c r="AN238" s="22"/>
      <c r="AO238" s="22"/>
      <c r="AP238" s="22"/>
      <c r="AQ238" s="22"/>
    </row>
    <row r="239" spans="1:43" ht="15.75" hidden="1"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50"/>
      <c r="AF239" s="22"/>
      <c r="AG239" s="22"/>
      <c r="AH239" s="22"/>
      <c r="AI239" s="22"/>
      <c r="AJ239" s="22"/>
      <c r="AK239" s="22"/>
      <c r="AL239" s="22"/>
      <c r="AM239" s="22"/>
      <c r="AN239" s="22"/>
      <c r="AO239" s="22"/>
      <c r="AP239" s="22"/>
      <c r="AQ239" s="22"/>
    </row>
    <row r="240" spans="1:43" ht="15.75" hidden="1"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50"/>
      <c r="AF240" s="22"/>
      <c r="AG240" s="22"/>
      <c r="AH240" s="22"/>
      <c r="AI240" s="22"/>
      <c r="AJ240" s="22"/>
      <c r="AK240" s="22"/>
      <c r="AL240" s="22"/>
      <c r="AM240" s="22"/>
      <c r="AN240" s="22"/>
      <c r="AO240" s="22"/>
      <c r="AP240" s="22"/>
      <c r="AQ240" s="22"/>
    </row>
    <row r="241" spans="1:43" ht="15.75" hidden="1"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50"/>
      <c r="AF241" s="22"/>
      <c r="AG241" s="22"/>
      <c r="AH241" s="22"/>
      <c r="AI241" s="22"/>
      <c r="AJ241" s="22"/>
      <c r="AK241" s="22"/>
      <c r="AL241" s="22"/>
      <c r="AM241" s="22"/>
      <c r="AN241" s="22"/>
      <c r="AO241" s="22"/>
      <c r="AP241" s="22"/>
      <c r="AQ241" s="22"/>
    </row>
    <row r="242" spans="1:43" ht="15.75" hidden="1"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50"/>
      <c r="AF242" s="22"/>
      <c r="AG242" s="22"/>
      <c r="AH242" s="22"/>
      <c r="AI242" s="22"/>
      <c r="AJ242" s="22"/>
      <c r="AK242" s="22"/>
      <c r="AL242" s="22"/>
      <c r="AM242" s="22"/>
      <c r="AN242" s="22"/>
      <c r="AO242" s="22"/>
      <c r="AP242" s="22"/>
      <c r="AQ242" s="22"/>
    </row>
    <row r="243" spans="1:43" ht="15.75" hidden="1"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50"/>
      <c r="AF243" s="22"/>
      <c r="AG243" s="22"/>
      <c r="AH243" s="22"/>
      <c r="AI243" s="22"/>
      <c r="AJ243" s="22"/>
      <c r="AK243" s="22"/>
      <c r="AL243" s="22"/>
      <c r="AM243" s="22"/>
      <c r="AN243" s="22"/>
      <c r="AO243" s="22"/>
      <c r="AP243" s="22"/>
      <c r="AQ243" s="22"/>
    </row>
    <row r="244" spans="1:43" ht="15.75" hidden="1"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50"/>
      <c r="AF244" s="22"/>
      <c r="AG244" s="22"/>
      <c r="AH244" s="22"/>
      <c r="AI244" s="22"/>
      <c r="AJ244" s="22"/>
      <c r="AK244" s="22"/>
      <c r="AL244" s="22"/>
      <c r="AM244" s="22"/>
      <c r="AN244" s="22"/>
      <c r="AO244" s="22"/>
      <c r="AP244" s="22"/>
      <c r="AQ244" s="22"/>
    </row>
    <row r="245" spans="1:43" ht="15.75" hidden="1"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50"/>
      <c r="AF245" s="22"/>
      <c r="AG245" s="22"/>
      <c r="AH245" s="22"/>
      <c r="AI245" s="22"/>
      <c r="AJ245" s="22"/>
      <c r="AK245" s="22"/>
      <c r="AL245" s="22"/>
      <c r="AM245" s="22"/>
      <c r="AN245" s="22"/>
      <c r="AO245" s="22"/>
      <c r="AP245" s="22"/>
      <c r="AQ245" s="22"/>
    </row>
    <row r="246" spans="1:43" ht="15.75" hidden="1"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50"/>
      <c r="AF246" s="22"/>
      <c r="AG246" s="22"/>
      <c r="AH246" s="22"/>
      <c r="AI246" s="22"/>
      <c r="AJ246" s="22"/>
      <c r="AK246" s="22"/>
      <c r="AL246" s="22"/>
      <c r="AM246" s="22"/>
      <c r="AN246" s="22"/>
      <c r="AO246" s="22"/>
      <c r="AP246" s="22"/>
      <c r="AQ246" s="22"/>
    </row>
    <row r="247" spans="1:43" ht="15.75" hidden="1"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50"/>
      <c r="AF247" s="22"/>
      <c r="AG247" s="22"/>
      <c r="AH247" s="22"/>
      <c r="AI247" s="22"/>
      <c r="AJ247" s="22"/>
      <c r="AK247" s="22"/>
      <c r="AL247" s="22"/>
      <c r="AM247" s="22"/>
      <c r="AN247" s="22"/>
      <c r="AO247" s="22"/>
      <c r="AP247" s="22"/>
      <c r="AQ247" s="22"/>
    </row>
    <row r="248" spans="1:43" ht="15.75" hidden="1"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50"/>
      <c r="AF248" s="22"/>
      <c r="AG248" s="22"/>
      <c r="AH248" s="22"/>
      <c r="AI248" s="22"/>
      <c r="AJ248" s="22"/>
      <c r="AK248" s="22"/>
      <c r="AL248" s="22"/>
      <c r="AM248" s="22"/>
      <c r="AN248" s="22"/>
      <c r="AO248" s="22"/>
      <c r="AP248" s="22"/>
      <c r="AQ248" s="22"/>
    </row>
    <row r="249" spans="1:43" ht="15.75" hidden="1"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50"/>
      <c r="AF249" s="22"/>
      <c r="AG249" s="22"/>
      <c r="AH249" s="22"/>
      <c r="AI249" s="22"/>
      <c r="AJ249" s="22"/>
      <c r="AK249" s="22"/>
      <c r="AL249" s="22"/>
      <c r="AM249" s="22"/>
      <c r="AN249" s="22"/>
      <c r="AO249" s="22"/>
      <c r="AP249" s="22"/>
      <c r="AQ249" s="22"/>
    </row>
    <row r="250" spans="1:43" ht="15.75" hidden="1"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50"/>
      <c r="AF250" s="22"/>
      <c r="AG250" s="22"/>
      <c r="AH250" s="22"/>
      <c r="AI250" s="22"/>
      <c r="AJ250" s="22"/>
      <c r="AK250" s="22"/>
      <c r="AL250" s="22"/>
      <c r="AM250" s="22"/>
      <c r="AN250" s="22"/>
      <c r="AO250" s="22"/>
      <c r="AP250" s="22"/>
      <c r="AQ250" s="22"/>
    </row>
    <row r="251" spans="1:43" ht="15.75" hidden="1"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50"/>
      <c r="AF251" s="22"/>
      <c r="AG251" s="22"/>
      <c r="AH251" s="22"/>
      <c r="AI251" s="22"/>
      <c r="AJ251" s="22"/>
      <c r="AK251" s="22"/>
      <c r="AL251" s="22"/>
      <c r="AM251" s="22"/>
      <c r="AN251" s="22"/>
      <c r="AO251" s="22"/>
      <c r="AP251" s="22"/>
      <c r="AQ251" s="22"/>
    </row>
    <row r="252" spans="1:43" ht="15.75" hidden="1"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50"/>
      <c r="AF252" s="22"/>
      <c r="AG252" s="22"/>
      <c r="AH252" s="22"/>
      <c r="AI252" s="22"/>
      <c r="AJ252" s="22"/>
      <c r="AK252" s="22"/>
      <c r="AL252" s="22"/>
      <c r="AM252" s="22"/>
      <c r="AN252" s="22"/>
      <c r="AO252" s="22"/>
      <c r="AP252" s="22"/>
      <c r="AQ252" s="22"/>
    </row>
    <row r="253" spans="1:43" ht="15.75" hidden="1"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50"/>
      <c r="AF253" s="22"/>
      <c r="AG253" s="22"/>
      <c r="AH253" s="22"/>
      <c r="AI253" s="22"/>
      <c r="AJ253" s="22"/>
      <c r="AK253" s="22"/>
      <c r="AL253" s="22"/>
      <c r="AM253" s="22"/>
      <c r="AN253" s="22"/>
      <c r="AO253" s="22"/>
      <c r="AP253" s="22"/>
      <c r="AQ253" s="22"/>
    </row>
    <row r="254" spans="1:43" ht="15.75" hidden="1"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50"/>
      <c r="AF254" s="22"/>
      <c r="AG254" s="22"/>
      <c r="AH254" s="22"/>
      <c r="AI254" s="22"/>
      <c r="AJ254" s="22"/>
      <c r="AK254" s="22"/>
      <c r="AL254" s="22"/>
      <c r="AM254" s="22"/>
      <c r="AN254" s="22"/>
      <c r="AO254" s="22"/>
      <c r="AP254" s="22"/>
      <c r="AQ254" s="22"/>
    </row>
    <row r="255" spans="1:43" ht="15.75" hidden="1"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50"/>
      <c r="AF255" s="22"/>
      <c r="AG255" s="22"/>
      <c r="AH255" s="22"/>
      <c r="AI255" s="22"/>
      <c r="AJ255" s="22"/>
      <c r="AK255" s="22"/>
      <c r="AL255" s="22"/>
      <c r="AM255" s="22"/>
      <c r="AN255" s="22"/>
      <c r="AO255" s="22"/>
      <c r="AP255" s="22"/>
      <c r="AQ255" s="22"/>
    </row>
    <row r="256" spans="1:43" ht="15.75" hidden="1"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50"/>
      <c r="AF256" s="22"/>
      <c r="AG256" s="22"/>
      <c r="AH256" s="22"/>
      <c r="AI256" s="22"/>
      <c r="AJ256" s="22"/>
      <c r="AK256" s="22"/>
      <c r="AL256" s="22"/>
      <c r="AM256" s="22"/>
      <c r="AN256" s="22"/>
      <c r="AO256" s="22"/>
      <c r="AP256" s="22"/>
      <c r="AQ256" s="22"/>
    </row>
    <row r="257" spans="1:43" ht="15.75" hidden="1"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50"/>
      <c r="AF257" s="22"/>
      <c r="AG257" s="22"/>
      <c r="AH257" s="22"/>
      <c r="AI257" s="22"/>
      <c r="AJ257" s="22"/>
      <c r="AK257" s="22"/>
      <c r="AL257" s="22"/>
      <c r="AM257" s="22"/>
      <c r="AN257" s="22"/>
      <c r="AO257" s="22"/>
      <c r="AP257" s="22"/>
      <c r="AQ257" s="22"/>
    </row>
    <row r="258" spans="1:43" ht="15.75" hidden="1"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50"/>
      <c r="AF258" s="22"/>
      <c r="AG258" s="22"/>
      <c r="AH258" s="22"/>
      <c r="AI258" s="22"/>
      <c r="AJ258" s="22"/>
      <c r="AK258" s="22"/>
      <c r="AL258" s="22"/>
      <c r="AM258" s="22"/>
      <c r="AN258" s="22"/>
      <c r="AO258" s="22"/>
      <c r="AP258" s="22"/>
      <c r="AQ258" s="22"/>
    </row>
    <row r="259" spans="1:43" ht="15.75" hidden="1"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50"/>
      <c r="AF259" s="22"/>
      <c r="AG259" s="22"/>
      <c r="AH259" s="22"/>
      <c r="AI259" s="22"/>
      <c r="AJ259" s="22"/>
      <c r="AK259" s="22"/>
      <c r="AL259" s="22"/>
      <c r="AM259" s="22"/>
      <c r="AN259" s="22"/>
      <c r="AO259" s="22"/>
      <c r="AP259" s="22"/>
      <c r="AQ259" s="22"/>
    </row>
    <row r="260" spans="1:43" ht="15.75" hidden="1"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50"/>
      <c r="AF260" s="22"/>
      <c r="AG260" s="22"/>
      <c r="AH260" s="22"/>
      <c r="AI260" s="22"/>
      <c r="AJ260" s="22"/>
      <c r="AK260" s="22"/>
      <c r="AL260" s="22"/>
      <c r="AM260" s="22"/>
      <c r="AN260" s="22"/>
      <c r="AO260" s="22"/>
      <c r="AP260" s="22"/>
      <c r="AQ260" s="22"/>
    </row>
    <row r="261" spans="1:43" ht="15.75" hidden="1"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50"/>
      <c r="AF261" s="22"/>
      <c r="AG261" s="22"/>
      <c r="AH261" s="22"/>
      <c r="AI261" s="22"/>
      <c r="AJ261" s="22"/>
      <c r="AK261" s="22"/>
      <c r="AL261" s="22"/>
      <c r="AM261" s="22"/>
      <c r="AN261" s="22"/>
      <c r="AO261" s="22"/>
      <c r="AP261" s="22"/>
      <c r="AQ261" s="22"/>
    </row>
    <row r="262" spans="1:43" ht="15.75" hidden="1"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50"/>
      <c r="AF262" s="22"/>
      <c r="AG262" s="22"/>
      <c r="AH262" s="22"/>
      <c r="AI262" s="22"/>
      <c r="AJ262" s="22"/>
      <c r="AK262" s="22"/>
      <c r="AL262" s="22"/>
      <c r="AM262" s="22"/>
      <c r="AN262" s="22"/>
      <c r="AO262" s="22"/>
      <c r="AP262" s="22"/>
      <c r="AQ262" s="22"/>
    </row>
    <row r="263" spans="1:43" ht="15.75" hidden="1"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50"/>
      <c r="AF263" s="22"/>
      <c r="AG263" s="22"/>
      <c r="AH263" s="22"/>
      <c r="AI263" s="22"/>
      <c r="AJ263" s="22"/>
      <c r="AK263" s="22"/>
      <c r="AL263" s="22"/>
      <c r="AM263" s="22"/>
      <c r="AN263" s="22"/>
      <c r="AO263" s="22"/>
      <c r="AP263" s="22"/>
      <c r="AQ263" s="22"/>
    </row>
    <row r="264" spans="1:43" ht="15.75" hidden="1"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50"/>
      <c r="AF264" s="22"/>
      <c r="AG264" s="22"/>
      <c r="AH264" s="22"/>
      <c r="AI264" s="22"/>
      <c r="AJ264" s="22"/>
      <c r="AK264" s="22"/>
      <c r="AL264" s="22"/>
      <c r="AM264" s="22"/>
      <c r="AN264" s="22"/>
      <c r="AO264" s="22"/>
      <c r="AP264" s="22"/>
      <c r="AQ264" s="22"/>
    </row>
    <row r="265" spans="1:43" ht="15.75" hidden="1"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50"/>
      <c r="AF265" s="22"/>
      <c r="AG265" s="22"/>
      <c r="AH265" s="22"/>
      <c r="AI265" s="22"/>
      <c r="AJ265" s="22"/>
      <c r="AK265" s="22"/>
      <c r="AL265" s="22"/>
      <c r="AM265" s="22"/>
      <c r="AN265" s="22"/>
      <c r="AO265" s="22"/>
      <c r="AP265" s="22"/>
      <c r="AQ265" s="22"/>
    </row>
    <row r="266" spans="1:43" ht="15.75" hidden="1"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50"/>
      <c r="AF266" s="22"/>
      <c r="AG266" s="22"/>
      <c r="AH266" s="22"/>
      <c r="AI266" s="22"/>
      <c r="AJ266" s="22"/>
      <c r="AK266" s="22"/>
      <c r="AL266" s="22"/>
      <c r="AM266" s="22"/>
      <c r="AN266" s="22"/>
      <c r="AO266" s="22"/>
      <c r="AP266" s="22"/>
      <c r="AQ266" s="22"/>
    </row>
    <row r="267" spans="1:43" ht="15.75" hidden="1"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50"/>
      <c r="AF267" s="22"/>
      <c r="AG267" s="22"/>
      <c r="AH267" s="22"/>
      <c r="AI267" s="22"/>
      <c r="AJ267" s="22"/>
      <c r="AK267" s="22"/>
      <c r="AL267" s="22"/>
      <c r="AM267" s="22"/>
      <c r="AN267" s="22"/>
      <c r="AO267" s="22"/>
      <c r="AP267" s="22"/>
      <c r="AQ267" s="22"/>
    </row>
    <row r="268" spans="1:43" ht="15.75" hidden="1"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50"/>
      <c r="AF268" s="22"/>
      <c r="AG268" s="22"/>
      <c r="AH268" s="22"/>
      <c r="AI268" s="22"/>
      <c r="AJ268" s="22"/>
      <c r="AK268" s="22"/>
      <c r="AL268" s="22"/>
      <c r="AM268" s="22"/>
      <c r="AN268" s="22"/>
      <c r="AO268" s="22"/>
      <c r="AP268" s="22"/>
      <c r="AQ268" s="22"/>
    </row>
    <row r="269" spans="1:43" ht="15.75" hidden="1"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50"/>
      <c r="AF269" s="22"/>
      <c r="AG269" s="22"/>
      <c r="AH269" s="22"/>
      <c r="AI269" s="22"/>
      <c r="AJ269" s="22"/>
      <c r="AK269" s="22"/>
      <c r="AL269" s="22"/>
      <c r="AM269" s="22"/>
      <c r="AN269" s="22"/>
      <c r="AO269" s="22"/>
      <c r="AP269" s="22"/>
      <c r="AQ269" s="22"/>
    </row>
    <row r="270" spans="1:43" ht="15.75" hidden="1"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50"/>
      <c r="AF270" s="22"/>
      <c r="AG270" s="22"/>
      <c r="AH270" s="22"/>
      <c r="AI270" s="22"/>
      <c r="AJ270" s="22"/>
      <c r="AK270" s="22"/>
      <c r="AL270" s="22"/>
      <c r="AM270" s="22"/>
      <c r="AN270" s="22"/>
      <c r="AO270" s="22"/>
      <c r="AP270" s="22"/>
      <c r="AQ270" s="22"/>
    </row>
    <row r="271" spans="1:43" ht="15.75" hidden="1"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50"/>
      <c r="AF271" s="22"/>
      <c r="AG271" s="22"/>
      <c r="AH271" s="22"/>
      <c r="AI271" s="22"/>
      <c r="AJ271" s="22"/>
      <c r="AK271" s="22"/>
      <c r="AL271" s="22"/>
      <c r="AM271" s="22"/>
      <c r="AN271" s="22"/>
      <c r="AO271" s="22"/>
      <c r="AP271" s="22"/>
      <c r="AQ271" s="22"/>
    </row>
    <row r="272" spans="1:43" ht="15.75" hidden="1"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50"/>
      <c r="AF272" s="22"/>
      <c r="AG272" s="22"/>
      <c r="AH272" s="22"/>
      <c r="AI272" s="22"/>
      <c r="AJ272" s="22"/>
      <c r="AK272" s="22"/>
      <c r="AL272" s="22"/>
      <c r="AM272" s="22"/>
      <c r="AN272" s="22"/>
      <c r="AO272" s="22"/>
      <c r="AP272" s="22"/>
      <c r="AQ272" s="22"/>
    </row>
    <row r="273" spans="1:43" ht="15.75" hidden="1"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50"/>
      <c r="AF273" s="22"/>
      <c r="AG273" s="22"/>
      <c r="AH273" s="22"/>
      <c r="AI273" s="22"/>
      <c r="AJ273" s="22"/>
      <c r="AK273" s="22"/>
      <c r="AL273" s="22"/>
      <c r="AM273" s="22"/>
      <c r="AN273" s="22"/>
      <c r="AO273" s="22"/>
      <c r="AP273" s="22"/>
      <c r="AQ273" s="22"/>
    </row>
    <row r="274" spans="1:43" ht="15.75" hidden="1"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50"/>
      <c r="AF274" s="22"/>
      <c r="AG274" s="22"/>
      <c r="AH274" s="22"/>
      <c r="AI274" s="22"/>
      <c r="AJ274" s="22"/>
      <c r="AK274" s="22"/>
      <c r="AL274" s="22"/>
      <c r="AM274" s="22"/>
      <c r="AN274" s="22"/>
      <c r="AO274" s="22"/>
      <c r="AP274" s="22"/>
      <c r="AQ274" s="22"/>
    </row>
    <row r="275" spans="1:43" ht="15.75" hidden="1"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50"/>
      <c r="AF275" s="22"/>
      <c r="AG275" s="22"/>
      <c r="AH275" s="22"/>
      <c r="AI275" s="22"/>
      <c r="AJ275" s="22"/>
      <c r="AK275" s="22"/>
      <c r="AL275" s="22"/>
      <c r="AM275" s="22"/>
      <c r="AN275" s="22"/>
      <c r="AO275" s="22"/>
      <c r="AP275" s="22"/>
      <c r="AQ275" s="22"/>
    </row>
    <row r="276" spans="1:43" ht="15.75" hidden="1"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50"/>
      <c r="AF276" s="22"/>
      <c r="AG276" s="22"/>
      <c r="AH276" s="22"/>
      <c r="AI276" s="22"/>
      <c r="AJ276" s="22"/>
      <c r="AK276" s="22"/>
      <c r="AL276" s="22"/>
      <c r="AM276" s="22"/>
      <c r="AN276" s="22"/>
      <c r="AO276" s="22"/>
      <c r="AP276" s="22"/>
      <c r="AQ276" s="22"/>
    </row>
    <row r="277" spans="1:43" ht="15.75" hidden="1"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50"/>
      <c r="AF277" s="22"/>
      <c r="AG277" s="22"/>
      <c r="AH277" s="22"/>
      <c r="AI277" s="22"/>
      <c r="AJ277" s="22"/>
      <c r="AK277" s="22"/>
      <c r="AL277" s="22"/>
      <c r="AM277" s="22"/>
      <c r="AN277" s="22"/>
      <c r="AO277" s="22"/>
      <c r="AP277" s="22"/>
      <c r="AQ277" s="22"/>
    </row>
    <row r="278" spans="1:43" ht="15.75" hidden="1"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50"/>
      <c r="AF278" s="22"/>
      <c r="AG278" s="22"/>
      <c r="AH278" s="22"/>
      <c r="AI278" s="22"/>
      <c r="AJ278" s="22"/>
      <c r="AK278" s="22"/>
      <c r="AL278" s="22"/>
      <c r="AM278" s="22"/>
      <c r="AN278" s="22"/>
      <c r="AO278" s="22"/>
      <c r="AP278" s="22"/>
      <c r="AQ278" s="22"/>
    </row>
    <row r="279" spans="1:43" ht="15.75" hidden="1"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50"/>
      <c r="AF279" s="22"/>
      <c r="AG279" s="22"/>
      <c r="AH279" s="22"/>
      <c r="AI279" s="22"/>
      <c r="AJ279" s="22"/>
      <c r="AK279" s="22"/>
      <c r="AL279" s="22"/>
      <c r="AM279" s="22"/>
      <c r="AN279" s="22"/>
      <c r="AO279" s="22"/>
      <c r="AP279" s="22"/>
      <c r="AQ279" s="22"/>
    </row>
    <row r="280" spans="1:43" ht="15.75" hidden="1"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50"/>
      <c r="AF280" s="22"/>
      <c r="AG280" s="22"/>
      <c r="AH280" s="22"/>
      <c r="AI280" s="22"/>
      <c r="AJ280" s="22"/>
      <c r="AK280" s="22"/>
      <c r="AL280" s="22"/>
      <c r="AM280" s="22"/>
      <c r="AN280" s="22"/>
      <c r="AO280" s="22"/>
      <c r="AP280" s="22"/>
      <c r="AQ280" s="22"/>
    </row>
    <row r="281" spans="1:43" ht="15.75" hidden="1"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50"/>
      <c r="AF281" s="22"/>
      <c r="AG281" s="22"/>
      <c r="AH281" s="22"/>
      <c r="AI281" s="22"/>
      <c r="AJ281" s="22"/>
      <c r="AK281" s="22"/>
      <c r="AL281" s="22"/>
      <c r="AM281" s="22"/>
      <c r="AN281" s="22"/>
      <c r="AO281" s="22"/>
      <c r="AP281" s="22"/>
      <c r="AQ281" s="22"/>
    </row>
    <row r="282" spans="1:43" ht="15.75" hidden="1"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50"/>
      <c r="AF282" s="22"/>
      <c r="AG282" s="22"/>
      <c r="AH282" s="22"/>
      <c r="AI282" s="22"/>
      <c r="AJ282" s="22"/>
      <c r="AK282" s="22"/>
      <c r="AL282" s="22"/>
      <c r="AM282" s="22"/>
      <c r="AN282" s="22"/>
      <c r="AO282" s="22"/>
      <c r="AP282" s="22"/>
      <c r="AQ282" s="22"/>
    </row>
    <row r="283" spans="1:43" ht="15.75" hidden="1"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50"/>
      <c r="AF283" s="22"/>
      <c r="AG283" s="22"/>
      <c r="AH283" s="22"/>
      <c r="AI283" s="22"/>
      <c r="AJ283" s="22"/>
      <c r="AK283" s="22"/>
      <c r="AL283" s="22"/>
      <c r="AM283" s="22"/>
      <c r="AN283" s="22"/>
      <c r="AO283" s="22"/>
      <c r="AP283" s="22"/>
      <c r="AQ283" s="22"/>
    </row>
    <row r="284" spans="1:43" ht="15.75" hidden="1"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50"/>
      <c r="AF284" s="22"/>
      <c r="AG284" s="22"/>
      <c r="AH284" s="22"/>
      <c r="AI284" s="22"/>
      <c r="AJ284" s="22"/>
      <c r="AK284" s="22"/>
      <c r="AL284" s="22"/>
      <c r="AM284" s="22"/>
      <c r="AN284" s="22"/>
      <c r="AO284" s="22"/>
      <c r="AP284" s="22"/>
      <c r="AQ284" s="22"/>
    </row>
    <row r="285" spans="1:43" ht="15.75" hidden="1"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50"/>
      <c r="AF285" s="22"/>
      <c r="AG285" s="22"/>
      <c r="AH285" s="22"/>
      <c r="AI285" s="22"/>
      <c r="AJ285" s="22"/>
      <c r="AK285" s="22"/>
      <c r="AL285" s="22"/>
      <c r="AM285" s="22"/>
      <c r="AN285" s="22"/>
      <c r="AO285" s="22"/>
      <c r="AP285" s="22"/>
      <c r="AQ285" s="22"/>
    </row>
    <row r="286" spans="1:43" ht="15.75" hidden="1"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50"/>
      <c r="AF286" s="22"/>
      <c r="AG286" s="22"/>
      <c r="AH286" s="22"/>
      <c r="AI286" s="22"/>
      <c r="AJ286" s="22"/>
      <c r="AK286" s="22"/>
      <c r="AL286" s="22"/>
      <c r="AM286" s="22"/>
      <c r="AN286" s="22"/>
      <c r="AO286" s="22"/>
      <c r="AP286" s="22"/>
      <c r="AQ286" s="22"/>
    </row>
    <row r="287" spans="1:43" ht="15.75" hidden="1"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50"/>
      <c r="AF287" s="22"/>
      <c r="AG287" s="22"/>
      <c r="AH287" s="22"/>
      <c r="AI287" s="22"/>
      <c r="AJ287" s="22"/>
      <c r="AK287" s="22"/>
      <c r="AL287" s="22"/>
      <c r="AM287" s="22"/>
      <c r="AN287" s="22"/>
      <c r="AO287" s="22"/>
      <c r="AP287" s="22"/>
      <c r="AQ287" s="22"/>
    </row>
    <row r="288" spans="1:43" ht="15.75" hidden="1"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50"/>
      <c r="AF288" s="22"/>
      <c r="AG288" s="22"/>
      <c r="AH288" s="22"/>
      <c r="AI288" s="22"/>
      <c r="AJ288" s="22"/>
      <c r="AK288" s="22"/>
      <c r="AL288" s="22"/>
      <c r="AM288" s="22"/>
      <c r="AN288" s="22"/>
      <c r="AO288" s="22"/>
      <c r="AP288" s="22"/>
      <c r="AQ288" s="22"/>
    </row>
    <row r="289" spans="1:43" ht="15.75" hidden="1"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50"/>
      <c r="AF289" s="22"/>
      <c r="AG289" s="22"/>
      <c r="AH289" s="22"/>
      <c r="AI289" s="22"/>
      <c r="AJ289" s="22"/>
      <c r="AK289" s="22"/>
      <c r="AL289" s="22"/>
      <c r="AM289" s="22"/>
      <c r="AN289" s="22"/>
      <c r="AO289" s="22"/>
      <c r="AP289" s="22"/>
      <c r="AQ289" s="22"/>
    </row>
    <row r="290" spans="1:43" ht="15.75" hidden="1"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50"/>
      <c r="AF290" s="22"/>
      <c r="AG290" s="22"/>
      <c r="AH290" s="22"/>
      <c r="AI290" s="22"/>
      <c r="AJ290" s="22"/>
      <c r="AK290" s="22"/>
      <c r="AL290" s="22"/>
      <c r="AM290" s="22"/>
      <c r="AN290" s="22"/>
      <c r="AO290" s="22"/>
      <c r="AP290" s="22"/>
      <c r="AQ290" s="22"/>
    </row>
    <row r="291" spans="1:43" ht="15.75" hidden="1"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50"/>
      <c r="AF291" s="22"/>
      <c r="AG291" s="22"/>
      <c r="AH291" s="22"/>
      <c r="AI291" s="22"/>
      <c r="AJ291" s="22"/>
      <c r="AK291" s="22"/>
      <c r="AL291" s="22"/>
      <c r="AM291" s="22"/>
      <c r="AN291" s="22"/>
      <c r="AO291" s="22"/>
      <c r="AP291" s="22"/>
      <c r="AQ291" s="22"/>
    </row>
    <row r="292" spans="1:43" ht="15.75" hidden="1"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50"/>
      <c r="AF292" s="22"/>
      <c r="AG292" s="22"/>
      <c r="AH292" s="22"/>
      <c r="AI292" s="22"/>
      <c r="AJ292" s="22"/>
      <c r="AK292" s="22"/>
      <c r="AL292" s="22"/>
      <c r="AM292" s="22"/>
      <c r="AN292" s="22"/>
      <c r="AO292" s="22"/>
      <c r="AP292" s="22"/>
      <c r="AQ292" s="22"/>
    </row>
    <row r="293" spans="1:43" ht="15.75" hidden="1"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50"/>
      <c r="AF293" s="22"/>
      <c r="AG293" s="22"/>
      <c r="AH293" s="22"/>
      <c r="AI293" s="22"/>
      <c r="AJ293" s="22"/>
      <c r="AK293" s="22"/>
      <c r="AL293" s="22"/>
      <c r="AM293" s="22"/>
      <c r="AN293" s="22"/>
      <c r="AO293" s="22"/>
      <c r="AP293" s="22"/>
      <c r="AQ293" s="22"/>
    </row>
    <row r="294" spans="1:43" ht="15.75" hidden="1"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50"/>
      <c r="AF294" s="22"/>
      <c r="AG294" s="22"/>
      <c r="AH294" s="22"/>
      <c r="AI294" s="22"/>
      <c r="AJ294" s="22"/>
      <c r="AK294" s="22"/>
      <c r="AL294" s="22"/>
      <c r="AM294" s="22"/>
      <c r="AN294" s="22"/>
      <c r="AO294" s="22"/>
      <c r="AP294" s="22"/>
      <c r="AQ294" s="22"/>
    </row>
    <row r="295" spans="1:43" ht="15.75" hidden="1"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50"/>
      <c r="AF295" s="22"/>
      <c r="AG295" s="22"/>
      <c r="AH295" s="22"/>
      <c r="AI295" s="22"/>
      <c r="AJ295" s="22"/>
      <c r="AK295" s="22"/>
      <c r="AL295" s="22"/>
      <c r="AM295" s="22"/>
      <c r="AN295" s="22"/>
      <c r="AO295" s="22"/>
      <c r="AP295" s="22"/>
      <c r="AQ295" s="22"/>
    </row>
    <row r="296" spans="1:43" ht="15.75" hidden="1"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50"/>
      <c r="AF296" s="22"/>
      <c r="AG296" s="22"/>
      <c r="AH296" s="22"/>
      <c r="AI296" s="22"/>
      <c r="AJ296" s="22"/>
      <c r="AK296" s="22"/>
      <c r="AL296" s="22"/>
      <c r="AM296" s="22"/>
      <c r="AN296" s="22"/>
      <c r="AO296" s="22"/>
      <c r="AP296" s="22"/>
      <c r="AQ296" s="22"/>
    </row>
    <row r="297" spans="1:43" ht="15.75" hidden="1"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50"/>
      <c r="AF297" s="22"/>
      <c r="AG297" s="22"/>
      <c r="AH297" s="22"/>
      <c r="AI297" s="22"/>
      <c r="AJ297" s="22"/>
      <c r="AK297" s="22"/>
      <c r="AL297" s="22"/>
      <c r="AM297" s="22"/>
      <c r="AN297" s="22"/>
      <c r="AO297" s="22"/>
      <c r="AP297" s="22"/>
      <c r="AQ297" s="22"/>
    </row>
    <row r="298" spans="1:43" ht="15.75" hidden="1"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50"/>
      <c r="AF298" s="22"/>
      <c r="AG298" s="22"/>
      <c r="AH298" s="22"/>
      <c r="AI298" s="22"/>
      <c r="AJ298" s="22"/>
      <c r="AK298" s="22"/>
      <c r="AL298" s="22"/>
      <c r="AM298" s="22"/>
      <c r="AN298" s="22"/>
      <c r="AO298" s="22"/>
      <c r="AP298" s="22"/>
      <c r="AQ298" s="22"/>
    </row>
    <row r="299" spans="1:43" ht="15.75" hidden="1"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50"/>
      <c r="AF299" s="22"/>
      <c r="AG299" s="22"/>
      <c r="AH299" s="22"/>
      <c r="AI299" s="22"/>
      <c r="AJ299" s="22"/>
      <c r="AK299" s="22"/>
      <c r="AL299" s="22"/>
      <c r="AM299" s="22"/>
      <c r="AN299" s="22"/>
      <c r="AO299" s="22"/>
      <c r="AP299" s="22"/>
      <c r="AQ299" s="22"/>
    </row>
    <row r="300" spans="1:43" ht="15.75" hidden="1"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50"/>
      <c r="AF300" s="22"/>
      <c r="AG300" s="22"/>
      <c r="AH300" s="22"/>
      <c r="AI300" s="22"/>
      <c r="AJ300" s="22"/>
      <c r="AK300" s="22"/>
      <c r="AL300" s="22"/>
      <c r="AM300" s="22"/>
      <c r="AN300" s="22"/>
      <c r="AO300" s="22"/>
      <c r="AP300" s="22"/>
      <c r="AQ300" s="22"/>
    </row>
    <row r="301" spans="1:43" ht="15.75" hidden="1"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50"/>
      <c r="AF301" s="22"/>
      <c r="AG301" s="22"/>
      <c r="AH301" s="22"/>
      <c r="AI301" s="22"/>
      <c r="AJ301" s="22"/>
      <c r="AK301" s="22"/>
      <c r="AL301" s="22"/>
      <c r="AM301" s="22"/>
      <c r="AN301" s="22"/>
      <c r="AO301" s="22"/>
      <c r="AP301" s="22"/>
      <c r="AQ301" s="22"/>
    </row>
    <row r="302" spans="1:43" ht="15.75" hidden="1"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50"/>
      <c r="AF302" s="22"/>
      <c r="AG302" s="22"/>
      <c r="AH302" s="22"/>
      <c r="AI302" s="22"/>
      <c r="AJ302" s="22"/>
      <c r="AK302" s="22"/>
      <c r="AL302" s="22"/>
      <c r="AM302" s="22"/>
      <c r="AN302" s="22"/>
      <c r="AO302" s="22"/>
      <c r="AP302" s="22"/>
      <c r="AQ302" s="22"/>
    </row>
    <row r="303" spans="1:43" ht="15.75" hidden="1"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50"/>
      <c r="AF303" s="22"/>
      <c r="AG303" s="22"/>
      <c r="AH303" s="22"/>
      <c r="AI303" s="22"/>
      <c r="AJ303" s="22"/>
      <c r="AK303" s="22"/>
      <c r="AL303" s="22"/>
      <c r="AM303" s="22"/>
      <c r="AN303" s="22"/>
      <c r="AO303" s="22"/>
      <c r="AP303" s="22"/>
      <c r="AQ303" s="22"/>
    </row>
    <row r="304" spans="1:43" ht="15.75" hidden="1"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50"/>
      <c r="AF304" s="22"/>
      <c r="AG304" s="22"/>
      <c r="AH304" s="22"/>
      <c r="AI304" s="22"/>
      <c r="AJ304" s="22"/>
      <c r="AK304" s="22"/>
      <c r="AL304" s="22"/>
      <c r="AM304" s="22"/>
      <c r="AN304" s="22"/>
      <c r="AO304" s="22"/>
      <c r="AP304" s="22"/>
      <c r="AQ304" s="22"/>
    </row>
    <row r="305" spans="1:43" ht="15.75" hidden="1"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50"/>
      <c r="AF305" s="22"/>
      <c r="AG305" s="22"/>
      <c r="AH305" s="22"/>
      <c r="AI305" s="22"/>
      <c r="AJ305" s="22"/>
      <c r="AK305" s="22"/>
      <c r="AL305" s="22"/>
      <c r="AM305" s="22"/>
      <c r="AN305" s="22"/>
      <c r="AO305" s="22"/>
      <c r="AP305" s="22"/>
      <c r="AQ305" s="22"/>
    </row>
    <row r="306" spans="1:43" ht="15.75" hidden="1"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50"/>
      <c r="AF306" s="22"/>
      <c r="AG306" s="22"/>
      <c r="AH306" s="22"/>
      <c r="AI306" s="22"/>
      <c r="AJ306" s="22"/>
      <c r="AK306" s="22"/>
      <c r="AL306" s="22"/>
      <c r="AM306" s="22"/>
      <c r="AN306" s="22"/>
      <c r="AO306" s="22"/>
      <c r="AP306" s="22"/>
      <c r="AQ306" s="22"/>
    </row>
    <row r="307" spans="1:43" ht="15.75" hidden="1"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50"/>
      <c r="AF307" s="22"/>
      <c r="AG307" s="22"/>
      <c r="AH307" s="22"/>
      <c r="AI307" s="22"/>
      <c r="AJ307" s="22"/>
      <c r="AK307" s="22"/>
      <c r="AL307" s="22"/>
      <c r="AM307" s="22"/>
      <c r="AN307" s="22"/>
      <c r="AO307" s="22"/>
      <c r="AP307" s="22"/>
      <c r="AQ307" s="22"/>
    </row>
    <row r="308" spans="1:43" ht="15.75" hidden="1"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50"/>
      <c r="AF308" s="22"/>
      <c r="AG308" s="22"/>
      <c r="AH308" s="22"/>
      <c r="AI308" s="22"/>
      <c r="AJ308" s="22"/>
      <c r="AK308" s="22"/>
      <c r="AL308" s="22"/>
      <c r="AM308" s="22"/>
      <c r="AN308" s="22"/>
      <c r="AO308" s="22"/>
      <c r="AP308" s="22"/>
      <c r="AQ308" s="22"/>
    </row>
    <row r="309" spans="1:43" ht="15.75" hidden="1"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50"/>
      <c r="AF309" s="22"/>
      <c r="AG309" s="22"/>
      <c r="AH309" s="22"/>
      <c r="AI309" s="22"/>
      <c r="AJ309" s="22"/>
      <c r="AK309" s="22"/>
      <c r="AL309" s="22"/>
      <c r="AM309" s="22"/>
      <c r="AN309" s="22"/>
      <c r="AO309" s="22"/>
      <c r="AP309" s="22"/>
      <c r="AQ309" s="22"/>
    </row>
    <row r="310" spans="1:43" ht="15.75" hidden="1"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50"/>
      <c r="AF310" s="22"/>
      <c r="AG310" s="22"/>
      <c r="AH310" s="22"/>
      <c r="AI310" s="22"/>
      <c r="AJ310" s="22"/>
      <c r="AK310" s="22"/>
      <c r="AL310" s="22"/>
      <c r="AM310" s="22"/>
      <c r="AN310" s="22"/>
      <c r="AO310" s="22"/>
      <c r="AP310" s="22"/>
      <c r="AQ310" s="22"/>
    </row>
    <row r="311" spans="1:43" ht="15.75" hidden="1"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50"/>
      <c r="AF311" s="22"/>
      <c r="AG311" s="22"/>
      <c r="AH311" s="22"/>
      <c r="AI311" s="22"/>
      <c r="AJ311" s="22"/>
      <c r="AK311" s="22"/>
      <c r="AL311" s="22"/>
      <c r="AM311" s="22"/>
      <c r="AN311" s="22"/>
      <c r="AO311" s="22"/>
      <c r="AP311" s="22"/>
      <c r="AQ311" s="22"/>
    </row>
    <row r="312" spans="1:43" ht="15.75" hidden="1"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50"/>
      <c r="AF312" s="22"/>
      <c r="AG312" s="22"/>
      <c r="AH312" s="22"/>
      <c r="AI312" s="22"/>
      <c r="AJ312" s="22"/>
      <c r="AK312" s="22"/>
      <c r="AL312" s="22"/>
      <c r="AM312" s="22"/>
      <c r="AN312" s="22"/>
      <c r="AO312" s="22"/>
      <c r="AP312" s="22"/>
      <c r="AQ312" s="22"/>
    </row>
    <row r="313" spans="1:43" ht="15.75" hidden="1"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50"/>
      <c r="AF313" s="22"/>
      <c r="AG313" s="22"/>
      <c r="AH313" s="22"/>
      <c r="AI313" s="22"/>
      <c r="AJ313" s="22"/>
      <c r="AK313" s="22"/>
      <c r="AL313" s="22"/>
      <c r="AM313" s="22"/>
      <c r="AN313" s="22"/>
      <c r="AO313" s="22"/>
      <c r="AP313" s="22"/>
      <c r="AQ313" s="22"/>
    </row>
    <row r="314" spans="1:43" ht="15.75" hidden="1"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50"/>
      <c r="AF314" s="22"/>
      <c r="AG314" s="22"/>
      <c r="AH314" s="22"/>
      <c r="AI314" s="22"/>
      <c r="AJ314" s="22"/>
      <c r="AK314" s="22"/>
      <c r="AL314" s="22"/>
      <c r="AM314" s="22"/>
      <c r="AN314" s="22"/>
      <c r="AO314" s="22"/>
      <c r="AP314" s="22"/>
      <c r="AQ314" s="22"/>
    </row>
    <row r="315" spans="1:43" ht="15.75" hidden="1"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50"/>
      <c r="AF315" s="22"/>
      <c r="AG315" s="22"/>
      <c r="AH315" s="22"/>
      <c r="AI315" s="22"/>
      <c r="AJ315" s="22"/>
      <c r="AK315" s="22"/>
      <c r="AL315" s="22"/>
      <c r="AM315" s="22"/>
      <c r="AN315" s="22"/>
      <c r="AO315" s="22"/>
      <c r="AP315" s="22"/>
      <c r="AQ315" s="22"/>
    </row>
    <row r="316" spans="1:43" ht="15.75" hidden="1"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50"/>
      <c r="AF316" s="22"/>
      <c r="AG316" s="22"/>
      <c r="AH316" s="22"/>
      <c r="AI316" s="22"/>
      <c r="AJ316" s="22"/>
      <c r="AK316" s="22"/>
      <c r="AL316" s="22"/>
      <c r="AM316" s="22"/>
      <c r="AN316" s="22"/>
      <c r="AO316" s="22"/>
      <c r="AP316" s="22"/>
      <c r="AQ316" s="22"/>
    </row>
    <row r="317" spans="1:43" ht="15.75" hidden="1"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50"/>
      <c r="AF317" s="22"/>
      <c r="AG317" s="22"/>
      <c r="AH317" s="22"/>
      <c r="AI317" s="22"/>
      <c r="AJ317" s="22"/>
      <c r="AK317" s="22"/>
      <c r="AL317" s="22"/>
      <c r="AM317" s="22"/>
      <c r="AN317" s="22"/>
      <c r="AO317" s="22"/>
      <c r="AP317" s="22"/>
      <c r="AQ317" s="22"/>
    </row>
    <row r="318" spans="1:43" ht="15.75" hidden="1"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50"/>
      <c r="AF318" s="22"/>
      <c r="AG318" s="22"/>
      <c r="AH318" s="22"/>
      <c r="AI318" s="22"/>
      <c r="AJ318" s="22"/>
      <c r="AK318" s="22"/>
      <c r="AL318" s="22"/>
      <c r="AM318" s="22"/>
      <c r="AN318" s="22"/>
      <c r="AO318" s="22"/>
      <c r="AP318" s="22"/>
      <c r="AQ318" s="22"/>
    </row>
    <row r="319" spans="1:43" ht="15.75" hidden="1"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50"/>
      <c r="AF319" s="22"/>
      <c r="AG319" s="22"/>
      <c r="AH319" s="22"/>
      <c r="AI319" s="22"/>
      <c r="AJ319" s="22"/>
      <c r="AK319" s="22"/>
      <c r="AL319" s="22"/>
      <c r="AM319" s="22"/>
      <c r="AN319" s="22"/>
      <c r="AO319" s="22"/>
      <c r="AP319" s="22"/>
      <c r="AQ319" s="22"/>
    </row>
    <row r="320" spans="1:43" ht="15.75" hidden="1"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50"/>
      <c r="AF320" s="22"/>
      <c r="AG320" s="22"/>
      <c r="AH320" s="22"/>
      <c r="AI320" s="22"/>
      <c r="AJ320" s="22"/>
      <c r="AK320" s="22"/>
      <c r="AL320" s="22"/>
      <c r="AM320" s="22"/>
      <c r="AN320" s="22"/>
      <c r="AO320" s="22"/>
      <c r="AP320" s="22"/>
      <c r="AQ320" s="22"/>
    </row>
    <row r="321" spans="1:43" ht="15.75" hidden="1"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50"/>
      <c r="AF321" s="22"/>
      <c r="AG321" s="22"/>
      <c r="AH321" s="22"/>
      <c r="AI321" s="22"/>
      <c r="AJ321" s="22"/>
      <c r="AK321" s="22"/>
      <c r="AL321" s="22"/>
      <c r="AM321" s="22"/>
      <c r="AN321" s="22"/>
      <c r="AO321" s="22"/>
      <c r="AP321" s="22"/>
      <c r="AQ321" s="22"/>
    </row>
    <row r="322" spans="1:43" ht="15.75" hidden="1"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50"/>
      <c r="AF322" s="22"/>
      <c r="AG322" s="22"/>
      <c r="AH322" s="22"/>
      <c r="AI322" s="22"/>
      <c r="AJ322" s="22"/>
      <c r="AK322" s="22"/>
      <c r="AL322" s="22"/>
      <c r="AM322" s="22"/>
      <c r="AN322" s="22"/>
      <c r="AO322" s="22"/>
      <c r="AP322" s="22"/>
      <c r="AQ322" s="22"/>
    </row>
    <row r="323" spans="1:43" ht="15.75" hidden="1"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50"/>
      <c r="AF323" s="22"/>
      <c r="AG323" s="22"/>
      <c r="AH323" s="22"/>
      <c r="AI323" s="22"/>
      <c r="AJ323" s="22"/>
      <c r="AK323" s="22"/>
      <c r="AL323" s="22"/>
      <c r="AM323" s="22"/>
      <c r="AN323" s="22"/>
      <c r="AO323" s="22"/>
      <c r="AP323" s="22"/>
      <c r="AQ323" s="22"/>
    </row>
    <row r="324" spans="1:43" ht="15.75" hidden="1"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50"/>
      <c r="AF324" s="22"/>
      <c r="AG324" s="22"/>
      <c r="AH324" s="22"/>
      <c r="AI324" s="22"/>
      <c r="AJ324" s="22"/>
      <c r="AK324" s="22"/>
      <c r="AL324" s="22"/>
      <c r="AM324" s="22"/>
      <c r="AN324" s="22"/>
      <c r="AO324" s="22"/>
      <c r="AP324" s="22"/>
      <c r="AQ324" s="22"/>
    </row>
    <row r="325" spans="1:43" ht="15.75" hidden="1"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50"/>
      <c r="AF325" s="22"/>
      <c r="AG325" s="22"/>
      <c r="AH325" s="22"/>
      <c r="AI325" s="22"/>
      <c r="AJ325" s="22"/>
      <c r="AK325" s="22"/>
      <c r="AL325" s="22"/>
      <c r="AM325" s="22"/>
      <c r="AN325" s="22"/>
      <c r="AO325" s="22"/>
      <c r="AP325" s="22"/>
      <c r="AQ325" s="22"/>
    </row>
    <row r="326" spans="1:43" ht="15.75" hidden="1"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50"/>
      <c r="AF326" s="22"/>
      <c r="AG326" s="22"/>
      <c r="AH326" s="22"/>
      <c r="AI326" s="22"/>
      <c r="AJ326" s="22"/>
      <c r="AK326" s="22"/>
      <c r="AL326" s="22"/>
      <c r="AM326" s="22"/>
      <c r="AN326" s="22"/>
      <c r="AO326" s="22"/>
      <c r="AP326" s="22"/>
      <c r="AQ326" s="22"/>
    </row>
    <row r="327" spans="1:43" ht="15.75" hidden="1"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50"/>
      <c r="AF327" s="22"/>
      <c r="AG327" s="22"/>
      <c r="AH327" s="22"/>
      <c r="AI327" s="22"/>
      <c r="AJ327" s="22"/>
      <c r="AK327" s="22"/>
      <c r="AL327" s="22"/>
      <c r="AM327" s="22"/>
      <c r="AN327" s="22"/>
      <c r="AO327" s="22"/>
      <c r="AP327" s="22"/>
      <c r="AQ327" s="22"/>
    </row>
    <row r="328" spans="1:43" ht="15.75" hidden="1"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50"/>
      <c r="AF328" s="22"/>
      <c r="AG328" s="22"/>
      <c r="AH328" s="22"/>
      <c r="AI328" s="22"/>
      <c r="AJ328" s="22"/>
      <c r="AK328" s="22"/>
      <c r="AL328" s="22"/>
      <c r="AM328" s="22"/>
      <c r="AN328" s="22"/>
      <c r="AO328" s="22"/>
      <c r="AP328" s="22"/>
      <c r="AQ328" s="22"/>
    </row>
    <row r="329" spans="1:43" ht="15.75" hidden="1"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50"/>
      <c r="AF329" s="22"/>
      <c r="AG329" s="22"/>
      <c r="AH329" s="22"/>
      <c r="AI329" s="22"/>
      <c r="AJ329" s="22"/>
      <c r="AK329" s="22"/>
      <c r="AL329" s="22"/>
      <c r="AM329" s="22"/>
      <c r="AN329" s="22"/>
      <c r="AO329" s="22"/>
      <c r="AP329" s="22"/>
      <c r="AQ329" s="22"/>
    </row>
    <row r="330" spans="1:43" ht="15.75" hidden="1"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50"/>
      <c r="AF330" s="22"/>
      <c r="AG330" s="22"/>
      <c r="AH330" s="22"/>
      <c r="AI330" s="22"/>
      <c r="AJ330" s="22"/>
      <c r="AK330" s="22"/>
      <c r="AL330" s="22"/>
      <c r="AM330" s="22"/>
      <c r="AN330" s="22"/>
      <c r="AO330" s="22"/>
      <c r="AP330" s="22"/>
      <c r="AQ330" s="22"/>
    </row>
    <row r="331" spans="1:43" ht="15.75" hidden="1"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50"/>
      <c r="AF331" s="22"/>
      <c r="AG331" s="22"/>
      <c r="AH331" s="22"/>
      <c r="AI331" s="22"/>
      <c r="AJ331" s="22"/>
      <c r="AK331" s="22"/>
      <c r="AL331" s="22"/>
      <c r="AM331" s="22"/>
      <c r="AN331" s="22"/>
      <c r="AO331" s="22"/>
      <c r="AP331" s="22"/>
      <c r="AQ331" s="22"/>
    </row>
    <row r="332" spans="1:43" ht="15.75" hidden="1"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50"/>
      <c r="AF332" s="22"/>
      <c r="AG332" s="22"/>
      <c r="AH332" s="22"/>
      <c r="AI332" s="22"/>
      <c r="AJ332" s="22"/>
      <c r="AK332" s="22"/>
      <c r="AL332" s="22"/>
      <c r="AM332" s="22"/>
      <c r="AN332" s="22"/>
      <c r="AO332" s="22"/>
      <c r="AP332" s="22"/>
      <c r="AQ332" s="22"/>
    </row>
    <row r="333" spans="1:43" ht="15.75" hidden="1"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50"/>
      <c r="AF333" s="22"/>
      <c r="AG333" s="22"/>
      <c r="AH333" s="22"/>
      <c r="AI333" s="22"/>
      <c r="AJ333" s="22"/>
      <c r="AK333" s="22"/>
      <c r="AL333" s="22"/>
      <c r="AM333" s="22"/>
      <c r="AN333" s="22"/>
      <c r="AO333" s="22"/>
      <c r="AP333" s="22"/>
      <c r="AQ333" s="22"/>
    </row>
    <row r="334" spans="1:43" ht="15.75" hidden="1"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50"/>
      <c r="AF334" s="22"/>
      <c r="AG334" s="22"/>
      <c r="AH334" s="22"/>
      <c r="AI334" s="22"/>
      <c r="AJ334" s="22"/>
      <c r="AK334" s="22"/>
      <c r="AL334" s="22"/>
      <c r="AM334" s="22"/>
      <c r="AN334" s="22"/>
      <c r="AO334" s="22"/>
      <c r="AP334" s="22"/>
      <c r="AQ334" s="22"/>
    </row>
    <row r="335" spans="1:43" ht="15.75" hidden="1"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50"/>
      <c r="AF335" s="22"/>
      <c r="AG335" s="22"/>
      <c r="AH335" s="22"/>
      <c r="AI335" s="22"/>
      <c r="AJ335" s="22"/>
      <c r="AK335" s="22"/>
      <c r="AL335" s="22"/>
      <c r="AM335" s="22"/>
      <c r="AN335" s="22"/>
      <c r="AO335" s="22"/>
      <c r="AP335" s="22"/>
      <c r="AQ335" s="22"/>
    </row>
    <row r="336" spans="1:43" ht="15.75" hidden="1"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50"/>
      <c r="AF336" s="22"/>
      <c r="AG336" s="22"/>
      <c r="AH336" s="22"/>
      <c r="AI336" s="22"/>
      <c r="AJ336" s="22"/>
      <c r="AK336" s="22"/>
      <c r="AL336" s="22"/>
      <c r="AM336" s="22"/>
      <c r="AN336" s="22"/>
      <c r="AO336" s="22"/>
      <c r="AP336" s="22"/>
      <c r="AQ336" s="22"/>
    </row>
    <row r="337" spans="1:43" ht="15.75" hidden="1"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50"/>
      <c r="AF337" s="22"/>
      <c r="AG337" s="22"/>
      <c r="AH337" s="22"/>
      <c r="AI337" s="22"/>
      <c r="AJ337" s="22"/>
      <c r="AK337" s="22"/>
      <c r="AL337" s="22"/>
      <c r="AM337" s="22"/>
      <c r="AN337" s="22"/>
      <c r="AO337" s="22"/>
      <c r="AP337" s="22"/>
      <c r="AQ337" s="22"/>
    </row>
    <row r="338" spans="1:43" ht="15.75" hidden="1"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50"/>
      <c r="AF338" s="22"/>
      <c r="AG338" s="22"/>
      <c r="AH338" s="22"/>
      <c r="AI338" s="22"/>
      <c r="AJ338" s="22"/>
      <c r="AK338" s="22"/>
      <c r="AL338" s="22"/>
      <c r="AM338" s="22"/>
      <c r="AN338" s="22"/>
      <c r="AO338" s="22"/>
      <c r="AP338" s="22"/>
      <c r="AQ338" s="22"/>
    </row>
    <row r="339" spans="1:43" ht="15.75" hidden="1"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50"/>
      <c r="AF339" s="22"/>
      <c r="AG339" s="22"/>
      <c r="AH339" s="22"/>
      <c r="AI339" s="22"/>
      <c r="AJ339" s="22"/>
      <c r="AK339" s="22"/>
      <c r="AL339" s="22"/>
      <c r="AM339" s="22"/>
      <c r="AN339" s="22"/>
      <c r="AO339" s="22"/>
      <c r="AP339" s="22"/>
      <c r="AQ339" s="22"/>
    </row>
    <row r="340" spans="1:43" ht="15.75" hidden="1"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50"/>
      <c r="AF340" s="22"/>
      <c r="AG340" s="22"/>
      <c r="AH340" s="22"/>
      <c r="AI340" s="22"/>
      <c r="AJ340" s="22"/>
      <c r="AK340" s="22"/>
      <c r="AL340" s="22"/>
      <c r="AM340" s="22"/>
      <c r="AN340" s="22"/>
      <c r="AO340" s="22"/>
      <c r="AP340" s="22"/>
      <c r="AQ340" s="22"/>
    </row>
    <row r="341" spans="1:43" ht="15.75" hidden="1"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50"/>
      <c r="AF341" s="22"/>
      <c r="AG341" s="22"/>
      <c r="AH341" s="22"/>
      <c r="AI341" s="22"/>
      <c r="AJ341" s="22"/>
      <c r="AK341" s="22"/>
      <c r="AL341" s="22"/>
      <c r="AM341" s="22"/>
      <c r="AN341" s="22"/>
      <c r="AO341" s="22"/>
      <c r="AP341" s="22"/>
      <c r="AQ341" s="22"/>
    </row>
    <row r="342" spans="1:43" ht="15.75" hidden="1"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50"/>
      <c r="AF342" s="22"/>
      <c r="AG342" s="22"/>
      <c r="AH342" s="22"/>
      <c r="AI342" s="22"/>
      <c r="AJ342" s="22"/>
      <c r="AK342" s="22"/>
      <c r="AL342" s="22"/>
      <c r="AM342" s="22"/>
      <c r="AN342" s="22"/>
      <c r="AO342" s="22"/>
      <c r="AP342" s="22"/>
      <c r="AQ342" s="22"/>
    </row>
    <row r="343" spans="1:43" ht="15.75" hidden="1"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50"/>
      <c r="AF343" s="22"/>
      <c r="AG343" s="22"/>
      <c r="AH343" s="22"/>
      <c r="AI343" s="22"/>
      <c r="AJ343" s="22"/>
      <c r="AK343" s="22"/>
      <c r="AL343" s="22"/>
      <c r="AM343" s="22"/>
      <c r="AN343" s="22"/>
      <c r="AO343" s="22"/>
      <c r="AP343" s="22"/>
      <c r="AQ343" s="22"/>
    </row>
    <row r="344" spans="1:43" ht="15.75" hidden="1"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50"/>
      <c r="AF344" s="22"/>
      <c r="AG344" s="22"/>
      <c r="AH344" s="22"/>
      <c r="AI344" s="22"/>
      <c r="AJ344" s="22"/>
      <c r="AK344" s="22"/>
      <c r="AL344" s="22"/>
      <c r="AM344" s="22"/>
      <c r="AN344" s="22"/>
      <c r="AO344" s="22"/>
      <c r="AP344" s="22"/>
      <c r="AQ344" s="22"/>
    </row>
    <row r="345" spans="1:43" ht="15.75" hidden="1"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50"/>
      <c r="AF345" s="22"/>
      <c r="AG345" s="22"/>
      <c r="AH345" s="22"/>
      <c r="AI345" s="22"/>
      <c r="AJ345" s="22"/>
      <c r="AK345" s="22"/>
      <c r="AL345" s="22"/>
      <c r="AM345" s="22"/>
      <c r="AN345" s="22"/>
      <c r="AO345" s="22"/>
      <c r="AP345" s="22"/>
      <c r="AQ345" s="22"/>
    </row>
    <row r="346" spans="1:43" ht="15.75" hidden="1"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50"/>
      <c r="AF346" s="22"/>
      <c r="AG346" s="22"/>
      <c r="AH346" s="22"/>
      <c r="AI346" s="22"/>
      <c r="AJ346" s="22"/>
      <c r="AK346" s="22"/>
      <c r="AL346" s="22"/>
      <c r="AM346" s="22"/>
      <c r="AN346" s="22"/>
      <c r="AO346" s="22"/>
      <c r="AP346" s="22"/>
      <c r="AQ346" s="22"/>
    </row>
    <row r="347" spans="1:43" ht="15.75" hidden="1"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50"/>
      <c r="AF347" s="22"/>
      <c r="AG347" s="22"/>
      <c r="AH347" s="22"/>
      <c r="AI347" s="22"/>
      <c r="AJ347" s="22"/>
      <c r="AK347" s="22"/>
      <c r="AL347" s="22"/>
      <c r="AM347" s="22"/>
      <c r="AN347" s="22"/>
      <c r="AO347" s="22"/>
      <c r="AP347" s="22"/>
      <c r="AQ347" s="22"/>
    </row>
    <row r="348" spans="1:43" ht="15.75" hidden="1"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50"/>
      <c r="AF348" s="22"/>
      <c r="AG348" s="22"/>
      <c r="AH348" s="22"/>
      <c r="AI348" s="22"/>
      <c r="AJ348" s="22"/>
      <c r="AK348" s="22"/>
      <c r="AL348" s="22"/>
      <c r="AM348" s="22"/>
      <c r="AN348" s="22"/>
      <c r="AO348" s="22"/>
      <c r="AP348" s="22"/>
      <c r="AQ348" s="22"/>
    </row>
    <row r="349" spans="1:43" ht="15.75" hidden="1"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50"/>
      <c r="AF349" s="22"/>
      <c r="AG349" s="22"/>
      <c r="AH349" s="22"/>
      <c r="AI349" s="22"/>
      <c r="AJ349" s="22"/>
      <c r="AK349" s="22"/>
      <c r="AL349" s="22"/>
      <c r="AM349" s="22"/>
      <c r="AN349" s="22"/>
      <c r="AO349" s="22"/>
      <c r="AP349" s="22"/>
      <c r="AQ349" s="22"/>
    </row>
    <row r="350" spans="1:43" ht="15.75" hidden="1"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50"/>
      <c r="AF350" s="22"/>
      <c r="AG350" s="22"/>
      <c r="AH350" s="22"/>
      <c r="AI350" s="22"/>
      <c r="AJ350" s="22"/>
      <c r="AK350" s="22"/>
      <c r="AL350" s="22"/>
      <c r="AM350" s="22"/>
      <c r="AN350" s="22"/>
      <c r="AO350" s="22"/>
      <c r="AP350" s="22"/>
      <c r="AQ350" s="22"/>
    </row>
    <row r="351" spans="1:43" ht="15.75" hidden="1"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50"/>
      <c r="AF351" s="22"/>
      <c r="AG351" s="22"/>
      <c r="AH351" s="22"/>
      <c r="AI351" s="22"/>
      <c r="AJ351" s="22"/>
      <c r="AK351" s="22"/>
      <c r="AL351" s="22"/>
      <c r="AM351" s="22"/>
      <c r="AN351" s="22"/>
      <c r="AO351" s="22"/>
      <c r="AP351" s="22"/>
      <c r="AQ351" s="22"/>
    </row>
    <row r="352" spans="1:43" ht="15.75" hidden="1"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50"/>
      <c r="AF352" s="22"/>
      <c r="AG352" s="22"/>
      <c r="AH352" s="22"/>
      <c r="AI352" s="22"/>
      <c r="AJ352" s="22"/>
      <c r="AK352" s="22"/>
      <c r="AL352" s="22"/>
      <c r="AM352" s="22"/>
      <c r="AN352" s="22"/>
      <c r="AO352" s="22"/>
      <c r="AP352" s="22"/>
      <c r="AQ352" s="22"/>
    </row>
    <row r="353" spans="1:43" ht="15.75" hidden="1"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50"/>
      <c r="AF353" s="22"/>
      <c r="AG353" s="22"/>
      <c r="AH353" s="22"/>
      <c r="AI353" s="22"/>
      <c r="AJ353" s="22"/>
      <c r="AK353" s="22"/>
      <c r="AL353" s="22"/>
      <c r="AM353" s="22"/>
      <c r="AN353" s="22"/>
      <c r="AO353" s="22"/>
      <c r="AP353" s="22"/>
      <c r="AQ353" s="22"/>
    </row>
    <row r="354" spans="1:43" ht="15.75" hidden="1"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50"/>
      <c r="AF354" s="22"/>
      <c r="AG354" s="22"/>
      <c r="AH354" s="22"/>
      <c r="AI354" s="22"/>
      <c r="AJ354" s="22"/>
      <c r="AK354" s="22"/>
      <c r="AL354" s="22"/>
      <c r="AM354" s="22"/>
      <c r="AN354" s="22"/>
      <c r="AO354" s="22"/>
      <c r="AP354" s="22"/>
      <c r="AQ354" s="22"/>
    </row>
    <row r="355" spans="1:43" ht="15.75" hidden="1"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50"/>
      <c r="AF355" s="22"/>
      <c r="AG355" s="22"/>
      <c r="AH355" s="22"/>
      <c r="AI355" s="22"/>
      <c r="AJ355" s="22"/>
      <c r="AK355" s="22"/>
      <c r="AL355" s="22"/>
      <c r="AM355" s="22"/>
      <c r="AN355" s="22"/>
      <c r="AO355" s="22"/>
      <c r="AP355" s="22"/>
      <c r="AQ355" s="22"/>
    </row>
    <row r="356" spans="1:43" ht="15.75" hidden="1"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50"/>
      <c r="AF356" s="22"/>
      <c r="AG356" s="22"/>
      <c r="AH356" s="22"/>
      <c r="AI356" s="22"/>
      <c r="AJ356" s="22"/>
      <c r="AK356" s="22"/>
      <c r="AL356" s="22"/>
      <c r="AM356" s="22"/>
      <c r="AN356" s="22"/>
      <c r="AO356" s="22"/>
      <c r="AP356" s="22"/>
      <c r="AQ356" s="22"/>
    </row>
    <row r="357" spans="1:43" ht="15.75" hidden="1"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50"/>
      <c r="AF357" s="22"/>
      <c r="AG357" s="22"/>
      <c r="AH357" s="22"/>
      <c r="AI357" s="22"/>
      <c r="AJ357" s="22"/>
      <c r="AK357" s="22"/>
      <c r="AL357" s="22"/>
      <c r="AM357" s="22"/>
      <c r="AN357" s="22"/>
      <c r="AO357" s="22"/>
      <c r="AP357" s="22"/>
      <c r="AQ357" s="22"/>
    </row>
    <row r="358" spans="1:43" ht="15.75" hidden="1"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50"/>
      <c r="AF358" s="22"/>
      <c r="AG358" s="22"/>
      <c r="AH358" s="22"/>
      <c r="AI358" s="22"/>
      <c r="AJ358" s="22"/>
      <c r="AK358" s="22"/>
      <c r="AL358" s="22"/>
      <c r="AM358" s="22"/>
      <c r="AN358" s="22"/>
      <c r="AO358" s="22"/>
      <c r="AP358" s="22"/>
      <c r="AQ358" s="22"/>
    </row>
    <row r="359" spans="1:43" ht="15.75" hidden="1"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50"/>
      <c r="AF359" s="22"/>
      <c r="AG359" s="22"/>
      <c r="AH359" s="22"/>
      <c r="AI359" s="22"/>
      <c r="AJ359" s="22"/>
      <c r="AK359" s="22"/>
      <c r="AL359" s="22"/>
      <c r="AM359" s="22"/>
      <c r="AN359" s="22"/>
      <c r="AO359" s="22"/>
      <c r="AP359" s="22"/>
      <c r="AQ359" s="22"/>
    </row>
    <row r="360" spans="1:43" ht="15.75" hidden="1"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50"/>
      <c r="AF360" s="22"/>
      <c r="AG360" s="22"/>
      <c r="AH360" s="22"/>
      <c r="AI360" s="22"/>
      <c r="AJ360" s="22"/>
      <c r="AK360" s="22"/>
      <c r="AL360" s="22"/>
      <c r="AM360" s="22"/>
      <c r="AN360" s="22"/>
      <c r="AO360" s="22"/>
      <c r="AP360" s="22"/>
      <c r="AQ360" s="22"/>
    </row>
    <row r="361" spans="1:43" ht="15.75" hidden="1"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50"/>
      <c r="AF361" s="22"/>
      <c r="AG361" s="22"/>
      <c r="AH361" s="22"/>
      <c r="AI361" s="22"/>
      <c r="AJ361" s="22"/>
      <c r="AK361" s="22"/>
      <c r="AL361" s="22"/>
      <c r="AM361" s="22"/>
      <c r="AN361" s="22"/>
      <c r="AO361" s="22"/>
      <c r="AP361" s="22"/>
      <c r="AQ361" s="22"/>
    </row>
    <row r="362" spans="1:43" ht="15.75" hidden="1"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50"/>
      <c r="AF362" s="22"/>
      <c r="AG362" s="22"/>
      <c r="AH362" s="22"/>
      <c r="AI362" s="22"/>
      <c r="AJ362" s="22"/>
      <c r="AK362" s="22"/>
      <c r="AL362" s="22"/>
      <c r="AM362" s="22"/>
      <c r="AN362" s="22"/>
      <c r="AO362" s="22"/>
      <c r="AP362" s="22"/>
      <c r="AQ362" s="22"/>
    </row>
    <row r="363" spans="1:43" ht="15.75" hidden="1"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50"/>
      <c r="AF363" s="22"/>
      <c r="AG363" s="22"/>
      <c r="AH363" s="22"/>
      <c r="AI363" s="22"/>
      <c r="AJ363" s="22"/>
      <c r="AK363" s="22"/>
      <c r="AL363" s="22"/>
      <c r="AM363" s="22"/>
      <c r="AN363" s="22"/>
      <c r="AO363" s="22"/>
      <c r="AP363" s="22"/>
      <c r="AQ363" s="22"/>
    </row>
    <row r="364" spans="1:43" ht="15.75" hidden="1"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50"/>
      <c r="AF364" s="22"/>
      <c r="AG364" s="22"/>
      <c r="AH364" s="22"/>
      <c r="AI364" s="22"/>
      <c r="AJ364" s="22"/>
      <c r="AK364" s="22"/>
      <c r="AL364" s="22"/>
      <c r="AM364" s="22"/>
      <c r="AN364" s="22"/>
      <c r="AO364" s="22"/>
      <c r="AP364" s="22"/>
      <c r="AQ364" s="22"/>
    </row>
    <row r="365" spans="1:43" ht="15.75" hidden="1"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50"/>
      <c r="AF365" s="22"/>
      <c r="AG365" s="22"/>
      <c r="AH365" s="22"/>
      <c r="AI365" s="22"/>
      <c r="AJ365" s="22"/>
      <c r="AK365" s="22"/>
      <c r="AL365" s="22"/>
      <c r="AM365" s="22"/>
      <c r="AN365" s="22"/>
      <c r="AO365" s="22"/>
      <c r="AP365" s="22"/>
      <c r="AQ365" s="22"/>
    </row>
    <row r="366" spans="1:43" ht="15.75" hidden="1"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50"/>
      <c r="AF366" s="22"/>
      <c r="AG366" s="22"/>
      <c r="AH366" s="22"/>
      <c r="AI366" s="22"/>
      <c r="AJ366" s="22"/>
      <c r="AK366" s="22"/>
      <c r="AL366" s="22"/>
      <c r="AM366" s="22"/>
      <c r="AN366" s="22"/>
      <c r="AO366" s="22"/>
      <c r="AP366" s="22"/>
      <c r="AQ366" s="22"/>
    </row>
    <row r="367" spans="1:43" ht="15.75" hidden="1"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50"/>
      <c r="AF367" s="22"/>
      <c r="AG367" s="22"/>
      <c r="AH367" s="22"/>
      <c r="AI367" s="22"/>
      <c r="AJ367" s="22"/>
      <c r="AK367" s="22"/>
      <c r="AL367" s="22"/>
      <c r="AM367" s="22"/>
      <c r="AN367" s="22"/>
      <c r="AO367" s="22"/>
      <c r="AP367" s="22"/>
      <c r="AQ367" s="22"/>
    </row>
    <row r="368" spans="1:43" ht="15.75" hidden="1"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50"/>
      <c r="AF368" s="22"/>
      <c r="AG368" s="22"/>
      <c r="AH368" s="22"/>
      <c r="AI368" s="22"/>
      <c r="AJ368" s="22"/>
      <c r="AK368" s="22"/>
      <c r="AL368" s="22"/>
      <c r="AM368" s="22"/>
      <c r="AN368" s="22"/>
      <c r="AO368" s="22"/>
      <c r="AP368" s="22"/>
      <c r="AQ368" s="22"/>
    </row>
    <row r="369" spans="1:43" ht="15.75" hidden="1"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50"/>
      <c r="AF369" s="22"/>
      <c r="AG369" s="22"/>
      <c r="AH369" s="22"/>
      <c r="AI369" s="22"/>
      <c r="AJ369" s="22"/>
      <c r="AK369" s="22"/>
      <c r="AL369" s="22"/>
      <c r="AM369" s="22"/>
      <c r="AN369" s="22"/>
      <c r="AO369" s="22"/>
      <c r="AP369" s="22"/>
      <c r="AQ369" s="22"/>
    </row>
    <row r="370" spans="1:43" ht="15.75" hidden="1"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50"/>
      <c r="AF370" s="22"/>
      <c r="AG370" s="22"/>
      <c r="AH370" s="22"/>
      <c r="AI370" s="22"/>
      <c r="AJ370" s="22"/>
      <c r="AK370" s="22"/>
      <c r="AL370" s="22"/>
      <c r="AM370" s="22"/>
      <c r="AN370" s="22"/>
      <c r="AO370" s="22"/>
      <c r="AP370" s="22"/>
      <c r="AQ370" s="22"/>
    </row>
    <row r="371" spans="1:43" ht="15.75" hidden="1"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50"/>
      <c r="AF371" s="22"/>
      <c r="AG371" s="22"/>
      <c r="AH371" s="22"/>
      <c r="AI371" s="22"/>
      <c r="AJ371" s="22"/>
      <c r="AK371" s="22"/>
      <c r="AL371" s="22"/>
      <c r="AM371" s="22"/>
      <c r="AN371" s="22"/>
      <c r="AO371" s="22"/>
      <c r="AP371" s="22"/>
      <c r="AQ371" s="22"/>
    </row>
    <row r="372" spans="1:43" ht="15.75" hidden="1"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50"/>
      <c r="AF372" s="22"/>
      <c r="AG372" s="22"/>
      <c r="AH372" s="22"/>
      <c r="AI372" s="22"/>
      <c r="AJ372" s="22"/>
      <c r="AK372" s="22"/>
      <c r="AL372" s="22"/>
      <c r="AM372" s="22"/>
      <c r="AN372" s="22"/>
      <c r="AO372" s="22"/>
      <c r="AP372" s="22"/>
      <c r="AQ372" s="22"/>
    </row>
    <row r="373" spans="1:43" ht="15.75" hidden="1"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50"/>
      <c r="AF373" s="22"/>
      <c r="AG373" s="22"/>
      <c r="AH373" s="22"/>
      <c r="AI373" s="22"/>
      <c r="AJ373" s="22"/>
      <c r="AK373" s="22"/>
      <c r="AL373" s="22"/>
      <c r="AM373" s="22"/>
      <c r="AN373" s="22"/>
      <c r="AO373" s="22"/>
      <c r="AP373" s="22"/>
      <c r="AQ373" s="22"/>
    </row>
    <row r="374" spans="1:43" ht="15.75" hidden="1"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50"/>
      <c r="AF374" s="22"/>
      <c r="AG374" s="22"/>
      <c r="AH374" s="22"/>
      <c r="AI374" s="22"/>
      <c r="AJ374" s="22"/>
      <c r="AK374" s="22"/>
      <c r="AL374" s="22"/>
      <c r="AM374" s="22"/>
      <c r="AN374" s="22"/>
      <c r="AO374" s="22"/>
      <c r="AP374" s="22"/>
      <c r="AQ374" s="22"/>
    </row>
    <row r="375" spans="1:43" ht="15.75" hidden="1"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50"/>
      <c r="AF375" s="22"/>
      <c r="AG375" s="22"/>
      <c r="AH375" s="22"/>
      <c r="AI375" s="22"/>
      <c r="AJ375" s="22"/>
      <c r="AK375" s="22"/>
      <c r="AL375" s="22"/>
      <c r="AM375" s="22"/>
      <c r="AN375" s="22"/>
      <c r="AO375" s="22"/>
      <c r="AP375" s="22"/>
      <c r="AQ375" s="22"/>
    </row>
    <row r="376" spans="1:43" ht="15.75" hidden="1"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50"/>
      <c r="AF376" s="22"/>
      <c r="AG376" s="22"/>
      <c r="AH376" s="22"/>
      <c r="AI376" s="22"/>
      <c r="AJ376" s="22"/>
      <c r="AK376" s="22"/>
      <c r="AL376" s="22"/>
      <c r="AM376" s="22"/>
      <c r="AN376" s="22"/>
      <c r="AO376" s="22"/>
      <c r="AP376" s="22"/>
      <c r="AQ376" s="22"/>
    </row>
    <row r="377" spans="1:43" ht="15.75" hidden="1"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50"/>
      <c r="AF377" s="22"/>
      <c r="AG377" s="22"/>
      <c r="AH377" s="22"/>
      <c r="AI377" s="22"/>
      <c r="AJ377" s="22"/>
      <c r="AK377" s="22"/>
      <c r="AL377" s="22"/>
      <c r="AM377" s="22"/>
      <c r="AN377" s="22"/>
      <c r="AO377" s="22"/>
      <c r="AP377" s="22"/>
      <c r="AQ377" s="22"/>
    </row>
    <row r="378" spans="1:43" ht="15.75" hidden="1"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50"/>
      <c r="AF378" s="22"/>
      <c r="AG378" s="22"/>
      <c r="AH378" s="22"/>
      <c r="AI378" s="22"/>
      <c r="AJ378" s="22"/>
      <c r="AK378" s="22"/>
      <c r="AL378" s="22"/>
      <c r="AM378" s="22"/>
      <c r="AN378" s="22"/>
      <c r="AO378" s="22"/>
      <c r="AP378" s="22"/>
      <c r="AQ378" s="22"/>
    </row>
    <row r="379" spans="1:43" ht="15.75" hidden="1"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50"/>
      <c r="AF379" s="22"/>
      <c r="AG379" s="22"/>
      <c r="AH379" s="22"/>
      <c r="AI379" s="22"/>
      <c r="AJ379" s="22"/>
      <c r="AK379" s="22"/>
      <c r="AL379" s="22"/>
      <c r="AM379" s="22"/>
      <c r="AN379" s="22"/>
      <c r="AO379" s="22"/>
      <c r="AP379" s="22"/>
      <c r="AQ379" s="22"/>
    </row>
    <row r="380" spans="1:43" ht="15.75" hidden="1"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50"/>
      <c r="AF380" s="22"/>
      <c r="AG380" s="22"/>
      <c r="AH380" s="22"/>
      <c r="AI380" s="22"/>
      <c r="AJ380" s="22"/>
      <c r="AK380" s="22"/>
      <c r="AL380" s="22"/>
      <c r="AM380" s="22"/>
      <c r="AN380" s="22"/>
      <c r="AO380" s="22"/>
      <c r="AP380" s="22"/>
      <c r="AQ380" s="22"/>
    </row>
    <row r="381" spans="1:43" ht="15.75" hidden="1"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50"/>
      <c r="AF381" s="22"/>
      <c r="AG381" s="22"/>
      <c r="AH381" s="22"/>
      <c r="AI381" s="22"/>
      <c r="AJ381" s="22"/>
      <c r="AK381" s="22"/>
      <c r="AL381" s="22"/>
      <c r="AM381" s="22"/>
      <c r="AN381" s="22"/>
      <c r="AO381" s="22"/>
      <c r="AP381" s="22"/>
      <c r="AQ381" s="22"/>
    </row>
    <row r="382" spans="1:43" ht="15.75" hidden="1"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50"/>
      <c r="AF382" s="22"/>
      <c r="AG382" s="22"/>
      <c r="AH382" s="22"/>
      <c r="AI382" s="22"/>
      <c r="AJ382" s="22"/>
      <c r="AK382" s="22"/>
      <c r="AL382" s="22"/>
      <c r="AM382" s="22"/>
      <c r="AN382" s="22"/>
      <c r="AO382" s="22"/>
      <c r="AP382" s="22"/>
      <c r="AQ382" s="22"/>
    </row>
    <row r="383" spans="1:43" ht="15.75" hidden="1"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50"/>
      <c r="AF383" s="22"/>
      <c r="AG383" s="22"/>
      <c r="AH383" s="22"/>
      <c r="AI383" s="22"/>
      <c r="AJ383" s="22"/>
      <c r="AK383" s="22"/>
      <c r="AL383" s="22"/>
      <c r="AM383" s="22"/>
      <c r="AN383" s="22"/>
      <c r="AO383" s="22"/>
      <c r="AP383" s="22"/>
      <c r="AQ383" s="22"/>
    </row>
    <row r="384" spans="1:43" ht="15.75" hidden="1"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50"/>
      <c r="AF384" s="22"/>
      <c r="AG384" s="22"/>
      <c r="AH384" s="22"/>
      <c r="AI384" s="22"/>
      <c r="AJ384" s="22"/>
      <c r="AK384" s="22"/>
      <c r="AL384" s="22"/>
      <c r="AM384" s="22"/>
      <c r="AN384" s="22"/>
      <c r="AO384" s="22"/>
      <c r="AP384" s="22"/>
      <c r="AQ384" s="22"/>
    </row>
    <row r="385" spans="1:43" ht="15.75" hidden="1"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50"/>
      <c r="AF385" s="22"/>
      <c r="AG385" s="22"/>
      <c r="AH385" s="22"/>
      <c r="AI385" s="22"/>
      <c r="AJ385" s="22"/>
      <c r="AK385" s="22"/>
      <c r="AL385" s="22"/>
      <c r="AM385" s="22"/>
      <c r="AN385" s="22"/>
      <c r="AO385" s="22"/>
      <c r="AP385" s="22"/>
      <c r="AQ385" s="22"/>
    </row>
    <row r="386" spans="1:43" ht="15.75" hidden="1"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50"/>
      <c r="AF386" s="22"/>
      <c r="AG386" s="22"/>
      <c r="AH386" s="22"/>
      <c r="AI386" s="22"/>
      <c r="AJ386" s="22"/>
      <c r="AK386" s="22"/>
      <c r="AL386" s="22"/>
      <c r="AM386" s="22"/>
      <c r="AN386" s="22"/>
      <c r="AO386" s="22"/>
      <c r="AP386" s="22"/>
      <c r="AQ386" s="22"/>
    </row>
    <row r="387" spans="1:43" ht="15.75" hidden="1"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50"/>
      <c r="AF387" s="22"/>
      <c r="AG387" s="22"/>
      <c r="AH387" s="22"/>
      <c r="AI387" s="22"/>
      <c r="AJ387" s="22"/>
      <c r="AK387" s="22"/>
      <c r="AL387" s="22"/>
      <c r="AM387" s="22"/>
      <c r="AN387" s="22"/>
      <c r="AO387" s="22"/>
      <c r="AP387" s="22"/>
      <c r="AQ387" s="22"/>
    </row>
    <row r="388" spans="1:43" ht="15.75" hidden="1"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50"/>
      <c r="AF388" s="22"/>
      <c r="AG388" s="22"/>
      <c r="AH388" s="22"/>
      <c r="AI388" s="22"/>
      <c r="AJ388" s="22"/>
      <c r="AK388" s="22"/>
      <c r="AL388" s="22"/>
      <c r="AM388" s="22"/>
      <c r="AN388" s="22"/>
      <c r="AO388" s="22"/>
      <c r="AP388" s="22"/>
      <c r="AQ388" s="22"/>
    </row>
    <row r="389" spans="1:43" ht="15.75" hidden="1"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50"/>
      <c r="AF389" s="22"/>
      <c r="AG389" s="22"/>
      <c r="AH389" s="22"/>
      <c r="AI389" s="22"/>
      <c r="AJ389" s="22"/>
      <c r="AK389" s="22"/>
      <c r="AL389" s="22"/>
      <c r="AM389" s="22"/>
      <c r="AN389" s="22"/>
      <c r="AO389" s="22"/>
      <c r="AP389" s="22"/>
      <c r="AQ389" s="22"/>
    </row>
    <row r="390" spans="1:43" ht="15.75" hidden="1"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50"/>
      <c r="AF390" s="22"/>
      <c r="AG390" s="22"/>
      <c r="AH390" s="22"/>
      <c r="AI390" s="22"/>
      <c r="AJ390" s="22"/>
      <c r="AK390" s="22"/>
      <c r="AL390" s="22"/>
      <c r="AM390" s="22"/>
      <c r="AN390" s="22"/>
      <c r="AO390" s="22"/>
      <c r="AP390" s="22"/>
      <c r="AQ390" s="22"/>
    </row>
    <row r="391" spans="1:43" ht="15.75" hidden="1"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50"/>
      <c r="AF391" s="22"/>
      <c r="AG391" s="22"/>
      <c r="AH391" s="22"/>
      <c r="AI391" s="22"/>
      <c r="AJ391" s="22"/>
      <c r="AK391" s="22"/>
      <c r="AL391" s="22"/>
      <c r="AM391" s="22"/>
      <c r="AN391" s="22"/>
      <c r="AO391" s="22"/>
      <c r="AP391" s="22"/>
      <c r="AQ391" s="22"/>
    </row>
    <row r="392" spans="1:43" ht="15.75" hidden="1"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50"/>
      <c r="AF392" s="22"/>
      <c r="AG392" s="22"/>
      <c r="AH392" s="22"/>
      <c r="AI392" s="22"/>
      <c r="AJ392" s="22"/>
      <c r="AK392" s="22"/>
      <c r="AL392" s="22"/>
      <c r="AM392" s="22"/>
      <c r="AN392" s="22"/>
      <c r="AO392" s="22"/>
      <c r="AP392" s="22"/>
      <c r="AQ392" s="22"/>
    </row>
    <row r="393" spans="1:43" ht="15.75" hidden="1"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50"/>
      <c r="AF393" s="22"/>
      <c r="AG393" s="22"/>
      <c r="AH393" s="22"/>
      <c r="AI393" s="22"/>
      <c r="AJ393" s="22"/>
      <c r="AK393" s="22"/>
      <c r="AL393" s="22"/>
      <c r="AM393" s="22"/>
      <c r="AN393" s="22"/>
      <c r="AO393" s="22"/>
      <c r="AP393" s="22"/>
      <c r="AQ393" s="22"/>
    </row>
    <row r="394" spans="1:43" ht="15.75" hidden="1"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50"/>
      <c r="AF394" s="22"/>
      <c r="AG394" s="22"/>
      <c r="AH394" s="22"/>
      <c r="AI394" s="22"/>
      <c r="AJ394" s="22"/>
      <c r="AK394" s="22"/>
      <c r="AL394" s="22"/>
      <c r="AM394" s="22"/>
      <c r="AN394" s="22"/>
      <c r="AO394" s="22"/>
      <c r="AP394" s="22"/>
      <c r="AQ394" s="22"/>
    </row>
    <row r="395" spans="1:43" ht="15.75" hidden="1"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50"/>
      <c r="AF395" s="22"/>
      <c r="AG395" s="22"/>
      <c r="AH395" s="22"/>
      <c r="AI395" s="22"/>
      <c r="AJ395" s="22"/>
      <c r="AK395" s="22"/>
      <c r="AL395" s="22"/>
      <c r="AM395" s="22"/>
      <c r="AN395" s="22"/>
      <c r="AO395" s="22"/>
      <c r="AP395" s="22"/>
      <c r="AQ395" s="22"/>
    </row>
    <row r="396" spans="1:43" ht="15.75" hidden="1"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50"/>
      <c r="AF396" s="22"/>
      <c r="AG396" s="22"/>
      <c r="AH396" s="22"/>
      <c r="AI396" s="22"/>
      <c r="AJ396" s="22"/>
      <c r="AK396" s="22"/>
      <c r="AL396" s="22"/>
      <c r="AM396" s="22"/>
      <c r="AN396" s="22"/>
      <c r="AO396" s="22"/>
      <c r="AP396" s="22"/>
      <c r="AQ396" s="22"/>
    </row>
    <row r="397" spans="1:43" ht="15.75" hidden="1"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50"/>
      <c r="AF397" s="22"/>
      <c r="AG397" s="22"/>
      <c r="AH397" s="22"/>
      <c r="AI397" s="22"/>
      <c r="AJ397" s="22"/>
      <c r="AK397" s="22"/>
      <c r="AL397" s="22"/>
      <c r="AM397" s="22"/>
      <c r="AN397" s="22"/>
      <c r="AO397" s="22"/>
      <c r="AP397" s="22"/>
      <c r="AQ397" s="22"/>
    </row>
    <row r="398" spans="1:43" ht="15.75" hidden="1"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50"/>
      <c r="AF398" s="22"/>
      <c r="AG398" s="22"/>
      <c r="AH398" s="22"/>
      <c r="AI398" s="22"/>
      <c r="AJ398" s="22"/>
      <c r="AK398" s="22"/>
      <c r="AL398" s="22"/>
      <c r="AM398" s="22"/>
      <c r="AN398" s="22"/>
      <c r="AO398" s="22"/>
      <c r="AP398" s="22"/>
      <c r="AQ398" s="22"/>
    </row>
    <row r="399" spans="1:43" ht="15.75" hidden="1"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50"/>
      <c r="AF399" s="22"/>
      <c r="AG399" s="22"/>
      <c r="AH399" s="22"/>
      <c r="AI399" s="22"/>
      <c r="AJ399" s="22"/>
      <c r="AK399" s="22"/>
      <c r="AL399" s="22"/>
      <c r="AM399" s="22"/>
      <c r="AN399" s="22"/>
      <c r="AO399" s="22"/>
      <c r="AP399" s="22"/>
      <c r="AQ399" s="22"/>
    </row>
    <row r="400" spans="1:43" ht="15.75" hidden="1"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50"/>
      <c r="AF400" s="22"/>
      <c r="AG400" s="22"/>
      <c r="AH400" s="22"/>
      <c r="AI400" s="22"/>
      <c r="AJ400" s="22"/>
      <c r="AK400" s="22"/>
      <c r="AL400" s="22"/>
      <c r="AM400" s="22"/>
      <c r="AN400" s="22"/>
      <c r="AO400" s="22"/>
      <c r="AP400" s="22"/>
      <c r="AQ400" s="22"/>
    </row>
    <row r="401" spans="1:43" ht="15.75" hidden="1"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50"/>
      <c r="AF401" s="22"/>
      <c r="AG401" s="22"/>
      <c r="AH401" s="22"/>
      <c r="AI401" s="22"/>
      <c r="AJ401" s="22"/>
      <c r="AK401" s="22"/>
      <c r="AL401" s="22"/>
      <c r="AM401" s="22"/>
      <c r="AN401" s="22"/>
      <c r="AO401" s="22"/>
      <c r="AP401" s="22"/>
      <c r="AQ401" s="22"/>
    </row>
    <row r="402" spans="1:43" ht="15.75" hidden="1"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50"/>
      <c r="AF402" s="22"/>
      <c r="AG402" s="22"/>
      <c r="AH402" s="22"/>
      <c r="AI402" s="22"/>
      <c r="AJ402" s="22"/>
      <c r="AK402" s="22"/>
      <c r="AL402" s="22"/>
      <c r="AM402" s="22"/>
      <c r="AN402" s="22"/>
      <c r="AO402" s="22"/>
      <c r="AP402" s="22"/>
      <c r="AQ402" s="22"/>
    </row>
    <row r="403" spans="1:43" ht="15.75" hidden="1"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50"/>
      <c r="AF403" s="22"/>
      <c r="AG403" s="22"/>
      <c r="AH403" s="22"/>
      <c r="AI403" s="22"/>
      <c r="AJ403" s="22"/>
      <c r="AK403" s="22"/>
      <c r="AL403" s="22"/>
      <c r="AM403" s="22"/>
      <c r="AN403" s="22"/>
      <c r="AO403" s="22"/>
      <c r="AP403" s="22"/>
      <c r="AQ403" s="22"/>
    </row>
    <row r="404" spans="1:43" ht="15.75" hidden="1"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50"/>
      <c r="AF404" s="22"/>
      <c r="AG404" s="22"/>
      <c r="AH404" s="22"/>
      <c r="AI404" s="22"/>
      <c r="AJ404" s="22"/>
      <c r="AK404" s="22"/>
      <c r="AL404" s="22"/>
      <c r="AM404" s="22"/>
      <c r="AN404" s="22"/>
      <c r="AO404" s="22"/>
      <c r="AP404" s="22"/>
      <c r="AQ404" s="22"/>
    </row>
    <row r="405" spans="1:43" ht="15.75" hidden="1"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50"/>
      <c r="AF405" s="22"/>
      <c r="AG405" s="22"/>
      <c r="AH405" s="22"/>
      <c r="AI405" s="22"/>
      <c r="AJ405" s="22"/>
      <c r="AK405" s="22"/>
      <c r="AL405" s="22"/>
      <c r="AM405" s="22"/>
      <c r="AN405" s="22"/>
      <c r="AO405" s="22"/>
      <c r="AP405" s="22"/>
      <c r="AQ405" s="22"/>
    </row>
    <row r="406" spans="1:43" ht="15.75" hidden="1"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50"/>
      <c r="AF406" s="22"/>
      <c r="AG406" s="22"/>
      <c r="AH406" s="22"/>
      <c r="AI406" s="22"/>
      <c r="AJ406" s="22"/>
      <c r="AK406" s="22"/>
      <c r="AL406" s="22"/>
      <c r="AM406" s="22"/>
      <c r="AN406" s="22"/>
      <c r="AO406" s="22"/>
      <c r="AP406" s="22"/>
      <c r="AQ406" s="22"/>
    </row>
    <row r="407" spans="1:43" ht="15.75" hidden="1"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50"/>
      <c r="AF407" s="22"/>
      <c r="AG407" s="22"/>
      <c r="AH407" s="22"/>
      <c r="AI407" s="22"/>
      <c r="AJ407" s="22"/>
      <c r="AK407" s="22"/>
      <c r="AL407" s="22"/>
      <c r="AM407" s="22"/>
      <c r="AN407" s="22"/>
      <c r="AO407" s="22"/>
      <c r="AP407" s="22"/>
      <c r="AQ407" s="22"/>
    </row>
    <row r="408" spans="1:43" ht="15.75" hidden="1"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50"/>
      <c r="AF408" s="22"/>
      <c r="AG408" s="22"/>
      <c r="AH408" s="22"/>
      <c r="AI408" s="22"/>
      <c r="AJ408" s="22"/>
      <c r="AK408" s="22"/>
      <c r="AL408" s="22"/>
      <c r="AM408" s="22"/>
      <c r="AN408" s="22"/>
      <c r="AO408" s="22"/>
      <c r="AP408" s="22"/>
      <c r="AQ408" s="22"/>
    </row>
    <row r="409" spans="1:43" ht="15.75" hidden="1"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50"/>
      <c r="AF409" s="22"/>
      <c r="AG409" s="22"/>
      <c r="AH409" s="22"/>
      <c r="AI409" s="22"/>
      <c r="AJ409" s="22"/>
      <c r="AK409" s="22"/>
      <c r="AL409" s="22"/>
      <c r="AM409" s="22"/>
      <c r="AN409" s="22"/>
      <c r="AO409" s="22"/>
      <c r="AP409" s="22"/>
      <c r="AQ409" s="22"/>
    </row>
    <row r="410" spans="1:43" ht="15.75" hidden="1"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50"/>
      <c r="AF410" s="22"/>
      <c r="AG410" s="22"/>
      <c r="AH410" s="22"/>
      <c r="AI410" s="22"/>
      <c r="AJ410" s="22"/>
      <c r="AK410" s="22"/>
      <c r="AL410" s="22"/>
      <c r="AM410" s="22"/>
      <c r="AN410" s="22"/>
      <c r="AO410" s="22"/>
      <c r="AP410" s="22"/>
      <c r="AQ410" s="22"/>
    </row>
    <row r="411" spans="1:43" ht="15.75" hidden="1"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50"/>
      <c r="AF411" s="22"/>
      <c r="AG411" s="22"/>
      <c r="AH411" s="22"/>
      <c r="AI411" s="22"/>
      <c r="AJ411" s="22"/>
      <c r="AK411" s="22"/>
      <c r="AL411" s="22"/>
      <c r="AM411" s="22"/>
      <c r="AN411" s="22"/>
      <c r="AO411" s="22"/>
      <c r="AP411" s="22"/>
      <c r="AQ411" s="22"/>
    </row>
    <row r="412" spans="1:43" ht="15.75" hidden="1"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50"/>
      <c r="AF412" s="22"/>
      <c r="AG412" s="22"/>
      <c r="AH412" s="22"/>
      <c r="AI412" s="22"/>
      <c r="AJ412" s="22"/>
      <c r="AK412" s="22"/>
      <c r="AL412" s="22"/>
      <c r="AM412" s="22"/>
      <c r="AN412" s="22"/>
      <c r="AO412" s="22"/>
      <c r="AP412" s="22"/>
      <c r="AQ412" s="22"/>
    </row>
    <row r="413" spans="1:43" ht="15.75" hidden="1"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50"/>
      <c r="AF413" s="22"/>
      <c r="AG413" s="22"/>
      <c r="AH413" s="22"/>
      <c r="AI413" s="22"/>
      <c r="AJ413" s="22"/>
      <c r="AK413" s="22"/>
      <c r="AL413" s="22"/>
      <c r="AM413" s="22"/>
      <c r="AN413" s="22"/>
      <c r="AO413" s="22"/>
      <c r="AP413" s="22"/>
      <c r="AQ413" s="22"/>
    </row>
    <row r="414" spans="1:43" ht="15.75" hidden="1"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50"/>
      <c r="AF414" s="22"/>
      <c r="AG414" s="22"/>
      <c r="AH414" s="22"/>
      <c r="AI414" s="22"/>
      <c r="AJ414" s="22"/>
      <c r="AK414" s="22"/>
      <c r="AL414" s="22"/>
      <c r="AM414" s="22"/>
      <c r="AN414" s="22"/>
      <c r="AO414" s="22"/>
      <c r="AP414" s="22"/>
      <c r="AQ414" s="22"/>
    </row>
    <row r="415" spans="1:43" ht="15.75" hidden="1"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50"/>
      <c r="AF415" s="22"/>
      <c r="AG415" s="22"/>
      <c r="AH415" s="22"/>
      <c r="AI415" s="22"/>
      <c r="AJ415" s="22"/>
      <c r="AK415" s="22"/>
      <c r="AL415" s="22"/>
      <c r="AM415" s="22"/>
      <c r="AN415" s="22"/>
      <c r="AO415" s="22"/>
      <c r="AP415" s="22"/>
      <c r="AQ415" s="22"/>
    </row>
    <row r="416" spans="1:43" ht="15.75" hidden="1"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50"/>
      <c r="AF416" s="22"/>
      <c r="AG416" s="22"/>
      <c r="AH416" s="22"/>
      <c r="AI416" s="22"/>
      <c r="AJ416" s="22"/>
      <c r="AK416" s="22"/>
      <c r="AL416" s="22"/>
      <c r="AM416" s="22"/>
      <c r="AN416" s="22"/>
      <c r="AO416" s="22"/>
      <c r="AP416" s="22"/>
      <c r="AQ416" s="22"/>
    </row>
    <row r="417" spans="1:43" ht="15.75" hidden="1"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50"/>
      <c r="AF417" s="22"/>
      <c r="AG417" s="22"/>
      <c r="AH417" s="22"/>
      <c r="AI417" s="22"/>
      <c r="AJ417" s="22"/>
      <c r="AK417" s="22"/>
      <c r="AL417" s="22"/>
      <c r="AM417" s="22"/>
      <c r="AN417" s="22"/>
      <c r="AO417" s="22"/>
      <c r="AP417" s="22"/>
      <c r="AQ417" s="22"/>
    </row>
    <row r="418" spans="1:43" ht="15.75" hidden="1"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50"/>
      <c r="AF418" s="22"/>
      <c r="AG418" s="22"/>
      <c r="AH418" s="22"/>
      <c r="AI418" s="22"/>
      <c r="AJ418" s="22"/>
      <c r="AK418" s="22"/>
      <c r="AL418" s="22"/>
      <c r="AM418" s="22"/>
      <c r="AN418" s="22"/>
      <c r="AO418" s="22"/>
      <c r="AP418" s="22"/>
      <c r="AQ418" s="22"/>
    </row>
    <row r="419" spans="1:43" ht="15.75" hidden="1"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50"/>
      <c r="AF419" s="22"/>
      <c r="AG419" s="22"/>
      <c r="AH419" s="22"/>
      <c r="AI419" s="22"/>
      <c r="AJ419" s="22"/>
      <c r="AK419" s="22"/>
      <c r="AL419" s="22"/>
      <c r="AM419" s="22"/>
      <c r="AN419" s="22"/>
      <c r="AO419" s="22"/>
      <c r="AP419" s="22"/>
      <c r="AQ419" s="22"/>
    </row>
    <row r="420" spans="1:43" ht="15.75" hidden="1"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50"/>
      <c r="AF420" s="22"/>
      <c r="AG420" s="22"/>
      <c r="AH420" s="22"/>
      <c r="AI420" s="22"/>
      <c r="AJ420" s="22"/>
      <c r="AK420" s="22"/>
      <c r="AL420" s="22"/>
      <c r="AM420" s="22"/>
      <c r="AN420" s="22"/>
      <c r="AO420" s="22"/>
      <c r="AP420" s="22"/>
      <c r="AQ420" s="22"/>
    </row>
    <row r="421" spans="1:43" ht="15.75" hidden="1"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50"/>
      <c r="AF421" s="22"/>
      <c r="AG421" s="22"/>
      <c r="AH421" s="22"/>
      <c r="AI421" s="22"/>
      <c r="AJ421" s="22"/>
      <c r="AK421" s="22"/>
      <c r="AL421" s="22"/>
      <c r="AM421" s="22"/>
      <c r="AN421" s="22"/>
      <c r="AO421" s="22"/>
      <c r="AP421" s="22"/>
      <c r="AQ421" s="22"/>
    </row>
    <row r="422" spans="1:43" ht="15.75" hidden="1"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50"/>
      <c r="AF422" s="22"/>
      <c r="AG422" s="22"/>
      <c r="AH422" s="22"/>
      <c r="AI422" s="22"/>
      <c r="AJ422" s="22"/>
      <c r="AK422" s="22"/>
      <c r="AL422" s="22"/>
      <c r="AM422" s="22"/>
      <c r="AN422" s="22"/>
      <c r="AO422" s="22"/>
      <c r="AP422" s="22"/>
      <c r="AQ422" s="22"/>
    </row>
    <row r="423" spans="1:43" ht="15.75" hidden="1"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50"/>
      <c r="AF423" s="22"/>
      <c r="AG423" s="22"/>
      <c r="AH423" s="22"/>
      <c r="AI423" s="22"/>
      <c r="AJ423" s="22"/>
      <c r="AK423" s="22"/>
      <c r="AL423" s="22"/>
      <c r="AM423" s="22"/>
      <c r="AN423" s="22"/>
      <c r="AO423" s="22"/>
      <c r="AP423" s="22"/>
      <c r="AQ423" s="22"/>
    </row>
    <row r="424" spans="1:43" ht="15.75" hidden="1"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50"/>
      <c r="AF424" s="22"/>
      <c r="AG424" s="22"/>
      <c r="AH424" s="22"/>
      <c r="AI424" s="22"/>
      <c r="AJ424" s="22"/>
      <c r="AK424" s="22"/>
      <c r="AL424" s="22"/>
      <c r="AM424" s="22"/>
      <c r="AN424" s="22"/>
      <c r="AO424" s="22"/>
      <c r="AP424" s="22"/>
      <c r="AQ424" s="22"/>
    </row>
    <row r="425" spans="1:43" ht="15.75" hidden="1"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50"/>
      <c r="AF425" s="22"/>
      <c r="AG425" s="22"/>
      <c r="AH425" s="22"/>
      <c r="AI425" s="22"/>
      <c r="AJ425" s="22"/>
      <c r="AK425" s="22"/>
      <c r="AL425" s="22"/>
      <c r="AM425" s="22"/>
      <c r="AN425" s="22"/>
      <c r="AO425" s="22"/>
      <c r="AP425" s="22"/>
      <c r="AQ425" s="22"/>
    </row>
    <row r="426" spans="1:43" ht="15.75" hidden="1"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50"/>
      <c r="AF426" s="22"/>
      <c r="AG426" s="22"/>
      <c r="AH426" s="22"/>
      <c r="AI426" s="22"/>
      <c r="AJ426" s="22"/>
      <c r="AK426" s="22"/>
      <c r="AL426" s="22"/>
      <c r="AM426" s="22"/>
      <c r="AN426" s="22"/>
      <c r="AO426" s="22"/>
      <c r="AP426" s="22"/>
      <c r="AQ426" s="22"/>
    </row>
    <row r="427" spans="1:43" ht="15.75" hidden="1"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50"/>
      <c r="AF427" s="22"/>
      <c r="AG427" s="22"/>
      <c r="AH427" s="22"/>
      <c r="AI427" s="22"/>
      <c r="AJ427" s="22"/>
      <c r="AK427" s="22"/>
      <c r="AL427" s="22"/>
      <c r="AM427" s="22"/>
      <c r="AN427" s="22"/>
      <c r="AO427" s="22"/>
      <c r="AP427" s="22"/>
      <c r="AQ427" s="22"/>
    </row>
    <row r="428" spans="1:43" ht="15.75" hidden="1"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50"/>
      <c r="AF428" s="22"/>
      <c r="AG428" s="22"/>
      <c r="AH428" s="22"/>
      <c r="AI428" s="22"/>
      <c r="AJ428" s="22"/>
      <c r="AK428" s="22"/>
      <c r="AL428" s="22"/>
      <c r="AM428" s="22"/>
      <c r="AN428" s="22"/>
      <c r="AO428" s="22"/>
      <c r="AP428" s="22"/>
      <c r="AQ428" s="22"/>
    </row>
    <row r="429" spans="1:43" ht="15.75" hidden="1"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50"/>
      <c r="AF429" s="22"/>
      <c r="AG429" s="22"/>
      <c r="AH429" s="22"/>
      <c r="AI429" s="22"/>
      <c r="AJ429" s="22"/>
      <c r="AK429" s="22"/>
      <c r="AL429" s="22"/>
      <c r="AM429" s="22"/>
      <c r="AN429" s="22"/>
      <c r="AO429" s="22"/>
      <c r="AP429" s="22"/>
      <c r="AQ429" s="22"/>
    </row>
    <row r="430" spans="1:43" ht="15.75" hidden="1"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50"/>
      <c r="AF430" s="22"/>
      <c r="AG430" s="22"/>
      <c r="AH430" s="22"/>
      <c r="AI430" s="22"/>
      <c r="AJ430" s="22"/>
      <c r="AK430" s="22"/>
      <c r="AL430" s="22"/>
      <c r="AM430" s="22"/>
      <c r="AN430" s="22"/>
      <c r="AO430" s="22"/>
      <c r="AP430" s="22"/>
      <c r="AQ430" s="22"/>
    </row>
    <row r="431" spans="1:43" ht="15.75" hidden="1"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50"/>
      <c r="AF431" s="22"/>
      <c r="AG431" s="22"/>
      <c r="AH431" s="22"/>
      <c r="AI431" s="22"/>
      <c r="AJ431" s="22"/>
      <c r="AK431" s="22"/>
      <c r="AL431" s="22"/>
      <c r="AM431" s="22"/>
      <c r="AN431" s="22"/>
      <c r="AO431" s="22"/>
      <c r="AP431" s="22"/>
      <c r="AQ431" s="22"/>
    </row>
    <row r="432" spans="1:43" ht="15.75" hidden="1"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50"/>
      <c r="AF432" s="22"/>
      <c r="AG432" s="22"/>
      <c r="AH432" s="22"/>
      <c r="AI432" s="22"/>
      <c r="AJ432" s="22"/>
      <c r="AK432" s="22"/>
      <c r="AL432" s="22"/>
      <c r="AM432" s="22"/>
      <c r="AN432" s="22"/>
      <c r="AO432" s="22"/>
      <c r="AP432" s="22"/>
      <c r="AQ432" s="22"/>
    </row>
    <row r="433" spans="1:43" ht="15.75" hidden="1"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50"/>
      <c r="AF433" s="22"/>
      <c r="AG433" s="22"/>
      <c r="AH433" s="22"/>
      <c r="AI433" s="22"/>
      <c r="AJ433" s="22"/>
      <c r="AK433" s="22"/>
      <c r="AL433" s="22"/>
      <c r="AM433" s="22"/>
      <c r="AN433" s="22"/>
      <c r="AO433" s="22"/>
      <c r="AP433" s="22"/>
      <c r="AQ433" s="22"/>
    </row>
    <row r="434" spans="1:43" ht="15.75" hidden="1"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50"/>
      <c r="AF434" s="22"/>
      <c r="AG434" s="22"/>
      <c r="AH434" s="22"/>
      <c r="AI434" s="22"/>
      <c r="AJ434" s="22"/>
      <c r="AK434" s="22"/>
      <c r="AL434" s="22"/>
      <c r="AM434" s="22"/>
      <c r="AN434" s="22"/>
      <c r="AO434" s="22"/>
      <c r="AP434" s="22"/>
      <c r="AQ434" s="22"/>
    </row>
    <row r="435" spans="1:43" ht="15.75" hidden="1"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50"/>
      <c r="AF435" s="22"/>
      <c r="AG435" s="22"/>
      <c r="AH435" s="22"/>
      <c r="AI435" s="22"/>
      <c r="AJ435" s="22"/>
      <c r="AK435" s="22"/>
      <c r="AL435" s="22"/>
      <c r="AM435" s="22"/>
      <c r="AN435" s="22"/>
      <c r="AO435" s="22"/>
      <c r="AP435" s="22"/>
      <c r="AQ435" s="22"/>
    </row>
    <row r="436" spans="1:43" ht="15.75" hidden="1"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50"/>
      <c r="AF436" s="22"/>
      <c r="AG436" s="22"/>
      <c r="AH436" s="22"/>
      <c r="AI436" s="22"/>
      <c r="AJ436" s="22"/>
      <c r="AK436" s="22"/>
      <c r="AL436" s="22"/>
      <c r="AM436" s="22"/>
      <c r="AN436" s="22"/>
      <c r="AO436" s="22"/>
      <c r="AP436" s="22"/>
      <c r="AQ436" s="22"/>
    </row>
    <row r="437" spans="1:43" ht="15.75" hidden="1"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50"/>
      <c r="AF437" s="22"/>
      <c r="AG437" s="22"/>
      <c r="AH437" s="22"/>
      <c r="AI437" s="22"/>
      <c r="AJ437" s="22"/>
      <c r="AK437" s="22"/>
      <c r="AL437" s="22"/>
      <c r="AM437" s="22"/>
      <c r="AN437" s="22"/>
      <c r="AO437" s="22"/>
      <c r="AP437" s="22"/>
      <c r="AQ437" s="22"/>
    </row>
    <row r="438" spans="1:43" ht="15.75" hidden="1"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50"/>
      <c r="AF438" s="22"/>
      <c r="AG438" s="22"/>
      <c r="AH438" s="22"/>
      <c r="AI438" s="22"/>
      <c r="AJ438" s="22"/>
      <c r="AK438" s="22"/>
      <c r="AL438" s="22"/>
      <c r="AM438" s="22"/>
      <c r="AN438" s="22"/>
      <c r="AO438" s="22"/>
      <c r="AP438" s="22"/>
      <c r="AQ438" s="22"/>
    </row>
    <row r="439" spans="1:43" ht="15.75" hidden="1"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50"/>
      <c r="AF439" s="22"/>
      <c r="AG439" s="22"/>
      <c r="AH439" s="22"/>
      <c r="AI439" s="22"/>
      <c r="AJ439" s="22"/>
      <c r="AK439" s="22"/>
      <c r="AL439" s="22"/>
      <c r="AM439" s="22"/>
      <c r="AN439" s="22"/>
      <c r="AO439" s="22"/>
      <c r="AP439" s="22"/>
      <c r="AQ439" s="22"/>
    </row>
    <row r="440" spans="1:43" ht="15.75" hidden="1"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50"/>
      <c r="AF440" s="22"/>
      <c r="AG440" s="22"/>
      <c r="AH440" s="22"/>
      <c r="AI440" s="22"/>
      <c r="AJ440" s="22"/>
      <c r="AK440" s="22"/>
      <c r="AL440" s="22"/>
      <c r="AM440" s="22"/>
      <c r="AN440" s="22"/>
      <c r="AO440" s="22"/>
      <c r="AP440" s="22"/>
      <c r="AQ440" s="22"/>
    </row>
    <row r="441" spans="1:43" ht="15.75" hidden="1"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50"/>
      <c r="AF441" s="22"/>
      <c r="AG441" s="22"/>
      <c r="AH441" s="22"/>
      <c r="AI441" s="22"/>
      <c r="AJ441" s="22"/>
      <c r="AK441" s="22"/>
      <c r="AL441" s="22"/>
      <c r="AM441" s="22"/>
      <c r="AN441" s="22"/>
      <c r="AO441" s="22"/>
      <c r="AP441" s="22"/>
      <c r="AQ441" s="22"/>
    </row>
    <row r="442" spans="1:43" ht="15.75" hidden="1"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50"/>
      <c r="AF442" s="22"/>
      <c r="AG442" s="22"/>
      <c r="AH442" s="22"/>
      <c r="AI442" s="22"/>
      <c r="AJ442" s="22"/>
      <c r="AK442" s="22"/>
      <c r="AL442" s="22"/>
      <c r="AM442" s="22"/>
      <c r="AN442" s="22"/>
      <c r="AO442" s="22"/>
      <c r="AP442" s="22"/>
      <c r="AQ442" s="22"/>
    </row>
    <row r="443" spans="1:43" ht="15.75" hidden="1"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50"/>
      <c r="AF443" s="22"/>
      <c r="AG443" s="22"/>
      <c r="AH443" s="22"/>
      <c r="AI443" s="22"/>
      <c r="AJ443" s="22"/>
      <c r="AK443" s="22"/>
      <c r="AL443" s="22"/>
      <c r="AM443" s="22"/>
      <c r="AN443" s="22"/>
      <c r="AO443" s="22"/>
      <c r="AP443" s="22"/>
      <c r="AQ443" s="22"/>
    </row>
    <row r="444" spans="1:43" ht="15.75" hidden="1"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50"/>
      <c r="AF444" s="22"/>
      <c r="AG444" s="22"/>
      <c r="AH444" s="22"/>
      <c r="AI444" s="22"/>
      <c r="AJ444" s="22"/>
      <c r="AK444" s="22"/>
      <c r="AL444" s="22"/>
      <c r="AM444" s="22"/>
      <c r="AN444" s="22"/>
      <c r="AO444" s="22"/>
      <c r="AP444" s="22"/>
      <c r="AQ444" s="22"/>
    </row>
    <row r="445" spans="1:43" ht="15.75" hidden="1"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50"/>
      <c r="AF445" s="22"/>
      <c r="AG445" s="22"/>
      <c r="AH445" s="22"/>
      <c r="AI445" s="22"/>
      <c r="AJ445" s="22"/>
      <c r="AK445" s="22"/>
      <c r="AL445" s="22"/>
      <c r="AM445" s="22"/>
      <c r="AN445" s="22"/>
      <c r="AO445" s="22"/>
      <c r="AP445" s="22"/>
      <c r="AQ445" s="22"/>
    </row>
    <row r="446" spans="1:43" ht="15.75" hidden="1"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50"/>
      <c r="AF446" s="22"/>
      <c r="AG446" s="22"/>
      <c r="AH446" s="22"/>
      <c r="AI446" s="22"/>
      <c r="AJ446" s="22"/>
      <c r="AK446" s="22"/>
      <c r="AL446" s="22"/>
      <c r="AM446" s="22"/>
      <c r="AN446" s="22"/>
      <c r="AO446" s="22"/>
      <c r="AP446" s="22"/>
      <c r="AQ446" s="22"/>
    </row>
    <row r="447" spans="1:43" ht="15.75" hidden="1"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50"/>
      <c r="AF447" s="22"/>
      <c r="AG447" s="22"/>
      <c r="AH447" s="22"/>
      <c r="AI447" s="22"/>
      <c r="AJ447" s="22"/>
      <c r="AK447" s="22"/>
      <c r="AL447" s="22"/>
      <c r="AM447" s="22"/>
      <c r="AN447" s="22"/>
      <c r="AO447" s="22"/>
      <c r="AP447" s="22"/>
      <c r="AQ447" s="22"/>
    </row>
    <row r="448" spans="1:43" ht="15.75" hidden="1"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50"/>
      <c r="AF448" s="22"/>
      <c r="AG448" s="22"/>
      <c r="AH448" s="22"/>
      <c r="AI448" s="22"/>
      <c r="AJ448" s="22"/>
      <c r="AK448" s="22"/>
      <c r="AL448" s="22"/>
      <c r="AM448" s="22"/>
      <c r="AN448" s="22"/>
      <c r="AO448" s="22"/>
      <c r="AP448" s="22"/>
      <c r="AQ448" s="22"/>
    </row>
    <row r="449" spans="1:43" ht="15.75" hidden="1"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50"/>
      <c r="AF449" s="22"/>
      <c r="AG449" s="22"/>
      <c r="AH449" s="22"/>
      <c r="AI449" s="22"/>
      <c r="AJ449" s="22"/>
      <c r="AK449" s="22"/>
      <c r="AL449" s="22"/>
      <c r="AM449" s="22"/>
      <c r="AN449" s="22"/>
      <c r="AO449" s="22"/>
      <c r="AP449" s="22"/>
      <c r="AQ449" s="22"/>
    </row>
    <row r="450" spans="1:43" ht="15.75" hidden="1"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50"/>
      <c r="AF450" s="22"/>
      <c r="AG450" s="22"/>
      <c r="AH450" s="22"/>
      <c r="AI450" s="22"/>
      <c r="AJ450" s="22"/>
      <c r="AK450" s="22"/>
      <c r="AL450" s="22"/>
      <c r="AM450" s="22"/>
      <c r="AN450" s="22"/>
      <c r="AO450" s="22"/>
      <c r="AP450" s="22"/>
      <c r="AQ450" s="22"/>
    </row>
    <row r="451" spans="1:43" ht="15.75" hidden="1"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50"/>
      <c r="AF451" s="22"/>
      <c r="AG451" s="22"/>
      <c r="AH451" s="22"/>
      <c r="AI451" s="22"/>
      <c r="AJ451" s="22"/>
      <c r="AK451" s="22"/>
      <c r="AL451" s="22"/>
      <c r="AM451" s="22"/>
      <c r="AN451" s="22"/>
      <c r="AO451" s="22"/>
      <c r="AP451" s="22"/>
      <c r="AQ451" s="22"/>
    </row>
    <row r="452" spans="1:43" ht="15.75" hidden="1"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50"/>
      <c r="AF452" s="22"/>
      <c r="AG452" s="22"/>
      <c r="AH452" s="22"/>
      <c r="AI452" s="22"/>
      <c r="AJ452" s="22"/>
      <c r="AK452" s="22"/>
      <c r="AL452" s="22"/>
      <c r="AM452" s="22"/>
      <c r="AN452" s="22"/>
      <c r="AO452" s="22"/>
      <c r="AP452" s="22"/>
      <c r="AQ452" s="22"/>
    </row>
    <row r="453" spans="1:43" ht="15.75" hidden="1"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50"/>
      <c r="AF453" s="22"/>
      <c r="AG453" s="22"/>
      <c r="AH453" s="22"/>
      <c r="AI453" s="22"/>
      <c r="AJ453" s="22"/>
      <c r="AK453" s="22"/>
      <c r="AL453" s="22"/>
      <c r="AM453" s="22"/>
      <c r="AN453" s="22"/>
      <c r="AO453" s="22"/>
      <c r="AP453" s="22"/>
      <c r="AQ453" s="22"/>
    </row>
    <row r="454" spans="1:43" ht="15.75" hidden="1"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50"/>
      <c r="AF454" s="22"/>
      <c r="AG454" s="22"/>
      <c r="AH454" s="22"/>
      <c r="AI454" s="22"/>
      <c r="AJ454" s="22"/>
      <c r="AK454" s="22"/>
      <c r="AL454" s="22"/>
      <c r="AM454" s="22"/>
      <c r="AN454" s="22"/>
      <c r="AO454" s="22"/>
      <c r="AP454" s="22"/>
      <c r="AQ454" s="22"/>
    </row>
    <row r="455" spans="1:43" ht="15.75" hidden="1"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50"/>
      <c r="AF455" s="22"/>
      <c r="AG455" s="22"/>
      <c r="AH455" s="22"/>
      <c r="AI455" s="22"/>
      <c r="AJ455" s="22"/>
      <c r="AK455" s="22"/>
      <c r="AL455" s="22"/>
      <c r="AM455" s="22"/>
      <c r="AN455" s="22"/>
      <c r="AO455" s="22"/>
      <c r="AP455" s="22"/>
      <c r="AQ455" s="22"/>
    </row>
    <row r="456" spans="1:43" ht="15.75" hidden="1"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50"/>
      <c r="AF456" s="22"/>
      <c r="AG456" s="22"/>
      <c r="AH456" s="22"/>
      <c r="AI456" s="22"/>
      <c r="AJ456" s="22"/>
      <c r="AK456" s="22"/>
      <c r="AL456" s="22"/>
      <c r="AM456" s="22"/>
      <c r="AN456" s="22"/>
      <c r="AO456" s="22"/>
      <c r="AP456" s="22"/>
      <c r="AQ456" s="22"/>
    </row>
    <row r="457" spans="1:43" ht="15.75" hidden="1"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50"/>
      <c r="AF457" s="22"/>
      <c r="AG457" s="22"/>
      <c r="AH457" s="22"/>
      <c r="AI457" s="22"/>
      <c r="AJ457" s="22"/>
      <c r="AK457" s="22"/>
      <c r="AL457" s="22"/>
      <c r="AM457" s="22"/>
      <c r="AN457" s="22"/>
      <c r="AO457" s="22"/>
      <c r="AP457" s="22"/>
      <c r="AQ457" s="22"/>
    </row>
    <row r="458" spans="1:43" ht="15.75" hidden="1"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50"/>
      <c r="AF458" s="22"/>
      <c r="AG458" s="22"/>
      <c r="AH458" s="22"/>
      <c r="AI458" s="22"/>
      <c r="AJ458" s="22"/>
      <c r="AK458" s="22"/>
      <c r="AL458" s="22"/>
      <c r="AM458" s="22"/>
      <c r="AN458" s="22"/>
      <c r="AO458" s="22"/>
      <c r="AP458" s="22"/>
      <c r="AQ458" s="22"/>
    </row>
    <row r="459" spans="1:43" ht="15.75" hidden="1"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50"/>
      <c r="AF459" s="22"/>
      <c r="AG459" s="22"/>
      <c r="AH459" s="22"/>
      <c r="AI459" s="22"/>
      <c r="AJ459" s="22"/>
      <c r="AK459" s="22"/>
      <c r="AL459" s="22"/>
      <c r="AM459" s="22"/>
      <c r="AN459" s="22"/>
      <c r="AO459" s="22"/>
      <c r="AP459" s="22"/>
      <c r="AQ459" s="22"/>
    </row>
    <row r="460" spans="1:43" ht="15.75" hidden="1"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50"/>
      <c r="AF460" s="22"/>
      <c r="AG460" s="22"/>
      <c r="AH460" s="22"/>
      <c r="AI460" s="22"/>
      <c r="AJ460" s="22"/>
      <c r="AK460" s="22"/>
      <c r="AL460" s="22"/>
      <c r="AM460" s="22"/>
      <c r="AN460" s="22"/>
      <c r="AO460" s="22"/>
      <c r="AP460" s="22"/>
      <c r="AQ460" s="22"/>
    </row>
    <row r="461" spans="1:43" ht="15.75" hidden="1"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50"/>
      <c r="AF461" s="22"/>
      <c r="AG461" s="22"/>
      <c r="AH461" s="22"/>
      <c r="AI461" s="22"/>
      <c r="AJ461" s="22"/>
      <c r="AK461" s="22"/>
      <c r="AL461" s="22"/>
      <c r="AM461" s="22"/>
      <c r="AN461" s="22"/>
      <c r="AO461" s="22"/>
      <c r="AP461" s="22"/>
      <c r="AQ461" s="22"/>
    </row>
    <row r="462" spans="1:43" ht="15.75" hidden="1"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50"/>
      <c r="AF462" s="22"/>
      <c r="AG462" s="22"/>
      <c r="AH462" s="22"/>
      <c r="AI462" s="22"/>
      <c r="AJ462" s="22"/>
      <c r="AK462" s="22"/>
      <c r="AL462" s="22"/>
      <c r="AM462" s="22"/>
      <c r="AN462" s="22"/>
      <c r="AO462" s="22"/>
      <c r="AP462" s="22"/>
      <c r="AQ462" s="22"/>
    </row>
    <row r="463" spans="1:43" ht="15.75" hidden="1"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50"/>
      <c r="AF463" s="22"/>
      <c r="AG463" s="22"/>
      <c r="AH463" s="22"/>
      <c r="AI463" s="22"/>
      <c r="AJ463" s="22"/>
      <c r="AK463" s="22"/>
      <c r="AL463" s="22"/>
      <c r="AM463" s="22"/>
      <c r="AN463" s="22"/>
      <c r="AO463" s="22"/>
      <c r="AP463" s="22"/>
      <c r="AQ463" s="22"/>
    </row>
    <row r="464" spans="1:43" ht="15.75" hidden="1"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50"/>
      <c r="AF464" s="22"/>
      <c r="AG464" s="22"/>
      <c r="AH464" s="22"/>
      <c r="AI464" s="22"/>
      <c r="AJ464" s="22"/>
      <c r="AK464" s="22"/>
      <c r="AL464" s="22"/>
      <c r="AM464" s="22"/>
      <c r="AN464" s="22"/>
      <c r="AO464" s="22"/>
      <c r="AP464" s="22"/>
      <c r="AQ464" s="22"/>
    </row>
    <row r="465" spans="1:43" ht="15.75" hidden="1"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50"/>
      <c r="AF465" s="22"/>
      <c r="AG465" s="22"/>
      <c r="AH465" s="22"/>
      <c r="AI465" s="22"/>
      <c r="AJ465" s="22"/>
      <c r="AK465" s="22"/>
      <c r="AL465" s="22"/>
      <c r="AM465" s="22"/>
      <c r="AN465" s="22"/>
      <c r="AO465" s="22"/>
      <c r="AP465" s="22"/>
      <c r="AQ465" s="22"/>
    </row>
    <row r="466" spans="1:43" ht="15.75" hidden="1"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50"/>
      <c r="AF466" s="22"/>
      <c r="AG466" s="22"/>
      <c r="AH466" s="22"/>
      <c r="AI466" s="22"/>
      <c r="AJ466" s="22"/>
      <c r="AK466" s="22"/>
      <c r="AL466" s="22"/>
      <c r="AM466" s="22"/>
      <c r="AN466" s="22"/>
      <c r="AO466" s="22"/>
      <c r="AP466" s="22"/>
      <c r="AQ466" s="22"/>
    </row>
    <row r="467" spans="1:43" ht="15.75" hidden="1"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50"/>
      <c r="AF467" s="22"/>
      <c r="AG467" s="22"/>
      <c r="AH467" s="22"/>
      <c r="AI467" s="22"/>
      <c r="AJ467" s="22"/>
      <c r="AK467" s="22"/>
      <c r="AL467" s="22"/>
      <c r="AM467" s="22"/>
      <c r="AN467" s="22"/>
      <c r="AO467" s="22"/>
      <c r="AP467" s="22"/>
      <c r="AQ467" s="22"/>
    </row>
    <row r="468" spans="1:43" ht="15.75" hidden="1"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50"/>
      <c r="AF468" s="22"/>
      <c r="AG468" s="22"/>
      <c r="AH468" s="22"/>
      <c r="AI468" s="22"/>
      <c r="AJ468" s="22"/>
      <c r="AK468" s="22"/>
      <c r="AL468" s="22"/>
      <c r="AM468" s="22"/>
      <c r="AN468" s="22"/>
      <c r="AO468" s="22"/>
      <c r="AP468" s="22"/>
      <c r="AQ468" s="22"/>
    </row>
    <row r="469" spans="1:43" ht="15.75" hidden="1"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50"/>
      <c r="AF469" s="22"/>
      <c r="AG469" s="22"/>
      <c r="AH469" s="22"/>
      <c r="AI469" s="22"/>
      <c r="AJ469" s="22"/>
      <c r="AK469" s="22"/>
      <c r="AL469" s="22"/>
      <c r="AM469" s="22"/>
      <c r="AN469" s="22"/>
      <c r="AO469" s="22"/>
      <c r="AP469" s="22"/>
      <c r="AQ469" s="22"/>
    </row>
    <row r="470" spans="1:43" ht="15.75" hidden="1"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50"/>
      <c r="AF470" s="22"/>
      <c r="AG470" s="22"/>
      <c r="AH470" s="22"/>
      <c r="AI470" s="22"/>
      <c r="AJ470" s="22"/>
      <c r="AK470" s="22"/>
      <c r="AL470" s="22"/>
      <c r="AM470" s="22"/>
      <c r="AN470" s="22"/>
      <c r="AO470" s="22"/>
      <c r="AP470" s="22"/>
      <c r="AQ470" s="22"/>
    </row>
    <row r="471" spans="1:43" ht="15.75" hidden="1"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50"/>
      <c r="AF471" s="22"/>
      <c r="AG471" s="22"/>
      <c r="AH471" s="22"/>
      <c r="AI471" s="22"/>
      <c r="AJ471" s="22"/>
      <c r="AK471" s="22"/>
      <c r="AL471" s="22"/>
      <c r="AM471" s="22"/>
      <c r="AN471" s="22"/>
      <c r="AO471" s="22"/>
      <c r="AP471" s="22"/>
      <c r="AQ471" s="22"/>
    </row>
    <row r="472" spans="1:43" ht="15.75" hidden="1"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50"/>
      <c r="AF472" s="22"/>
      <c r="AG472" s="22"/>
      <c r="AH472" s="22"/>
      <c r="AI472" s="22"/>
      <c r="AJ472" s="22"/>
      <c r="AK472" s="22"/>
      <c r="AL472" s="22"/>
      <c r="AM472" s="22"/>
      <c r="AN472" s="22"/>
      <c r="AO472" s="22"/>
      <c r="AP472" s="22"/>
      <c r="AQ472" s="22"/>
    </row>
    <row r="473" spans="1:43" ht="15.75" hidden="1"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50"/>
      <c r="AF473" s="22"/>
      <c r="AG473" s="22"/>
      <c r="AH473" s="22"/>
      <c r="AI473" s="22"/>
      <c r="AJ473" s="22"/>
      <c r="AK473" s="22"/>
      <c r="AL473" s="22"/>
      <c r="AM473" s="22"/>
      <c r="AN473" s="22"/>
      <c r="AO473" s="22"/>
      <c r="AP473" s="22"/>
      <c r="AQ473" s="22"/>
    </row>
    <row r="474" spans="1:43" ht="15.75" hidden="1"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50"/>
      <c r="AF474" s="22"/>
      <c r="AG474" s="22"/>
      <c r="AH474" s="22"/>
      <c r="AI474" s="22"/>
      <c r="AJ474" s="22"/>
      <c r="AK474" s="22"/>
      <c r="AL474" s="22"/>
      <c r="AM474" s="22"/>
      <c r="AN474" s="22"/>
      <c r="AO474" s="22"/>
      <c r="AP474" s="22"/>
      <c r="AQ474" s="22"/>
    </row>
    <row r="475" spans="1:43" ht="15.75" hidden="1"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50"/>
      <c r="AF475" s="22"/>
      <c r="AG475" s="22"/>
      <c r="AH475" s="22"/>
      <c r="AI475" s="22"/>
      <c r="AJ475" s="22"/>
      <c r="AK475" s="22"/>
      <c r="AL475" s="22"/>
      <c r="AM475" s="22"/>
      <c r="AN475" s="22"/>
      <c r="AO475" s="22"/>
      <c r="AP475" s="22"/>
      <c r="AQ475" s="22"/>
    </row>
    <row r="476" spans="1:43" ht="15.75" hidden="1"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50"/>
      <c r="AF476" s="22"/>
      <c r="AG476" s="22"/>
      <c r="AH476" s="22"/>
      <c r="AI476" s="22"/>
      <c r="AJ476" s="22"/>
      <c r="AK476" s="22"/>
      <c r="AL476" s="22"/>
      <c r="AM476" s="22"/>
      <c r="AN476" s="22"/>
      <c r="AO476" s="22"/>
      <c r="AP476" s="22"/>
      <c r="AQ476" s="22"/>
    </row>
    <row r="477" spans="1:43" ht="15.75" hidden="1"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50"/>
      <c r="AF477" s="22"/>
      <c r="AG477" s="22"/>
      <c r="AH477" s="22"/>
      <c r="AI477" s="22"/>
      <c r="AJ477" s="22"/>
      <c r="AK477" s="22"/>
      <c r="AL477" s="22"/>
      <c r="AM477" s="22"/>
      <c r="AN477" s="22"/>
      <c r="AO477" s="22"/>
      <c r="AP477" s="22"/>
      <c r="AQ477" s="22"/>
    </row>
    <row r="478" spans="1:43" ht="15.75" hidden="1"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50"/>
      <c r="AF478" s="22"/>
      <c r="AG478" s="22"/>
      <c r="AH478" s="22"/>
      <c r="AI478" s="22"/>
      <c r="AJ478" s="22"/>
      <c r="AK478" s="22"/>
      <c r="AL478" s="22"/>
      <c r="AM478" s="22"/>
      <c r="AN478" s="22"/>
      <c r="AO478" s="22"/>
      <c r="AP478" s="22"/>
      <c r="AQ478" s="22"/>
    </row>
    <row r="479" spans="1:43" ht="15.75" hidden="1"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50"/>
      <c r="AF479" s="22"/>
      <c r="AG479" s="22"/>
      <c r="AH479" s="22"/>
      <c r="AI479" s="22"/>
      <c r="AJ479" s="22"/>
      <c r="AK479" s="22"/>
      <c r="AL479" s="22"/>
      <c r="AM479" s="22"/>
      <c r="AN479" s="22"/>
      <c r="AO479" s="22"/>
      <c r="AP479" s="22"/>
      <c r="AQ479" s="22"/>
    </row>
    <row r="480" spans="1:43" ht="15.75" hidden="1"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50"/>
      <c r="AF480" s="22"/>
      <c r="AG480" s="22"/>
      <c r="AH480" s="22"/>
      <c r="AI480" s="22"/>
      <c r="AJ480" s="22"/>
      <c r="AK480" s="22"/>
      <c r="AL480" s="22"/>
      <c r="AM480" s="22"/>
      <c r="AN480" s="22"/>
      <c r="AO480" s="22"/>
      <c r="AP480" s="22"/>
      <c r="AQ480" s="22"/>
    </row>
    <row r="481" spans="1:43" ht="15.75" hidden="1"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50"/>
      <c r="AF481" s="22"/>
      <c r="AG481" s="22"/>
      <c r="AH481" s="22"/>
      <c r="AI481" s="22"/>
      <c r="AJ481" s="22"/>
      <c r="AK481" s="22"/>
      <c r="AL481" s="22"/>
      <c r="AM481" s="22"/>
      <c r="AN481" s="22"/>
      <c r="AO481" s="22"/>
      <c r="AP481" s="22"/>
      <c r="AQ481" s="22"/>
    </row>
    <row r="482" spans="1:43" ht="15.75" hidden="1"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50"/>
      <c r="AF482" s="22"/>
      <c r="AG482" s="22"/>
      <c r="AH482" s="22"/>
      <c r="AI482" s="22"/>
      <c r="AJ482" s="22"/>
      <c r="AK482" s="22"/>
      <c r="AL482" s="22"/>
      <c r="AM482" s="22"/>
      <c r="AN482" s="22"/>
      <c r="AO482" s="22"/>
      <c r="AP482" s="22"/>
      <c r="AQ482" s="22"/>
    </row>
    <row r="483" spans="1:43" ht="15.75" hidden="1"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50"/>
      <c r="AF483" s="22"/>
      <c r="AG483" s="22"/>
      <c r="AH483" s="22"/>
      <c r="AI483" s="22"/>
      <c r="AJ483" s="22"/>
      <c r="AK483" s="22"/>
      <c r="AL483" s="22"/>
      <c r="AM483" s="22"/>
      <c r="AN483" s="22"/>
      <c r="AO483" s="22"/>
      <c r="AP483" s="22"/>
      <c r="AQ483" s="22"/>
    </row>
    <row r="484" spans="1:43" ht="15.75" hidden="1"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50"/>
      <c r="AF484" s="22"/>
      <c r="AG484" s="22"/>
      <c r="AH484" s="22"/>
      <c r="AI484" s="22"/>
      <c r="AJ484" s="22"/>
      <c r="AK484" s="22"/>
      <c r="AL484" s="22"/>
      <c r="AM484" s="22"/>
      <c r="AN484" s="22"/>
      <c r="AO484" s="22"/>
      <c r="AP484" s="22"/>
      <c r="AQ484" s="22"/>
    </row>
    <row r="485" spans="1:43" ht="15.75" hidden="1"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50"/>
      <c r="AF485" s="22"/>
      <c r="AG485" s="22"/>
      <c r="AH485" s="22"/>
      <c r="AI485" s="22"/>
      <c r="AJ485" s="22"/>
      <c r="AK485" s="22"/>
      <c r="AL485" s="22"/>
      <c r="AM485" s="22"/>
      <c r="AN485" s="22"/>
      <c r="AO485" s="22"/>
      <c r="AP485" s="22"/>
      <c r="AQ485" s="22"/>
    </row>
    <row r="486" spans="1:43" ht="15.75" hidden="1"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50"/>
      <c r="AF486" s="22"/>
      <c r="AG486" s="22"/>
      <c r="AH486" s="22"/>
      <c r="AI486" s="22"/>
      <c r="AJ486" s="22"/>
      <c r="AK486" s="22"/>
      <c r="AL486" s="22"/>
      <c r="AM486" s="22"/>
      <c r="AN486" s="22"/>
      <c r="AO486" s="22"/>
      <c r="AP486" s="22"/>
      <c r="AQ486" s="22"/>
    </row>
    <row r="487" spans="1:43" ht="15.75" hidden="1"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50"/>
      <c r="AF487" s="22"/>
      <c r="AG487" s="22"/>
      <c r="AH487" s="22"/>
      <c r="AI487" s="22"/>
      <c r="AJ487" s="22"/>
      <c r="AK487" s="22"/>
      <c r="AL487" s="22"/>
      <c r="AM487" s="22"/>
      <c r="AN487" s="22"/>
      <c r="AO487" s="22"/>
      <c r="AP487" s="22"/>
      <c r="AQ487" s="22"/>
    </row>
    <row r="488" spans="1:43" ht="15.75" hidden="1"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50"/>
      <c r="AF488" s="22"/>
      <c r="AG488" s="22"/>
      <c r="AH488" s="22"/>
      <c r="AI488" s="22"/>
      <c r="AJ488" s="22"/>
      <c r="AK488" s="22"/>
      <c r="AL488" s="22"/>
      <c r="AM488" s="22"/>
      <c r="AN488" s="22"/>
      <c r="AO488" s="22"/>
      <c r="AP488" s="22"/>
      <c r="AQ488" s="22"/>
    </row>
    <row r="489" spans="1:43" ht="15.75" hidden="1"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50"/>
      <c r="AF489" s="22"/>
      <c r="AG489" s="22"/>
      <c r="AH489" s="22"/>
      <c r="AI489" s="22"/>
      <c r="AJ489" s="22"/>
      <c r="AK489" s="22"/>
      <c r="AL489" s="22"/>
      <c r="AM489" s="22"/>
      <c r="AN489" s="22"/>
      <c r="AO489" s="22"/>
      <c r="AP489" s="22"/>
      <c r="AQ489" s="22"/>
    </row>
    <row r="490" spans="1:43" ht="15.75" hidden="1"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50"/>
      <c r="AF490" s="22"/>
      <c r="AG490" s="22"/>
      <c r="AH490" s="22"/>
      <c r="AI490" s="22"/>
      <c r="AJ490" s="22"/>
      <c r="AK490" s="22"/>
      <c r="AL490" s="22"/>
      <c r="AM490" s="22"/>
      <c r="AN490" s="22"/>
      <c r="AO490" s="22"/>
      <c r="AP490" s="22"/>
      <c r="AQ490" s="22"/>
    </row>
    <row r="491" spans="1:43" ht="15.75" hidden="1"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50"/>
      <c r="AF491" s="22"/>
      <c r="AG491" s="22"/>
      <c r="AH491" s="22"/>
      <c r="AI491" s="22"/>
      <c r="AJ491" s="22"/>
      <c r="AK491" s="22"/>
      <c r="AL491" s="22"/>
      <c r="AM491" s="22"/>
      <c r="AN491" s="22"/>
      <c r="AO491" s="22"/>
      <c r="AP491" s="22"/>
      <c r="AQ491" s="22"/>
    </row>
    <row r="492" spans="1:43" ht="15.75" hidden="1"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50"/>
      <c r="AF492" s="22"/>
      <c r="AG492" s="22"/>
      <c r="AH492" s="22"/>
      <c r="AI492" s="22"/>
      <c r="AJ492" s="22"/>
      <c r="AK492" s="22"/>
      <c r="AL492" s="22"/>
      <c r="AM492" s="22"/>
      <c r="AN492" s="22"/>
      <c r="AO492" s="22"/>
      <c r="AP492" s="22"/>
      <c r="AQ492" s="22"/>
    </row>
    <row r="493" spans="1:43" ht="15.75" hidden="1"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50"/>
      <c r="AF493" s="22"/>
      <c r="AG493" s="22"/>
      <c r="AH493" s="22"/>
      <c r="AI493" s="22"/>
      <c r="AJ493" s="22"/>
      <c r="AK493" s="22"/>
      <c r="AL493" s="22"/>
      <c r="AM493" s="22"/>
      <c r="AN493" s="22"/>
      <c r="AO493" s="22"/>
      <c r="AP493" s="22"/>
      <c r="AQ493" s="22"/>
    </row>
    <row r="494" spans="1:43" ht="15.75" hidden="1"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50"/>
      <c r="AF494" s="22"/>
      <c r="AG494" s="22"/>
      <c r="AH494" s="22"/>
      <c r="AI494" s="22"/>
      <c r="AJ494" s="22"/>
      <c r="AK494" s="22"/>
      <c r="AL494" s="22"/>
      <c r="AM494" s="22"/>
      <c r="AN494" s="22"/>
      <c r="AO494" s="22"/>
      <c r="AP494" s="22"/>
      <c r="AQ494" s="22"/>
    </row>
    <row r="495" spans="1:43" ht="15.75" hidden="1"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50"/>
      <c r="AF495" s="22"/>
      <c r="AG495" s="22"/>
      <c r="AH495" s="22"/>
      <c r="AI495" s="22"/>
      <c r="AJ495" s="22"/>
      <c r="AK495" s="22"/>
      <c r="AL495" s="22"/>
      <c r="AM495" s="22"/>
      <c r="AN495" s="22"/>
      <c r="AO495" s="22"/>
      <c r="AP495" s="22"/>
      <c r="AQ495" s="22"/>
    </row>
    <row r="496" spans="1:43" ht="15.75" hidden="1"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50"/>
      <c r="AF496" s="22"/>
      <c r="AG496" s="22"/>
      <c r="AH496" s="22"/>
      <c r="AI496" s="22"/>
      <c r="AJ496" s="22"/>
      <c r="AK496" s="22"/>
      <c r="AL496" s="22"/>
      <c r="AM496" s="22"/>
      <c r="AN496" s="22"/>
      <c r="AO496" s="22"/>
      <c r="AP496" s="22"/>
      <c r="AQ496" s="22"/>
    </row>
    <row r="497" spans="1:43" ht="15.75" hidden="1"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50"/>
      <c r="AF497" s="22"/>
      <c r="AG497" s="22"/>
      <c r="AH497" s="22"/>
      <c r="AI497" s="22"/>
      <c r="AJ497" s="22"/>
      <c r="AK497" s="22"/>
      <c r="AL497" s="22"/>
      <c r="AM497" s="22"/>
      <c r="AN497" s="22"/>
      <c r="AO497" s="22"/>
      <c r="AP497" s="22"/>
      <c r="AQ497" s="22"/>
    </row>
    <row r="498" spans="1:43" ht="15.75" hidden="1"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50"/>
      <c r="AF498" s="22"/>
      <c r="AG498" s="22"/>
      <c r="AH498" s="22"/>
      <c r="AI498" s="22"/>
      <c r="AJ498" s="22"/>
      <c r="AK498" s="22"/>
      <c r="AL498" s="22"/>
      <c r="AM498" s="22"/>
      <c r="AN498" s="22"/>
      <c r="AO498" s="22"/>
      <c r="AP498" s="22"/>
      <c r="AQ498" s="22"/>
    </row>
    <row r="499" spans="1:43" ht="15.75" hidden="1"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50"/>
      <c r="AF499" s="22"/>
      <c r="AG499" s="22"/>
      <c r="AH499" s="22"/>
      <c r="AI499" s="22"/>
      <c r="AJ499" s="22"/>
      <c r="AK499" s="22"/>
      <c r="AL499" s="22"/>
      <c r="AM499" s="22"/>
      <c r="AN499" s="22"/>
      <c r="AO499" s="22"/>
      <c r="AP499" s="22"/>
      <c r="AQ499" s="22"/>
    </row>
    <row r="500" spans="1:43" ht="15.75" hidden="1"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50"/>
      <c r="AF500" s="22"/>
      <c r="AG500" s="22"/>
      <c r="AH500" s="22"/>
      <c r="AI500" s="22"/>
      <c r="AJ500" s="22"/>
      <c r="AK500" s="22"/>
      <c r="AL500" s="22"/>
      <c r="AM500" s="22"/>
      <c r="AN500" s="22"/>
      <c r="AO500" s="22"/>
      <c r="AP500" s="22"/>
      <c r="AQ500" s="22"/>
    </row>
    <row r="501" spans="1:43" ht="15.75" hidden="1"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50"/>
      <c r="AF501" s="22"/>
      <c r="AG501" s="22"/>
      <c r="AH501" s="22"/>
      <c r="AI501" s="22"/>
      <c r="AJ501" s="22"/>
      <c r="AK501" s="22"/>
      <c r="AL501" s="22"/>
      <c r="AM501" s="22"/>
      <c r="AN501" s="22"/>
      <c r="AO501" s="22"/>
      <c r="AP501" s="22"/>
      <c r="AQ501" s="22"/>
    </row>
    <row r="502" spans="1:43" ht="15.75" hidden="1"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50"/>
      <c r="AF502" s="22"/>
      <c r="AG502" s="22"/>
      <c r="AH502" s="22"/>
      <c r="AI502" s="22"/>
      <c r="AJ502" s="22"/>
      <c r="AK502" s="22"/>
      <c r="AL502" s="22"/>
      <c r="AM502" s="22"/>
      <c r="AN502" s="22"/>
      <c r="AO502" s="22"/>
      <c r="AP502" s="22"/>
      <c r="AQ502" s="22"/>
    </row>
    <row r="503" spans="1:43" ht="15.75" hidden="1"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50"/>
      <c r="AF503" s="22"/>
      <c r="AG503" s="22"/>
      <c r="AH503" s="22"/>
      <c r="AI503" s="22"/>
      <c r="AJ503" s="22"/>
      <c r="AK503" s="22"/>
      <c r="AL503" s="22"/>
      <c r="AM503" s="22"/>
      <c r="AN503" s="22"/>
      <c r="AO503" s="22"/>
      <c r="AP503" s="22"/>
      <c r="AQ503" s="22"/>
    </row>
    <row r="504" spans="1:43" ht="15.75" hidden="1"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50"/>
      <c r="AF504" s="22"/>
      <c r="AG504" s="22"/>
      <c r="AH504" s="22"/>
      <c r="AI504" s="22"/>
      <c r="AJ504" s="22"/>
      <c r="AK504" s="22"/>
      <c r="AL504" s="22"/>
      <c r="AM504" s="22"/>
      <c r="AN504" s="22"/>
      <c r="AO504" s="22"/>
      <c r="AP504" s="22"/>
      <c r="AQ504" s="22"/>
    </row>
    <row r="505" spans="1:43" ht="15.75" hidden="1"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50"/>
      <c r="AF505" s="22"/>
      <c r="AG505" s="22"/>
      <c r="AH505" s="22"/>
      <c r="AI505" s="22"/>
      <c r="AJ505" s="22"/>
      <c r="AK505" s="22"/>
      <c r="AL505" s="22"/>
      <c r="AM505" s="22"/>
      <c r="AN505" s="22"/>
      <c r="AO505" s="22"/>
      <c r="AP505" s="22"/>
      <c r="AQ505" s="22"/>
    </row>
    <row r="506" spans="1:43" ht="15.75" hidden="1"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50"/>
      <c r="AF506" s="22"/>
      <c r="AG506" s="22"/>
      <c r="AH506" s="22"/>
      <c r="AI506" s="22"/>
      <c r="AJ506" s="22"/>
      <c r="AK506" s="22"/>
      <c r="AL506" s="22"/>
      <c r="AM506" s="22"/>
      <c r="AN506" s="22"/>
      <c r="AO506" s="22"/>
      <c r="AP506" s="22"/>
      <c r="AQ506" s="22"/>
    </row>
    <row r="507" spans="1:43" ht="15.75" hidden="1"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50"/>
      <c r="AF507" s="22"/>
      <c r="AG507" s="22"/>
      <c r="AH507" s="22"/>
      <c r="AI507" s="22"/>
      <c r="AJ507" s="22"/>
      <c r="AK507" s="22"/>
      <c r="AL507" s="22"/>
      <c r="AM507" s="22"/>
      <c r="AN507" s="22"/>
      <c r="AO507" s="22"/>
      <c r="AP507" s="22"/>
      <c r="AQ507" s="22"/>
    </row>
    <row r="508" spans="1:43" ht="15.75" hidden="1"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50"/>
      <c r="AF508" s="22"/>
      <c r="AG508" s="22"/>
      <c r="AH508" s="22"/>
      <c r="AI508" s="22"/>
      <c r="AJ508" s="22"/>
      <c r="AK508" s="22"/>
      <c r="AL508" s="22"/>
      <c r="AM508" s="22"/>
      <c r="AN508" s="22"/>
      <c r="AO508" s="22"/>
      <c r="AP508" s="22"/>
      <c r="AQ508" s="22"/>
    </row>
    <row r="509" spans="1:43" ht="15.75" hidden="1"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50"/>
      <c r="AF509" s="22"/>
      <c r="AG509" s="22"/>
      <c r="AH509" s="22"/>
      <c r="AI509" s="22"/>
      <c r="AJ509" s="22"/>
      <c r="AK509" s="22"/>
      <c r="AL509" s="22"/>
      <c r="AM509" s="22"/>
      <c r="AN509" s="22"/>
      <c r="AO509" s="22"/>
      <c r="AP509" s="22"/>
      <c r="AQ509" s="22"/>
    </row>
    <row r="510" spans="1:43" ht="15.75" hidden="1"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50"/>
      <c r="AF510" s="22"/>
      <c r="AG510" s="22"/>
      <c r="AH510" s="22"/>
      <c r="AI510" s="22"/>
      <c r="AJ510" s="22"/>
      <c r="AK510" s="22"/>
      <c r="AL510" s="22"/>
      <c r="AM510" s="22"/>
      <c r="AN510" s="22"/>
      <c r="AO510" s="22"/>
      <c r="AP510" s="22"/>
      <c r="AQ510" s="22"/>
    </row>
    <row r="511" spans="1:43" ht="15.75" hidden="1"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50"/>
      <c r="AF511" s="22"/>
      <c r="AG511" s="22"/>
      <c r="AH511" s="22"/>
      <c r="AI511" s="22"/>
      <c r="AJ511" s="22"/>
      <c r="AK511" s="22"/>
      <c r="AL511" s="22"/>
      <c r="AM511" s="22"/>
      <c r="AN511" s="22"/>
      <c r="AO511" s="22"/>
      <c r="AP511" s="22"/>
      <c r="AQ511" s="22"/>
    </row>
    <row r="512" spans="1:43" ht="15.75" hidden="1"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50"/>
      <c r="AF512" s="22"/>
      <c r="AG512" s="22"/>
      <c r="AH512" s="22"/>
      <c r="AI512" s="22"/>
      <c r="AJ512" s="22"/>
      <c r="AK512" s="22"/>
      <c r="AL512" s="22"/>
      <c r="AM512" s="22"/>
      <c r="AN512" s="22"/>
      <c r="AO512" s="22"/>
      <c r="AP512" s="22"/>
      <c r="AQ512" s="22"/>
    </row>
    <row r="513" spans="1:43" ht="15.75" hidden="1"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50"/>
      <c r="AF513" s="22"/>
      <c r="AG513" s="22"/>
      <c r="AH513" s="22"/>
      <c r="AI513" s="22"/>
      <c r="AJ513" s="22"/>
      <c r="AK513" s="22"/>
      <c r="AL513" s="22"/>
      <c r="AM513" s="22"/>
      <c r="AN513" s="22"/>
      <c r="AO513" s="22"/>
      <c r="AP513" s="22"/>
      <c r="AQ513" s="22"/>
    </row>
    <row r="514" spans="1:43" ht="15.75" hidden="1"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50"/>
      <c r="AF514" s="22"/>
      <c r="AG514" s="22"/>
      <c r="AH514" s="22"/>
      <c r="AI514" s="22"/>
      <c r="AJ514" s="22"/>
      <c r="AK514" s="22"/>
      <c r="AL514" s="22"/>
      <c r="AM514" s="22"/>
      <c r="AN514" s="22"/>
      <c r="AO514" s="22"/>
      <c r="AP514" s="22"/>
      <c r="AQ514" s="22"/>
    </row>
    <row r="515" spans="1:43" ht="15.75" hidden="1"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50"/>
      <c r="AF515" s="22"/>
      <c r="AG515" s="22"/>
      <c r="AH515" s="22"/>
      <c r="AI515" s="22"/>
      <c r="AJ515" s="22"/>
      <c r="AK515" s="22"/>
      <c r="AL515" s="22"/>
      <c r="AM515" s="22"/>
      <c r="AN515" s="22"/>
      <c r="AO515" s="22"/>
      <c r="AP515" s="22"/>
      <c r="AQ515" s="22"/>
    </row>
    <row r="516" spans="1:43" ht="15.75" hidden="1"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50"/>
      <c r="AF516" s="22"/>
      <c r="AG516" s="22"/>
      <c r="AH516" s="22"/>
      <c r="AI516" s="22"/>
      <c r="AJ516" s="22"/>
      <c r="AK516" s="22"/>
      <c r="AL516" s="22"/>
      <c r="AM516" s="22"/>
      <c r="AN516" s="22"/>
      <c r="AO516" s="22"/>
      <c r="AP516" s="22"/>
      <c r="AQ516" s="22"/>
    </row>
    <row r="517" spans="1:43" ht="15.75" hidden="1"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50"/>
      <c r="AF517" s="22"/>
      <c r="AG517" s="22"/>
      <c r="AH517" s="22"/>
      <c r="AI517" s="22"/>
      <c r="AJ517" s="22"/>
      <c r="AK517" s="22"/>
      <c r="AL517" s="22"/>
      <c r="AM517" s="22"/>
      <c r="AN517" s="22"/>
      <c r="AO517" s="22"/>
      <c r="AP517" s="22"/>
      <c r="AQ517" s="22"/>
    </row>
    <row r="518" spans="1:43" ht="15.75" hidden="1"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50"/>
      <c r="AF518" s="22"/>
      <c r="AG518" s="22"/>
      <c r="AH518" s="22"/>
      <c r="AI518" s="22"/>
      <c r="AJ518" s="22"/>
      <c r="AK518" s="22"/>
      <c r="AL518" s="22"/>
      <c r="AM518" s="22"/>
      <c r="AN518" s="22"/>
      <c r="AO518" s="22"/>
      <c r="AP518" s="22"/>
      <c r="AQ518" s="22"/>
    </row>
    <row r="519" spans="1:43" ht="15.75" hidden="1"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50"/>
      <c r="AF519" s="22"/>
      <c r="AG519" s="22"/>
      <c r="AH519" s="22"/>
      <c r="AI519" s="22"/>
      <c r="AJ519" s="22"/>
      <c r="AK519" s="22"/>
      <c r="AL519" s="22"/>
      <c r="AM519" s="22"/>
      <c r="AN519" s="22"/>
      <c r="AO519" s="22"/>
      <c r="AP519" s="22"/>
      <c r="AQ519" s="22"/>
    </row>
    <row r="520" spans="1:43" ht="15.75" hidden="1"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50"/>
      <c r="AF520" s="22"/>
      <c r="AG520" s="22"/>
      <c r="AH520" s="22"/>
      <c r="AI520" s="22"/>
      <c r="AJ520" s="22"/>
      <c r="AK520" s="22"/>
      <c r="AL520" s="22"/>
      <c r="AM520" s="22"/>
      <c r="AN520" s="22"/>
      <c r="AO520" s="22"/>
      <c r="AP520" s="22"/>
      <c r="AQ520" s="22"/>
    </row>
    <row r="521" spans="1:43" ht="15.75" hidden="1"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50"/>
      <c r="AF521" s="22"/>
      <c r="AG521" s="22"/>
      <c r="AH521" s="22"/>
      <c r="AI521" s="22"/>
      <c r="AJ521" s="22"/>
      <c r="AK521" s="22"/>
      <c r="AL521" s="22"/>
      <c r="AM521" s="22"/>
      <c r="AN521" s="22"/>
      <c r="AO521" s="22"/>
      <c r="AP521" s="22"/>
      <c r="AQ521" s="22"/>
    </row>
    <row r="522" spans="1:43" ht="15.75" hidden="1"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50"/>
      <c r="AF522" s="22"/>
      <c r="AG522" s="22"/>
      <c r="AH522" s="22"/>
      <c r="AI522" s="22"/>
      <c r="AJ522" s="22"/>
      <c r="AK522" s="22"/>
      <c r="AL522" s="22"/>
      <c r="AM522" s="22"/>
      <c r="AN522" s="22"/>
      <c r="AO522" s="22"/>
      <c r="AP522" s="22"/>
      <c r="AQ522" s="22"/>
    </row>
    <row r="523" spans="1:43" ht="15.75" hidden="1"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50"/>
      <c r="AF523" s="22"/>
      <c r="AG523" s="22"/>
      <c r="AH523" s="22"/>
      <c r="AI523" s="22"/>
      <c r="AJ523" s="22"/>
      <c r="AK523" s="22"/>
      <c r="AL523" s="22"/>
      <c r="AM523" s="22"/>
      <c r="AN523" s="22"/>
      <c r="AO523" s="22"/>
      <c r="AP523" s="22"/>
      <c r="AQ523" s="22"/>
    </row>
    <row r="524" spans="1:43" ht="15.75" hidden="1"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50"/>
      <c r="AF524" s="22"/>
      <c r="AG524" s="22"/>
      <c r="AH524" s="22"/>
      <c r="AI524" s="22"/>
      <c r="AJ524" s="22"/>
      <c r="AK524" s="22"/>
      <c r="AL524" s="22"/>
      <c r="AM524" s="22"/>
      <c r="AN524" s="22"/>
      <c r="AO524" s="22"/>
      <c r="AP524" s="22"/>
      <c r="AQ524" s="22"/>
    </row>
    <row r="525" spans="1:43" ht="15.75" hidden="1"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50"/>
      <c r="AF525" s="22"/>
      <c r="AG525" s="22"/>
      <c r="AH525" s="22"/>
      <c r="AI525" s="22"/>
      <c r="AJ525" s="22"/>
      <c r="AK525" s="22"/>
      <c r="AL525" s="22"/>
      <c r="AM525" s="22"/>
      <c r="AN525" s="22"/>
      <c r="AO525" s="22"/>
      <c r="AP525" s="22"/>
      <c r="AQ525" s="22"/>
    </row>
    <row r="526" spans="1:43" ht="15.75" hidden="1"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50"/>
      <c r="AF526" s="22"/>
      <c r="AG526" s="22"/>
      <c r="AH526" s="22"/>
      <c r="AI526" s="22"/>
      <c r="AJ526" s="22"/>
      <c r="AK526" s="22"/>
      <c r="AL526" s="22"/>
      <c r="AM526" s="22"/>
      <c r="AN526" s="22"/>
      <c r="AO526" s="22"/>
      <c r="AP526" s="22"/>
      <c r="AQ526" s="22"/>
    </row>
    <row r="527" spans="1:43" ht="15.75" hidden="1"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50"/>
      <c r="AF527" s="22"/>
      <c r="AG527" s="22"/>
      <c r="AH527" s="22"/>
      <c r="AI527" s="22"/>
      <c r="AJ527" s="22"/>
      <c r="AK527" s="22"/>
      <c r="AL527" s="22"/>
      <c r="AM527" s="22"/>
      <c r="AN527" s="22"/>
      <c r="AO527" s="22"/>
      <c r="AP527" s="22"/>
      <c r="AQ527" s="22"/>
    </row>
    <row r="528" spans="1:43" ht="15.75" hidden="1"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50"/>
      <c r="AF528" s="22"/>
      <c r="AG528" s="22"/>
      <c r="AH528" s="22"/>
      <c r="AI528" s="22"/>
      <c r="AJ528" s="22"/>
      <c r="AK528" s="22"/>
      <c r="AL528" s="22"/>
      <c r="AM528" s="22"/>
      <c r="AN528" s="22"/>
      <c r="AO528" s="22"/>
      <c r="AP528" s="22"/>
      <c r="AQ528" s="22"/>
    </row>
    <row r="529" spans="1:43" ht="15.75" hidden="1"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50"/>
      <c r="AF529" s="22"/>
      <c r="AG529" s="22"/>
      <c r="AH529" s="22"/>
      <c r="AI529" s="22"/>
      <c r="AJ529" s="22"/>
      <c r="AK529" s="22"/>
      <c r="AL529" s="22"/>
      <c r="AM529" s="22"/>
      <c r="AN529" s="22"/>
      <c r="AO529" s="22"/>
      <c r="AP529" s="22"/>
      <c r="AQ529" s="22"/>
    </row>
    <row r="530" spans="1:43" ht="15.75" hidden="1"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50"/>
      <c r="AF530" s="22"/>
      <c r="AG530" s="22"/>
      <c r="AH530" s="22"/>
      <c r="AI530" s="22"/>
      <c r="AJ530" s="22"/>
      <c r="AK530" s="22"/>
      <c r="AL530" s="22"/>
      <c r="AM530" s="22"/>
      <c r="AN530" s="22"/>
      <c r="AO530" s="22"/>
      <c r="AP530" s="22"/>
      <c r="AQ530" s="22"/>
    </row>
    <row r="531" spans="1:43" ht="15.75" hidden="1"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50"/>
      <c r="AF531" s="22"/>
      <c r="AG531" s="22"/>
      <c r="AH531" s="22"/>
      <c r="AI531" s="22"/>
      <c r="AJ531" s="22"/>
      <c r="AK531" s="22"/>
      <c r="AL531" s="22"/>
      <c r="AM531" s="22"/>
      <c r="AN531" s="22"/>
      <c r="AO531" s="22"/>
      <c r="AP531" s="22"/>
      <c r="AQ531" s="22"/>
    </row>
    <row r="532" spans="1:43" ht="15.75" hidden="1"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50"/>
      <c r="AF532" s="22"/>
      <c r="AG532" s="22"/>
      <c r="AH532" s="22"/>
      <c r="AI532" s="22"/>
      <c r="AJ532" s="22"/>
      <c r="AK532" s="22"/>
      <c r="AL532" s="22"/>
      <c r="AM532" s="22"/>
      <c r="AN532" s="22"/>
      <c r="AO532" s="22"/>
      <c r="AP532" s="22"/>
      <c r="AQ532" s="22"/>
    </row>
    <row r="533" spans="1:43" ht="15.75" hidden="1"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50"/>
      <c r="AF533" s="22"/>
      <c r="AG533" s="22"/>
      <c r="AH533" s="22"/>
      <c r="AI533" s="22"/>
      <c r="AJ533" s="22"/>
      <c r="AK533" s="22"/>
      <c r="AL533" s="22"/>
      <c r="AM533" s="22"/>
      <c r="AN533" s="22"/>
      <c r="AO533" s="22"/>
      <c r="AP533" s="22"/>
      <c r="AQ533" s="22"/>
    </row>
    <row r="534" spans="1:43" ht="15.75" hidden="1"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50"/>
      <c r="AF534" s="22"/>
      <c r="AG534" s="22"/>
      <c r="AH534" s="22"/>
      <c r="AI534" s="22"/>
      <c r="AJ534" s="22"/>
      <c r="AK534" s="22"/>
      <c r="AL534" s="22"/>
      <c r="AM534" s="22"/>
      <c r="AN534" s="22"/>
      <c r="AO534" s="22"/>
      <c r="AP534" s="22"/>
      <c r="AQ534" s="22"/>
    </row>
    <row r="535" spans="1:43" ht="15.75" hidden="1"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50"/>
      <c r="AF535" s="22"/>
      <c r="AG535" s="22"/>
      <c r="AH535" s="22"/>
      <c r="AI535" s="22"/>
      <c r="AJ535" s="22"/>
      <c r="AK535" s="22"/>
      <c r="AL535" s="22"/>
      <c r="AM535" s="22"/>
      <c r="AN535" s="22"/>
      <c r="AO535" s="22"/>
      <c r="AP535" s="22"/>
      <c r="AQ535" s="22"/>
    </row>
    <row r="536" spans="1:43" ht="15.75" hidden="1"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50"/>
      <c r="AF536" s="22"/>
      <c r="AG536" s="22"/>
      <c r="AH536" s="22"/>
      <c r="AI536" s="22"/>
      <c r="AJ536" s="22"/>
      <c r="AK536" s="22"/>
      <c r="AL536" s="22"/>
      <c r="AM536" s="22"/>
      <c r="AN536" s="22"/>
      <c r="AO536" s="22"/>
      <c r="AP536" s="22"/>
      <c r="AQ536" s="22"/>
    </row>
    <row r="537" spans="1:43" ht="15.75" hidden="1"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50"/>
      <c r="AF537" s="22"/>
      <c r="AG537" s="22"/>
      <c r="AH537" s="22"/>
      <c r="AI537" s="22"/>
      <c r="AJ537" s="22"/>
      <c r="AK537" s="22"/>
      <c r="AL537" s="22"/>
      <c r="AM537" s="22"/>
      <c r="AN537" s="22"/>
      <c r="AO537" s="22"/>
      <c r="AP537" s="22"/>
      <c r="AQ537" s="22"/>
    </row>
    <row r="538" spans="1:43" ht="15.75" hidden="1"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50"/>
      <c r="AF538" s="22"/>
      <c r="AG538" s="22"/>
      <c r="AH538" s="22"/>
      <c r="AI538" s="22"/>
      <c r="AJ538" s="22"/>
      <c r="AK538" s="22"/>
      <c r="AL538" s="22"/>
      <c r="AM538" s="22"/>
      <c r="AN538" s="22"/>
      <c r="AO538" s="22"/>
      <c r="AP538" s="22"/>
      <c r="AQ538" s="22"/>
    </row>
    <row r="539" spans="1:43" ht="15.75" hidden="1"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50"/>
      <c r="AF539" s="22"/>
      <c r="AG539" s="22"/>
      <c r="AH539" s="22"/>
      <c r="AI539" s="22"/>
      <c r="AJ539" s="22"/>
      <c r="AK539" s="22"/>
      <c r="AL539" s="22"/>
      <c r="AM539" s="22"/>
      <c r="AN539" s="22"/>
      <c r="AO539" s="22"/>
      <c r="AP539" s="22"/>
      <c r="AQ539" s="22"/>
    </row>
    <row r="540" spans="1:43" ht="15.75" hidden="1"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50"/>
      <c r="AF540" s="22"/>
      <c r="AG540" s="22"/>
      <c r="AH540" s="22"/>
      <c r="AI540" s="22"/>
      <c r="AJ540" s="22"/>
      <c r="AK540" s="22"/>
      <c r="AL540" s="22"/>
      <c r="AM540" s="22"/>
      <c r="AN540" s="22"/>
      <c r="AO540" s="22"/>
      <c r="AP540" s="22"/>
      <c r="AQ540" s="22"/>
    </row>
    <row r="541" spans="1:43" ht="15.75" hidden="1"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50"/>
      <c r="AF541" s="22"/>
      <c r="AG541" s="22"/>
      <c r="AH541" s="22"/>
      <c r="AI541" s="22"/>
      <c r="AJ541" s="22"/>
      <c r="AK541" s="22"/>
      <c r="AL541" s="22"/>
      <c r="AM541" s="22"/>
      <c r="AN541" s="22"/>
      <c r="AO541" s="22"/>
      <c r="AP541" s="22"/>
      <c r="AQ541" s="22"/>
    </row>
    <row r="542" spans="1:43" ht="15.75" hidden="1"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50"/>
      <c r="AF542" s="22"/>
      <c r="AG542" s="22"/>
      <c r="AH542" s="22"/>
      <c r="AI542" s="22"/>
      <c r="AJ542" s="22"/>
      <c r="AK542" s="22"/>
      <c r="AL542" s="22"/>
      <c r="AM542" s="22"/>
      <c r="AN542" s="22"/>
      <c r="AO542" s="22"/>
      <c r="AP542" s="22"/>
      <c r="AQ542" s="22"/>
    </row>
    <row r="543" spans="1:43" ht="15.75" hidden="1"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50"/>
      <c r="AF543" s="22"/>
      <c r="AG543" s="22"/>
      <c r="AH543" s="22"/>
      <c r="AI543" s="22"/>
      <c r="AJ543" s="22"/>
      <c r="AK543" s="22"/>
      <c r="AL543" s="22"/>
      <c r="AM543" s="22"/>
      <c r="AN543" s="22"/>
      <c r="AO543" s="22"/>
      <c r="AP543" s="22"/>
      <c r="AQ543" s="22"/>
    </row>
    <row r="544" spans="1:43" ht="15.75" hidden="1"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50"/>
      <c r="AF544" s="22"/>
      <c r="AG544" s="22"/>
      <c r="AH544" s="22"/>
      <c r="AI544" s="22"/>
      <c r="AJ544" s="22"/>
      <c r="AK544" s="22"/>
      <c r="AL544" s="22"/>
      <c r="AM544" s="22"/>
      <c r="AN544" s="22"/>
      <c r="AO544" s="22"/>
      <c r="AP544" s="22"/>
      <c r="AQ544" s="22"/>
    </row>
    <row r="545" spans="1:43" ht="15.75" hidden="1"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50"/>
      <c r="AF545" s="22"/>
      <c r="AG545" s="22"/>
      <c r="AH545" s="22"/>
      <c r="AI545" s="22"/>
      <c r="AJ545" s="22"/>
      <c r="AK545" s="22"/>
      <c r="AL545" s="22"/>
      <c r="AM545" s="22"/>
      <c r="AN545" s="22"/>
      <c r="AO545" s="22"/>
      <c r="AP545" s="22"/>
      <c r="AQ545" s="22"/>
    </row>
    <row r="546" spans="1:43" ht="15.75" hidden="1"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50"/>
      <c r="AF546" s="22"/>
      <c r="AG546" s="22"/>
      <c r="AH546" s="22"/>
      <c r="AI546" s="22"/>
      <c r="AJ546" s="22"/>
      <c r="AK546" s="22"/>
      <c r="AL546" s="22"/>
      <c r="AM546" s="22"/>
      <c r="AN546" s="22"/>
      <c r="AO546" s="22"/>
      <c r="AP546" s="22"/>
      <c r="AQ546" s="22"/>
    </row>
    <row r="547" spans="1:43" ht="15.75" hidden="1"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50"/>
      <c r="AF547" s="22"/>
      <c r="AG547" s="22"/>
      <c r="AH547" s="22"/>
      <c r="AI547" s="22"/>
      <c r="AJ547" s="22"/>
      <c r="AK547" s="22"/>
      <c r="AL547" s="22"/>
      <c r="AM547" s="22"/>
      <c r="AN547" s="22"/>
      <c r="AO547" s="22"/>
      <c r="AP547" s="22"/>
      <c r="AQ547" s="22"/>
    </row>
    <row r="548" spans="1:43" ht="15.75" hidden="1"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50"/>
      <c r="AF548" s="22"/>
      <c r="AG548" s="22"/>
      <c r="AH548" s="22"/>
      <c r="AI548" s="22"/>
      <c r="AJ548" s="22"/>
      <c r="AK548" s="22"/>
      <c r="AL548" s="22"/>
      <c r="AM548" s="22"/>
      <c r="AN548" s="22"/>
      <c r="AO548" s="22"/>
      <c r="AP548" s="22"/>
      <c r="AQ548" s="22"/>
    </row>
    <row r="549" spans="1:43" ht="15.75" hidden="1"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50"/>
      <c r="AF549" s="22"/>
      <c r="AG549" s="22"/>
      <c r="AH549" s="22"/>
      <c r="AI549" s="22"/>
      <c r="AJ549" s="22"/>
      <c r="AK549" s="22"/>
      <c r="AL549" s="22"/>
      <c r="AM549" s="22"/>
      <c r="AN549" s="22"/>
      <c r="AO549" s="22"/>
      <c r="AP549" s="22"/>
      <c r="AQ549" s="22"/>
    </row>
    <row r="550" spans="1:43" ht="15.75" hidden="1"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50"/>
      <c r="AF550" s="22"/>
      <c r="AG550" s="22"/>
      <c r="AH550" s="22"/>
      <c r="AI550" s="22"/>
      <c r="AJ550" s="22"/>
      <c r="AK550" s="22"/>
      <c r="AL550" s="22"/>
      <c r="AM550" s="22"/>
      <c r="AN550" s="22"/>
      <c r="AO550" s="22"/>
      <c r="AP550" s="22"/>
      <c r="AQ550" s="22"/>
    </row>
    <row r="551" spans="1:43" ht="15.75" hidden="1"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50"/>
      <c r="AF551" s="22"/>
      <c r="AG551" s="22"/>
      <c r="AH551" s="22"/>
      <c r="AI551" s="22"/>
      <c r="AJ551" s="22"/>
      <c r="AK551" s="22"/>
      <c r="AL551" s="22"/>
      <c r="AM551" s="22"/>
      <c r="AN551" s="22"/>
      <c r="AO551" s="22"/>
      <c r="AP551" s="22"/>
      <c r="AQ551" s="22"/>
    </row>
    <row r="552" spans="1:43" ht="15.75" hidden="1"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50"/>
      <c r="AF552" s="22"/>
      <c r="AG552" s="22"/>
      <c r="AH552" s="22"/>
      <c r="AI552" s="22"/>
      <c r="AJ552" s="22"/>
      <c r="AK552" s="22"/>
      <c r="AL552" s="22"/>
      <c r="AM552" s="22"/>
      <c r="AN552" s="22"/>
      <c r="AO552" s="22"/>
      <c r="AP552" s="22"/>
      <c r="AQ552" s="22"/>
    </row>
    <row r="553" spans="1:43" ht="15.75" hidden="1"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50"/>
      <c r="AF553" s="22"/>
      <c r="AG553" s="22"/>
      <c r="AH553" s="22"/>
      <c r="AI553" s="22"/>
      <c r="AJ553" s="22"/>
      <c r="AK553" s="22"/>
      <c r="AL553" s="22"/>
      <c r="AM553" s="22"/>
      <c r="AN553" s="22"/>
      <c r="AO553" s="22"/>
      <c r="AP553" s="22"/>
      <c r="AQ553" s="22"/>
    </row>
    <row r="554" spans="1:43" ht="15.75" hidden="1"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50"/>
      <c r="AF554" s="22"/>
      <c r="AG554" s="22"/>
      <c r="AH554" s="22"/>
      <c r="AI554" s="22"/>
      <c r="AJ554" s="22"/>
      <c r="AK554" s="22"/>
      <c r="AL554" s="22"/>
      <c r="AM554" s="22"/>
      <c r="AN554" s="22"/>
      <c r="AO554" s="22"/>
      <c r="AP554" s="22"/>
      <c r="AQ554" s="22"/>
    </row>
    <row r="555" spans="1:43" ht="15.75" hidden="1"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50"/>
      <c r="AF555" s="22"/>
      <c r="AG555" s="22"/>
      <c r="AH555" s="22"/>
      <c r="AI555" s="22"/>
      <c r="AJ555" s="22"/>
      <c r="AK555" s="22"/>
      <c r="AL555" s="22"/>
      <c r="AM555" s="22"/>
      <c r="AN555" s="22"/>
      <c r="AO555" s="22"/>
      <c r="AP555" s="22"/>
      <c r="AQ555" s="22"/>
    </row>
    <row r="556" spans="1:43" ht="15.75" hidden="1"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50"/>
      <c r="AF556" s="22"/>
      <c r="AG556" s="22"/>
      <c r="AH556" s="22"/>
      <c r="AI556" s="22"/>
      <c r="AJ556" s="22"/>
      <c r="AK556" s="22"/>
      <c r="AL556" s="22"/>
      <c r="AM556" s="22"/>
      <c r="AN556" s="22"/>
      <c r="AO556" s="22"/>
      <c r="AP556" s="22"/>
      <c r="AQ556" s="22"/>
    </row>
    <row r="557" spans="1:43" ht="15.75" hidden="1"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50"/>
      <c r="AF557" s="22"/>
      <c r="AG557" s="22"/>
      <c r="AH557" s="22"/>
      <c r="AI557" s="22"/>
      <c r="AJ557" s="22"/>
      <c r="AK557" s="22"/>
      <c r="AL557" s="22"/>
      <c r="AM557" s="22"/>
      <c r="AN557" s="22"/>
      <c r="AO557" s="22"/>
      <c r="AP557" s="22"/>
      <c r="AQ557" s="22"/>
    </row>
    <row r="558" spans="1:43" ht="15.75" hidden="1"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50"/>
      <c r="AF558" s="22"/>
      <c r="AG558" s="22"/>
      <c r="AH558" s="22"/>
      <c r="AI558" s="22"/>
      <c r="AJ558" s="22"/>
      <c r="AK558" s="22"/>
      <c r="AL558" s="22"/>
      <c r="AM558" s="22"/>
      <c r="AN558" s="22"/>
      <c r="AO558" s="22"/>
      <c r="AP558" s="22"/>
      <c r="AQ558" s="22"/>
    </row>
    <row r="559" spans="1:43" ht="15.75" hidden="1"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50"/>
      <c r="AF559" s="22"/>
      <c r="AG559" s="22"/>
      <c r="AH559" s="22"/>
      <c r="AI559" s="22"/>
      <c r="AJ559" s="22"/>
      <c r="AK559" s="22"/>
      <c r="AL559" s="22"/>
      <c r="AM559" s="22"/>
      <c r="AN559" s="22"/>
      <c r="AO559" s="22"/>
      <c r="AP559" s="22"/>
      <c r="AQ559" s="22"/>
    </row>
    <row r="560" spans="1:43" ht="15.75" hidden="1"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50"/>
      <c r="AF560" s="22"/>
      <c r="AG560" s="22"/>
      <c r="AH560" s="22"/>
      <c r="AI560" s="22"/>
      <c r="AJ560" s="22"/>
      <c r="AK560" s="22"/>
      <c r="AL560" s="22"/>
      <c r="AM560" s="22"/>
      <c r="AN560" s="22"/>
      <c r="AO560" s="22"/>
      <c r="AP560" s="22"/>
      <c r="AQ560" s="22"/>
    </row>
    <row r="561" spans="1:43" ht="15.75" hidden="1"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50"/>
      <c r="AF561" s="22"/>
      <c r="AG561" s="22"/>
      <c r="AH561" s="22"/>
      <c r="AI561" s="22"/>
      <c r="AJ561" s="22"/>
      <c r="AK561" s="22"/>
      <c r="AL561" s="22"/>
      <c r="AM561" s="22"/>
      <c r="AN561" s="22"/>
      <c r="AO561" s="22"/>
      <c r="AP561" s="22"/>
      <c r="AQ561" s="22"/>
    </row>
    <row r="562" spans="1:43" ht="15.75" hidden="1"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50"/>
      <c r="AF562" s="22"/>
      <c r="AG562" s="22"/>
      <c r="AH562" s="22"/>
      <c r="AI562" s="22"/>
      <c r="AJ562" s="22"/>
      <c r="AK562" s="22"/>
      <c r="AL562" s="22"/>
      <c r="AM562" s="22"/>
      <c r="AN562" s="22"/>
      <c r="AO562" s="22"/>
      <c r="AP562" s="22"/>
      <c r="AQ562" s="22"/>
    </row>
    <row r="563" spans="1:43" ht="15.75" hidden="1"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50"/>
      <c r="AF563" s="22"/>
      <c r="AG563" s="22"/>
      <c r="AH563" s="22"/>
      <c r="AI563" s="22"/>
      <c r="AJ563" s="22"/>
      <c r="AK563" s="22"/>
      <c r="AL563" s="22"/>
      <c r="AM563" s="22"/>
      <c r="AN563" s="22"/>
      <c r="AO563" s="22"/>
      <c r="AP563" s="22"/>
      <c r="AQ563" s="22"/>
    </row>
    <row r="564" spans="1:43" ht="15.75" hidden="1"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50"/>
      <c r="AF564" s="22"/>
      <c r="AG564" s="22"/>
      <c r="AH564" s="22"/>
      <c r="AI564" s="22"/>
      <c r="AJ564" s="22"/>
      <c r="AK564" s="22"/>
      <c r="AL564" s="22"/>
      <c r="AM564" s="22"/>
      <c r="AN564" s="22"/>
      <c r="AO564" s="22"/>
      <c r="AP564" s="22"/>
      <c r="AQ564" s="22"/>
    </row>
    <row r="565" spans="1:43" ht="15.75" hidden="1"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50"/>
      <c r="AF565" s="22"/>
      <c r="AG565" s="22"/>
      <c r="AH565" s="22"/>
      <c r="AI565" s="22"/>
      <c r="AJ565" s="22"/>
      <c r="AK565" s="22"/>
      <c r="AL565" s="22"/>
      <c r="AM565" s="22"/>
      <c r="AN565" s="22"/>
      <c r="AO565" s="22"/>
      <c r="AP565" s="22"/>
      <c r="AQ565" s="22"/>
    </row>
    <row r="566" spans="1:43" ht="15.75" hidden="1"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50"/>
      <c r="AF566" s="22"/>
      <c r="AG566" s="22"/>
      <c r="AH566" s="22"/>
      <c r="AI566" s="22"/>
      <c r="AJ566" s="22"/>
      <c r="AK566" s="22"/>
      <c r="AL566" s="22"/>
      <c r="AM566" s="22"/>
      <c r="AN566" s="22"/>
      <c r="AO566" s="22"/>
      <c r="AP566" s="22"/>
      <c r="AQ566" s="22"/>
    </row>
    <row r="567" spans="1:43" ht="15.75" hidden="1"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50"/>
      <c r="AF567" s="22"/>
      <c r="AG567" s="22"/>
      <c r="AH567" s="22"/>
      <c r="AI567" s="22"/>
      <c r="AJ567" s="22"/>
      <c r="AK567" s="22"/>
      <c r="AL567" s="22"/>
      <c r="AM567" s="22"/>
      <c r="AN567" s="22"/>
      <c r="AO567" s="22"/>
      <c r="AP567" s="22"/>
      <c r="AQ567" s="22"/>
    </row>
    <row r="568" spans="1:43" ht="15.75" hidden="1"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50"/>
      <c r="AF568" s="22"/>
      <c r="AG568" s="22"/>
      <c r="AH568" s="22"/>
      <c r="AI568" s="22"/>
      <c r="AJ568" s="22"/>
      <c r="AK568" s="22"/>
      <c r="AL568" s="22"/>
      <c r="AM568" s="22"/>
      <c r="AN568" s="22"/>
      <c r="AO568" s="22"/>
      <c r="AP568" s="22"/>
      <c r="AQ568" s="22"/>
    </row>
    <row r="569" spans="1:43" ht="15.75" hidden="1"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50"/>
      <c r="AF569" s="22"/>
      <c r="AG569" s="22"/>
      <c r="AH569" s="22"/>
      <c r="AI569" s="22"/>
      <c r="AJ569" s="22"/>
      <c r="AK569" s="22"/>
      <c r="AL569" s="22"/>
      <c r="AM569" s="22"/>
      <c r="AN569" s="22"/>
      <c r="AO569" s="22"/>
      <c r="AP569" s="22"/>
      <c r="AQ569" s="22"/>
    </row>
    <row r="570" spans="1:43" ht="15.75" hidden="1"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50"/>
      <c r="AF570" s="22"/>
      <c r="AG570" s="22"/>
      <c r="AH570" s="22"/>
      <c r="AI570" s="22"/>
      <c r="AJ570" s="22"/>
      <c r="AK570" s="22"/>
      <c r="AL570" s="22"/>
      <c r="AM570" s="22"/>
      <c r="AN570" s="22"/>
      <c r="AO570" s="22"/>
      <c r="AP570" s="22"/>
      <c r="AQ570" s="22"/>
    </row>
    <row r="571" spans="1:43" ht="15.75" hidden="1"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50"/>
      <c r="AF571" s="22"/>
      <c r="AG571" s="22"/>
      <c r="AH571" s="22"/>
      <c r="AI571" s="22"/>
      <c r="AJ571" s="22"/>
      <c r="AK571" s="22"/>
      <c r="AL571" s="22"/>
      <c r="AM571" s="22"/>
      <c r="AN571" s="22"/>
      <c r="AO571" s="22"/>
      <c r="AP571" s="22"/>
      <c r="AQ571" s="22"/>
    </row>
    <row r="572" spans="1:43" ht="15.75" hidden="1"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50"/>
      <c r="AF572" s="22"/>
      <c r="AG572" s="22"/>
      <c r="AH572" s="22"/>
      <c r="AI572" s="22"/>
      <c r="AJ572" s="22"/>
      <c r="AK572" s="22"/>
      <c r="AL572" s="22"/>
      <c r="AM572" s="22"/>
      <c r="AN572" s="22"/>
      <c r="AO572" s="22"/>
      <c r="AP572" s="22"/>
      <c r="AQ572" s="22"/>
    </row>
    <row r="573" spans="1:43" ht="15.75" hidden="1"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50"/>
      <c r="AF573" s="22"/>
      <c r="AG573" s="22"/>
      <c r="AH573" s="22"/>
      <c r="AI573" s="22"/>
      <c r="AJ573" s="22"/>
      <c r="AK573" s="22"/>
      <c r="AL573" s="22"/>
      <c r="AM573" s="22"/>
      <c r="AN573" s="22"/>
      <c r="AO573" s="22"/>
      <c r="AP573" s="22"/>
      <c r="AQ573" s="22"/>
    </row>
    <row r="574" spans="1:43" ht="15.75" hidden="1"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50"/>
      <c r="AF574" s="22"/>
      <c r="AG574" s="22"/>
      <c r="AH574" s="22"/>
      <c r="AI574" s="22"/>
      <c r="AJ574" s="22"/>
      <c r="AK574" s="22"/>
      <c r="AL574" s="22"/>
      <c r="AM574" s="22"/>
      <c r="AN574" s="22"/>
      <c r="AO574" s="22"/>
      <c r="AP574" s="22"/>
      <c r="AQ574" s="22"/>
    </row>
    <row r="575" spans="1:43" ht="15.75" hidden="1"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50"/>
      <c r="AF575" s="22"/>
      <c r="AG575" s="22"/>
      <c r="AH575" s="22"/>
      <c r="AI575" s="22"/>
      <c r="AJ575" s="22"/>
      <c r="AK575" s="22"/>
      <c r="AL575" s="22"/>
      <c r="AM575" s="22"/>
      <c r="AN575" s="22"/>
      <c r="AO575" s="22"/>
      <c r="AP575" s="22"/>
      <c r="AQ575" s="22"/>
    </row>
    <row r="576" spans="1:43" ht="15.75" hidden="1"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50"/>
      <c r="AF576" s="22"/>
      <c r="AG576" s="22"/>
      <c r="AH576" s="22"/>
      <c r="AI576" s="22"/>
      <c r="AJ576" s="22"/>
      <c r="AK576" s="22"/>
      <c r="AL576" s="22"/>
      <c r="AM576" s="22"/>
      <c r="AN576" s="22"/>
      <c r="AO576" s="22"/>
      <c r="AP576" s="22"/>
      <c r="AQ576" s="22"/>
    </row>
    <row r="577" spans="1:43" ht="15.75" hidden="1"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50"/>
      <c r="AF577" s="22"/>
      <c r="AG577" s="22"/>
      <c r="AH577" s="22"/>
      <c r="AI577" s="22"/>
      <c r="AJ577" s="22"/>
      <c r="AK577" s="22"/>
      <c r="AL577" s="22"/>
      <c r="AM577" s="22"/>
      <c r="AN577" s="22"/>
      <c r="AO577" s="22"/>
      <c r="AP577" s="22"/>
      <c r="AQ577" s="22"/>
    </row>
    <row r="578" spans="1:43" ht="15.75" hidden="1"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50"/>
      <c r="AF578" s="22"/>
      <c r="AG578" s="22"/>
      <c r="AH578" s="22"/>
      <c r="AI578" s="22"/>
      <c r="AJ578" s="22"/>
      <c r="AK578" s="22"/>
      <c r="AL578" s="22"/>
      <c r="AM578" s="22"/>
      <c r="AN578" s="22"/>
      <c r="AO578" s="22"/>
      <c r="AP578" s="22"/>
      <c r="AQ578" s="22"/>
    </row>
    <row r="579" spans="1:43" ht="15.75" hidden="1"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50"/>
      <c r="AF579" s="22"/>
      <c r="AG579" s="22"/>
      <c r="AH579" s="22"/>
      <c r="AI579" s="22"/>
      <c r="AJ579" s="22"/>
      <c r="AK579" s="22"/>
      <c r="AL579" s="22"/>
      <c r="AM579" s="22"/>
      <c r="AN579" s="22"/>
      <c r="AO579" s="22"/>
      <c r="AP579" s="22"/>
      <c r="AQ579" s="22"/>
    </row>
    <row r="580" spans="1:43" ht="15.75" hidden="1"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50"/>
      <c r="AF580" s="22"/>
      <c r="AG580" s="22"/>
      <c r="AH580" s="22"/>
      <c r="AI580" s="22"/>
      <c r="AJ580" s="22"/>
      <c r="AK580" s="22"/>
      <c r="AL580" s="22"/>
      <c r="AM580" s="22"/>
      <c r="AN580" s="22"/>
      <c r="AO580" s="22"/>
      <c r="AP580" s="22"/>
      <c r="AQ580" s="22"/>
    </row>
    <row r="581" spans="1:43" ht="15.75" hidden="1"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50"/>
      <c r="AF581" s="22"/>
      <c r="AG581" s="22"/>
      <c r="AH581" s="22"/>
      <c r="AI581" s="22"/>
      <c r="AJ581" s="22"/>
      <c r="AK581" s="22"/>
      <c r="AL581" s="22"/>
      <c r="AM581" s="22"/>
      <c r="AN581" s="22"/>
      <c r="AO581" s="22"/>
      <c r="AP581" s="22"/>
      <c r="AQ581" s="22"/>
    </row>
    <row r="582" spans="1:43" ht="15.75" hidden="1"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50"/>
      <c r="AF582" s="22"/>
      <c r="AG582" s="22"/>
      <c r="AH582" s="22"/>
      <c r="AI582" s="22"/>
      <c r="AJ582" s="22"/>
      <c r="AK582" s="22"/>
      <c r="AL582" s="22"/>
      <c r="AM582" s="22"/>
      <c r="AN582" s="22"/>
      <c r="AO582" s="22"/>
      <c r="AP582" s="22"/>
      <c r="AQ582" s="22"/>
    </row>
    <row r="583" spans="1:43" ht="15.75" hidden="1"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50"/>
      <c r="AF583" s="22"/>
      <c r="AG583" s="22"/>
      <c r="AH583" s="22"/>
      <c r="AI583" s="22"/>
      <c r="AJ583" s="22"/>
      <c r="AK583" s="22"/>
      <c r="AL583" s="22"/>
      <c r="AM583" s="22"/>
      <c r="AN583" s="22"/>
      <c r="AO583" s="22"/>
      <c r="AP583" s="22"/>
      <c r="AQ583" s="22"/>
    </row>
    <row r="584" spans="1:43" ht="15.75" hidden="1"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50"/>
      <c r="AF584" s="22"/>
      <c r="AG584" s="22"/>
      <c r="AH584" s="22"/>
      <c r="AI584" s="22"/>
      <c r="AJ584" s="22"/>
      <c r="AK584" s="22"/>
      <c r="AL584" s="22"/>
      <c r="AM584" s="22"/>
      <c r="AN584" s="22"/>
      <c r="AO584" s="22"/>
      <c r="AP584" s="22"/>
      <c r="AQ584" s="22"/>
    </row>
    <row r="585" spans="1:43" ht="15.75" hidden="1"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50"/>
      <c r="AF585" s="22"/>
      <c r="AG585" s="22"/>
      <c r="AH585" s="22"/>
      <c r="AI585" s="22"/>
      <c r="AJ585" s="22"/>
      <c r="AK585" s="22"/>
      <c r="AL585" s="22"/>
      <c r="AM585" s="22"/>
      <c r="AN585" s="22"/>
      <c r="AO585" s="22"/>
      <c r="AP585" s="22"/>
      <c r="AQ585" s="22"/>
    </row>
    <row r="586" spans="1:43" ht="15.75" hidden="1"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50"/>
      <c r="AF586" s="22"/>
      <c r="AG586" s="22"/>
      <c r="AH586" s="22"/>
      <c r="AI586" s="22"/>
      <c r="AJ586" s="22"/>
      <c r="AK586" s="22"/>
      <c r="AL586" s="22"/>
      <c r="AM586" s="22"/>
      <c r="AN586" s="22"/>
      <c r="AO586" s="22"/>
      <c r="AP586" s="22"/>
      <c r="AQ586" s="22"/>
    </row>
    <row r="587" spans="1:43" ht="15.75" hidden="1"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50"/>
      <c r="AF587" s="22"/>
      <c r="AG587" s="22"/>
      <c r="AH587" s="22"/>
      <c r="AI587" s="22"/>
      <c r="AJ587" s="22"/>
      <c r="AK587" s="22"/>
      <c r="AL587" s="22"/>
      <c r="AM587" s="22"/>
      <c r="AN587" s="22"/>
      <c r="AO587" s="22"/>
      <c r="AP587" s="22"/>
      <c r="AQ587" s="22"/>
    </row>
    <row r="588" spans="1:43" ht="15.75" hidden="1"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50"/>
      <c r="AF588" s="22"/>
      <c r="AG588" s="22"/>
      <c r="AH588" s="22"/>
      <c r="AI588" s="22"/>
      <c r="AJ588" s="22"/>
      <c r="AK588" s="22"/>
      <c r="AL588" s="22"/>
      <c r="AM588" s="22"/>
      <c r="AN588" s="22"/>
      <c r="AO588" s="22"/>
      <c r="AP588" s="22"/>
      <c r="AQ588" s="22"/>
    </row>
    <row r="589" spans="1:43" ht="15.75" hidden="1"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50"/>
      <c r="AF589" s="22"/>
      <c r="AG589" s="22"/>
      <c r="AH589" s="22"/>
      <c r="AI589" s="22"/>
      <c r="AJ589" s="22"/>
      <c r="AK589" s="22"/>
      <c r="AL589" s="22"/>
      <c r="AM589" s="22"/>
      <c r="AN589" s="22"/>
      <c r="AO589" s="22"/>
      <c r="AP589" s="22"/>
      <c r="AQ589" s="22"/>
    </row>
    <row r="590" spans="1:43" ht="15.75" hidden="1"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50"/>
      <c r="AF590" s="22"/>
      <c r="AG590" s="22"/>
      <c r="AH590" s="22"/>
      <c r="AI590" s="22"/>
      <c r="AJ590" s="22"/>
      <c r="AK590" s="22"/>
      <c r="AL590" s="22"/>
      <c r="AM590" s="22"/>
      <c r="AN590" s="22"/>
      <c r="AO590" s="22"/>
      <c r="AP590" s="22"/>
      <c r="AQ590" s="22"/>
    </row>
    <row r="591" spans="1:43" ht="15.75" hidden="1"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50"/>
      <c r="AF591" s="22"/>
      <c r="AG591" s="22"/>
      <c r="AH591" s="22"/>
      <c r="AI591" s="22"/>
      <c r="AJ591" s="22"/>
      <c r="AK591" s="22"/>
      <c r="AL591" s="22"/>
      <c r="AM591" s="22"/>
      <c r="AN591" s="22"/>
      <c r="AO591" s="22"/>
      <c r="AP591" s="22"/>
      <c r="AQ591" s="22"/>
    </row>
    <row r="592" spans="1:43" ht="15.75" hidden="1"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50"/>
      <c r="AF592" s="22"/>
      <c r="AG592" s="22"/>
      <c r="AH592" s="22"/>
      <c r="AI592" s="22"/>
      <c r="AJ592" s="22"/>
      <c r="AK592" s="22"/>
      <c r="AL592" s="22"/>
      <c r="AM592" s="22"/>
      <c r="AN592" s="22"/>
      <c r="AO592" s="22"/>
      <c r="AP592" s="22"/>
      <c r="AQ592" s="22"/>
    </row>
    <row r="593" spans="1:43" ht="15.75" hidden="1"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50"/>
      <c r="AF593" s="22"/>
      <c r="AG593" s="22"/>
      <c r="AH593" s="22"/>
      <c r="AI593" s="22"/>
      <c r="AJ593" s="22"/>
      <c r="AK593" s="22"/>
      <c r="AL593" s="22"/>
      <c r="AM593" s="22"/>
      <c r="AN593" s="22"/>
      <c r="AO593" s="22"/>
      <c r="AP593" s="22"/>
      <c r="AQ593" s="22"/>
    </row>
    <row r="594" spans="1:43" ht="15.75" hidden="1"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50"/>
      <c r="AF594" s="22"/>
      <c r="AG594" s="22"/>
      <c r="AH594" s="22"/>
      <c r="AI594" s="22"/>
      <c r="AJ594" s="22"/>
      <c r="AK594" s="22"/>
      <c r="AL594" s="22"/>
      <c r="AM594" s="22"/>
      <c r="AN594" s="22"/>
      <c r="AO594" s="22"/>
      <c r="AP594" s="22"/>
      <c r="AQ594" s="22"/>
    </row>
    <row r="595" spans="1:43" ht="15.75" hidden="1"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50"/>
      <c r="AF595" s="22"/>
      <c r="AG595" s="22"/>
      <c r="AH595" s="22"/>
      <c r="AI595" s="22"/>
      <c r="AJ595" s="22"/>
      <c r="AK595" s="22"/>
      <c r="AL595" s="22"/>
      <c r="AM595" s="22"/>
      <c r="AN595" s="22"/>
      <c r="AO595" s="22"/>
      <c r="AP595" s="22"/>
      <c r="AQ595" s="22"/>
    </row>
    <row r="596" spans="1:43" ht="15.75" hidden="1"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50"/>
      <c r="AF596" s="22"/>
      <c r="AG596" s="22"/>
      <c r="AH596" s="22"/>
      <c r="AI596" s="22"/>
      <c r="AJ596" s="22"/>
      <c r="AK596" s="22"/>
      <c r="AL596" s="22"/>
      <c r="AM596" s="22"/>
      <c r="AN596" s="22"/>
      <c r="AO596" s="22"/>
      <c r="AP596" s="22"/>
      <c r="AQ596" s="22"/>
    </row>
    <row r="597" spans="1:43" ht="15.75" hidden="1"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50"/>
      <c r="AF597" s="22"/>
      <c r="AG597" s="22"/>
      <c r="AH597" s="22"/>
      <c r="AI597" s="22"/>
      <c r="AJ597" s="22"/>
      <c r="AK597" s="22"/>
      <c r="AL597" s="22"/>
      <c r="AM597" s="22"/>
      <c r="AN597" s="22"/>
      <c r="AO597" s="22"/>
      <c r="AP597" s="22"/>
      <c r="AQ597" s="22"/>
    </row>
    <row r="598" spans="1:43" ht="15.75" hidden="1"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50"/>
      <c r="AF598" s="22"/>
      <c r="AG598" s="22"/>
      <c r="AH598" s="22"/>
      <c r="AI598" s="22"/>
      <c r="AJ598" s="22"/>
      <c r="AK598" s="22"/>
      <c r="AL598" s="22"/>
      <c r="AM598" s="22"/>
      <c r="AN598" s="22"/>
      <c r="AO598" s="22"/>
      <c r="AP598" s="22"/>
      <c r="AQ598" s="22"/>
    </row>
    <row r="599" spans="1:43" ht="15.75" hidden="1"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50"/>
      <c r="AF599" s="22"/>
      <c r="AG599" s="22"/>
      <c r="AH599" s="22"/>
      <c r="AI599" s="22"/>
      <c r="AJ599" s="22"/>
      <c r="AK599" s="22"/>
      <c r="AL599" s="22"/>
      <c r="AM599" s="22"/>
      <c r="AN599" s="22"/>
      <c r="AO599" s="22"/>
      <c r="AP599" s="22"/>
      <c r="AQ599" s="22"/>
    </row>
    <row r="600" spans="1:43" ht="15.75" hidden="1"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50"/>
      <c r="AF600" s="22"/>
      <c r="AG600" s="22"/>
      <c r="AH600" s="22"/>
      <c r="AI600" s="22"/>
      <c r="AJ600" s="22"/>
      <c r="AK600" s="22"/>
      <c r="AL600" s="22"/>
      <c r="AM600" s="22"/>
      <c r="AN600" s="22"/>
      <c r="AO600" s="22"/>
      <c r="AP600" s="22"/>
      <c r="AQ600" s="22"/>
    </row>
    <row r="601" spans="1:43" ht="15.75" hidden="1"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50"/>
      <c r="AF601" s="22"/>
      <c r="AG601" s="22"/>
      <c r="AH601" s="22"/>
      <c r="AI601" s="22"/>
      <c r="AJ601" s="22"/>
      <c r="AK601" s="22"/>
      <c r="AL601" s="22"/>
      <c r="AM601" s="22"/>
      <c r="AN601" s="22"/>
      <c r="AO601" s="22"/>
      <c r="AP601" s="22"/>
      <c r="AQ601" s="22"/>
    </row>
    <row r="602" spans="1:43" ht="15.75" hidden="1"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50"/>
      <c r="AF602" s="22"/>
      <c r="AG602" s="22"/>
      <c r="AH602" s="22"/>
      <c r="AI602" s="22"/>
      <c r="AJ602" s="22"/>
      <c r="AK602" s="22"/>
      <c r="AL602" s="22"/>
      <c r="AM602" s="22"/>
      <c r="AN602" s="22"/>
      <c r="AO602" s="22"/>
      <c r="AP602" s="22"/>
      <c r="AQ602" s="22"/>
    </row>
    <row r="603" spans="1:43" ht="15.75" hidden="1"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50"/>
      <c r="AF603" s="22"/>
      <c r="AG603" s="22"/>
      <c r="AH603" s="22"/>
      <c r="AI603" s="22"/>
      <c r="AJ603" s="22"/>
      <c r="AK603" s="22"/>
      <c r="AL603" s="22"/>
      <c r="AM603" s="22"/>
      <c r="AN603" s="22"/>
      <c r="AO603" s="22"/>
      <c r="AP603" s="22"/>
      <c r="AQ603" s="22"/>
    </row>
    <row r="604" spans="1:43" ht="15.75" hidden="1"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50"/>
      <c r="AF604" s="22"/>
      <c r="AG604" s="22"/>
      <c r="AH604" s="22"/>
      <c r="AI604" s="22"/>
      <c r="AJ604" s="22"/>
      <c r="AK604" s="22"/>
      <c r="AL604" s="22"/>
      <c r="AM604" s="22"/>
      <c r="AN604" s="22"/>
      <c r="AO604" s="22"/>
      <c r="AP604" s="22"/>
      <c r="AQ604" s="22"/>
    </row>
    <row r="605" spans="1:43" ht="15.75" hidden="1"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50"/>
      <c r="AF605" s="22"/>
      <c r="AG605" s="22"/>
      <c r="AH605" s="22"/>
      <c r="AI605" s="22"/>
      <c r="AJ605" s="22"/>
      <c r="AK605" s="22"/>
      <c r="AL605" s="22"/>
      <c r="AM605" s="22"/>
      <c r="AN605" s="22"/>
      <c r="AO605" s="22"/>
      <c r="AP605" s="22"/>
      <c r="AQ605" s="22"/>
    </row>
    <row r="606" spans="1:43" ht="15.75" hidden="1"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50"/>
      <c r="AF606" s="22"/>
      <c r="AG606" s="22"/>
      <c r="AH606" s="22"/>
      <c r="AI606" s="22"/>
      <c r="AJ606" s="22"/>
      <c r="AK606" s="22"/>
      <c r="AL606" s="22"/>
      <c r="AM606" s="22"/>
      <c r="AN606" s="22"/>
      <c r="AO606" s="22"/>
      <c r="AP606" s="22"/>
      <c r="AQ606" s="22"/>
    </row>
    <row r="607" spans="1:43" ht="15.75" hidden="1"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50"/>
      <c r="AF607" s="22"/>
      <c r="AG607" s="22"/>
      <c r="AH607" s="22"/>
      <c r="AI607" s="22"/>
      <c r="AJ607" s="22"/>
      <c r="AK607" s="22"/>
      <c r="AL607" s="22"/>
      <c r="AM607" s="22"/>
      <c r="AN607" s="22"/>
      <c r="AO607" s="22"/>
      <c r="AP607" s="22"/>
      <c r="AQ607" s="22"/>
    </row>
    <row r="608" spans="1:43" ht="15.75" hidden="1"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50"/>
      <c r="AF608" s="22"/>
      <c r="AG608" s="22"/>
      <c r="AH608" s="22"/>
      <c r="AI608" s="22"/>
      <c r="AJ608" s="22"/>
      <c r="AK608" s="22"/>
      <c r="AL608" s="22"/>
      <c r="AM608" s="22"/>
      <c r="AN608" s="22"/>
      <c r="AO608" s="22"/>
      <c r="AP608" s="22"/>
      <c r="AQ608" s="22"/>
    </row>
    <row r="609" spans="1:43" ht="15.75" hidden="1"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50"/>
      <c r="AF609" s="22"/>
      <c r="AG609" s="22"/>
      <c r="AH609" s="22"/>
      <c r="AI609" s="22"/>
      <c r="AJ609" s="22"/>
      <c r="AK609" s="22"/>
      <c r="AL609" s="22"/>
      <c r="AM609" s="22"/>
      <c r="AN609" s="22"/>
      <c r="AO609" s="22"/>
      <c r="AP609" s="22"/>
      <c r="AQ609" s="22"/>
    </row>
    <row r="610" spans="1:43" ht="15.75" hidden="1"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50"/>
      <c r="AF610" s="22"/>
      <c r="AG610" s="22"/>
      <c r="AH610" s="22"/>
      <c r="AI610" s="22"/>
      <c r="AJ610" s="22"/>
      <c r="AK610" s="22"/>
      <c r="AL610" s="22"/>
      <c r="AM610" s="22"/>
      <c r="AN610" s="22"/>
      <c r="AO610" s="22"/>
      <c r="AP610" s="22"/>
      <c r="AQ610" s="22"/>
    </row>
    <row r="611" spans="1:43" ht="15.75" hidden="1"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50"/>
      <c r="AF611" s="22"/>
      <c r="AG611" s="22"/>
      <c r="AH611" s="22"/>
      <c r="AI611" s="22"/>
      <c r="AJ611" s="22"/>
      <c r="AK611" s="22"/>
      <c r="AL611" s="22"/>
      <c r="AM611" s="22"/>
      <c r="AN611" s="22"/>
      <c r="AO611" s="22"/>
      <c r="AP611" s="22"/>
      <c r="AQ611" s="22"/>
    </row>
    <row r="612" spans="1:43" ht="15.75" hidden="1"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50"/>
      <c r="AF612" s="22"/>
      <c r="AG612" s="22"/>
      <c r="AH612" s="22"/>
      <c r="AI612" s="22"/>
      <c r="AJ612" s="22"/>
      <c r="AK612" s="22"/>
      <c r="AL612" s="22"/>
      <c r="AM612" s="22"/>
      <c r="AN612" s="22"/>
      <c r="AO612" s="22"/>
      <c r="AP612" s="22"/>
      <c r="AQ612" s="22"/>
    </row>
    <row r="613" spans="1:43" ht="15.75" hidden="1"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50"/>
      <c r="AF613" s="22"/>
      <c r="AG613" s="22"/>
      <c r="AH613" s="22"/>
      <c r="AI613" s="22"/>
      <c r="AJ613" s="22"/>
      <c r="AK613" s="22"/>
      <c r="AL613" s="22"/>
      <c r="AM613" s="22"/>
      <c r="AN613" s="22"/>
      <c r="AO613" s="22"/>
      <c r="AP613" s="22"/>
      <c r="AQ613" s="22"/>
    </row>
    <row r="614" spans="1:43" ht="15.75" hidden="1"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50"/>
      <c r="AF614" s="22"/>
      <c r="AG614" s="22"/>
      <c r="AH614" s="22"/>
      <c r="AI614" s="22"/>
      <c r="AJ614" s="22"/>
      <c r="AK614" s="22"/>
      <c r="AL614" s="22"/>
      <c r="AM614" s="22"/>
      <c r="AN614" s="22"/>
      <c r="AO614" s="22"/>
      <c r="AP614" s="22"/>
      <c r="AQ614" s="22"/>
    </row>
    <row r="615" spans="1:43" ht="15.75" hidden="1"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50"/>
      <c r="AF615" s="22"/>
      <c r="AG615" s="22"/>
      <c r="AH615" s="22"/>
      <c r="AI615" s="22"/>
      <c r="AJ615" s="22"/>
      <c r="AK615" s="22"/>
      <c r="AL615" s="22"/>
      <c r="AM615" s="22"/>
      <c r="AN615" s="22"/>
      <c r="AO615" s="22"/>
      <c r="AP615" s="22"/>
      <c r="AQ615" s="22"/>
    </row>
    <row r="616" spans="1:43" ht="15.75" hidden="1"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50"/>
      <c r="AF616" s="22"/>
      <c r="AG616" s="22"/>
      <c r="AH616" s="22"/>
      <c r="AI616" s="22"/>
      <c r="AJ616" s="22"/>
      <c r="AK616" s="22"/>
      <c r="AL616" s="22"/>
      <c r="AM616" s="22"/>
      <c r="AN616" s="22"/>
      <c r="AO616" s="22"/>
      <c r="AP616" s="22"/>
      <c r="AQ616" s="22"/>
    </row>
    <row r="617" spans="1:43" ht="15.75" hidden="1"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50"/>
      <c r="AF617" s="22"/>
      <c r="AG617" s="22"/>
      <c r="AH617" s="22"/>
      <c r="AI617" s="22"/>
      <c r="AJ617" s="22"/>
      <c r="AK617" s="22"/>
      <c r="AL617" s="22"/>
      <c r="AM617" s="22"/>
      <c r="AN617" s="22"/>
      <c r="AO617" s="22"/>
      <c r="AP617" s="22"/>
      <c r="AQ617" s="22"/>
    </row>
    <row r="618" spans="1:43" ht="15.75" hidden="1"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50"/>
      <c r="AF618" s="22"/>
      <c r="AG618" s="22"/>
      <c r="AH618" s="22"/>
      <c r="AI618" s="22"/>
      <c r="AJ618" s="22"/>
      <c r="AK618" s="22"/>
      <c r="AL618" s="22"/>
      <c r="AM618" s="22"/>
      <c r="AN618" s="22"/>
      <c r="AO618" s="22"/>
      <c r="AP618" s="22"/>
      <c r="AQ618" s="22"/>
    </row>
    <row r="619" spans="1:43" ht="15.75" hidden="1"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50"/>
      <c r="AF619" s="22"/>
      <c r="AG619" s="22"/>
      <c r="AH619" s="22"/>
      <c r="AI619" s="22"/>
      <c r="AJ619" s="22"/>
      <c r="AK619" s="22"/>
      <c r="AL619" s="22"/>
      <c r="AM619" s="22"/>
      <c r="AN619" s="22"/>
      <c r="AO619" s="22"/>
      <c r="AP619" s="22"/>
      <c r="AQ619" s="22"/>
    </row>
    <row r="620" spans="1:43" ht="15.75" hidden="1"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50"/>
      <c r="AF620" s="22"/>
      <c r="AG620" s="22"/>
      <c r="AH620" s="22"/>
      <c r="AI620" s="22"/>
      <c r="AJ620" s="22"/>
      <c r="AK620" s="22"/>
      <c r="AL620" s="22"/>
      <c r="AM620" s="22"/>
      <c r="AN620" s="22"/>
      <c r="AO620" s="22"/>
      <c r="AP620" s="22"/>
      <c r="AQ620" s="22"/>
    </row>
    <row r="621" spans="1:43" ht="15.75" hidden="1"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50"/>
      <c r="AF621" s="22"/>
      <c r="AG621" s="22"/>
      <c r="AH621" s="22"/>
      <c r="AI621" s="22"/>
      <c r="AJ621" s="22"/>
      <c r="AK621" s="22"/>
      <c r="AL621" s="22"/>
      <c r="AM621" s="22"/>
      <c r="AN621" s="22"/>
      <c r="AO621" s="22"/>
      <c r="AP621" s="22"/>
      <c r="AQ621" s="22"/>
    </row>
    <row r="622" spans="1:43" ht="15.75" hidden="1"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50"/>
      <c r="AF622" s="22"/>
      <c r="AG622" s="22"/>
      <c r="AH622" s="22"/>
      <c r="AI622" s="22"/>
      <c r="AJ622" s="22"/>
      <c r="AK622" s="22"/>
      <c r="AL622" s="22"/>
      <c r="AM622" s="22"/>
      <c r="AN622" s="22"/>
      <c r="AO622" s="22"/>
      <c r="AP622" s="22"/>
      <c r="AQ622" s="22"/>
    </row>
    <row r="623" spans="1:43" ht="15.75" hidden="1"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50"/>
      <c r="AF623" s="22"/>
      <c r="AG623" s="22"/>
      <c r="AH623" s="22"/>
      <c r="AI623" s="22"/>
      <c r="AJ623" s="22"/>
      <c r="AK623" s="22"/>
      <c r="AL623" s="22"/>
      <c r="AM623" s="22"/>
      <c r="AN623" s="22"/>
      <c r="AO623" s="22"/>
      <c r="AP623" s="22"/>
      <c r="AQ623" s="22"/>
    </row>
    <row r="624" spans="1:43" ht="15.75" hidden="1"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50"/>
      <c r="AF624" s="22"/>
      <c r="AG624" s="22"/>
      <c r="AH624" s="22"/>
      <c r="AI624" s="22"/>
      <c r="AJ624" s="22"/>
      <c r="AK624" s="22"/>
      <c r="AL624" s="22"/>
      <c r="AM624" s="22"/>
      <c r="AN624" s="22"/>
      <c r="AO624" s="22"/>
      <c r="AP624" s="22"/>
      <c r="AQ624" s="22"/>
    </row>
    <row r="625" spans="1:43" ht="15.75" hidden="1"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50"/>
      <c r="AF625" s="22"/>
      <c r="AG625" s="22"/>
      <c r="AH625" s="22"/>
      <c r="AI625" s="22"/>
      <c r="AJ625" s="22"/>
      <c r="AK625" s="22"/>
      <c r="AL625" s="22"/>
      <c r="AM625" s="22"/>
      <c r="AN625" s="22"/>
      <c r="AO625" s="22"/>
      <c r="AP625" s="22"/>
      <c r="AQ625" s="22"/>
    </row>
    <row r="626" spans="1:43" ht="15.75" hidden="1"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50"/>
      <c r="AF626" s="22"/>
      <c r="AG626" s="22"/>
      <c r="AH626" s="22"/>
      <c r="AI626" s="22"/>
      <c r="AJ626" s="22"/>
      <c r="AK626" s="22"/>
      <c r="AL626" s="22"/>
      <c r="AM626" s="22"/>
      <c r="AN626" s="22"/>
      <c r="AO626" s="22"/>
      <c r="AP626" s="22"/>
      <c r="AQ626" s="22"/>
    </row>
    <row r="627" spans="1:43" ht="15.75" hidden="1"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50"/>
      <c r="AF627" s="22"/>
      <c r="AG627" s="22"/>
      <c r="AH627" s="22"/>
      <c r="AI627" s="22"/>
      <c r="AJ627" s="22"/>
      <c r="AK627" s="22"/>
      <c r="AL627" s="22"/>
      <c r="AM627" s="22"/>
      <c r="AN627" s="22"/>
      <c r="AO627" s="22"/>
      <c r="AP627" s="22"/>
      <c r="AQ627" s="22"/>
    </row>
    <row r="628" spans="1:43" ht="15.75" hidden="1"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50"/>
      <c r="AF628" s="22"/>
      <c r="AG628" s="22"/>
      <c r="AH628" s="22"/>
      <c r="AI628" s="22"/>
      <c r="AJ628" s="22"/>
      <c r="AK628" s="22"/>
      <c r="AL628" s="22"/>
      <c r="AM628" s="22"/>
      <c r="AN628" s="22"/>
      <c r="AO628" s="22"/>
      <c r="AP628" s="22"/>
      <c r="AQ628" s="22"/>
    </row>
    <row r="629" spans="1:43" ht="15.75" hidden="1"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50"/>
      <c r="AF629" s="22"/>
      <c r="AG629" s="22"/>
      <c r="AH629" s="22"/>
      <c r="AI629" s="22"/>
      <c r="AJ629" s="22"/>
      <c r="AK629" s="22"/>
      <c r="AL629" s="22"/>
      <c r="AM629" s="22"/>
      <c r="AN629" s="22"/>
      <c r="AO629" s="22"/>
      <c r="AP629" s="22"/>
      <c r="AQ629" s="22"/>
    </row>
    <row r="630" spans="1:43" ht="15.75" hidden="1"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50"/>
      <c r="AF630" s="22"/>
      <c r="AG630" s="22"/>
      <c r="AH630" s="22"/>
      <c r="AI630" s="22"/>
      <c r="AJ630" s="22"/>
      <c r="AK630" s="22"/>
      <c r="AL630" s="22"/>
      <c r="AM630" s="22"/>
      <c r="AN630" s="22"/>
      <c r="AO630" s="22"/>
      <c r="AP630" s="22"/>
      <c r="AQ630" s="22"/>
    </row>
    <row r="631" spans="1:43" ht="15.75" hidden="1"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50"/>
      <c r="AF631" s="22"/>
      <c r="AG631" s="22"/>
      <c r="AH631" s="22"/>
      <c r="AI631" s="22"/>
      <c r="AJ631" s="22"/>
      <c r="AK631" s="22"/>
      <c r="AL631" s="22"/>
      <c r="AM631" s="22"/>
      <c r="AN631" s="22"/>
      <c r="AO631" s="22"/>
      <c r="AP631" s="22"/>
      <c r="AQ631" s="22"/>
    </row>
    <row r="632" spans="1:43" ht="15.75" hidden="1"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50"/>
      <c r="AF632" s="22"/>
      <c r="AG632" s="22"/>
      <c r="AH632" s="22"/>
      <c r="AI632" s="22"/>
      <c r="AJ632" s="22"/>
      <c r="AK632" s="22"/>
      <c r="AL632" s="22"/>
      <c r="AM632" s="22"/>
      <c r="AN632" s="22"/>
      <c r="AO632" s="22"/>
      <c r="AP632" s="22"/>
      <c r="AQ632" s="22"/>
    </row>
    <row r="633" spans="1:43" ht="15.75" hidden="1"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50"/>
      <c r="AF633" s="22"/>
      <c r="AG633" s="22"/>
      <c r="AH633" s="22"/>
      <c r="AI633" s="22"/>
      <c r="AJ633" s="22"/>
      <c r="AK633" s="22"/>
      <c r="AL633" s="22"/>
      <c r="AM633" s="22"/>
      <c r="AN633" s="22"/>
      <c r="AO633" s="22"/>
      <c r="AP633" s="22"/>
      <c r="AQ633" s="22"/>
    </row>
    <row r="634" spans="1:43" ht="15.75" hidden="1"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50"/>
      <c r="AF634" s="22"/>
      <c r="AG634" s="22"/>
      <c r="AH634" s="22"/>
      <c r="AI634" s="22"/>
      <c r="AJ634" s="22"/>
      <c r="AK634" s="22"/>
      <c r="AL634" s="22"/>
      <c r="AM634" s="22"/>
      <c r="AN634" s="22"/>
      <c r="AO634" s="22"/>
      <c r="AP634" s="22"/>
      <c r="AQ634" s="22"/>
    </row>
    <row r="635" spans="1:43" ht="15.75" hidden="1"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50"/>
      <c r="AF635" s="22"/>
      <c r="AG635" s="22"/>
      <c r="AH635" s="22"/>
      <c r="AI635" s="22"/>
      <c r="AJ635" s="22"/>
      <c r="AK635" s="22"/>
      <c r="AL635" s="22"/>
      <c r="AM635" s="22"/>
      <c r="AN635" s="22"/>
      <c r="AO635" s="22"/>
      <c r="AP635" s="22"/>
      <c r="AQ635" s="22"/>
    </row>
    <row r="636" spans="1:43" ht="15.75" hidden="1"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50"/>
      <c r="AF636" s="22"/>
      <c r="AG636" s="22"/>
      <c r="AH636" s="22"/>
      <c r="AI636" s="22"/>
      <c r="AJ636" s="22"/>
      <c r="AK636" s="22"/>
      <c r="AL636" s="22"/>
      <c r="AM636" s="22"/>
      <c r="AN636" s="22"/>
      <c r="AO636" s="22"/>
      <c r="AP636" s="22"/>
      <c r="AQ636" s="22"/>
    </row>
    <row r="637" spans="1:43" ht="15.75" hidden="1"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50"/>
      <c r="AF637" s="22"/>
      <c r="AG637" s="22"/>
      <c r="AH637" s="22"/>
      <c r="AI637" s="22"/>
      <c r="AJ637" s="22"/>
      <c r="AK637" s="22"/>
      <c r="AL637" s="22"/>
      <c r="AM637" s="22"/>
      <c r="AN637" s="22"/>
      <c r="AO637" s="22"/>
      <c r="AP637" s="22"/>
      <c r="AQ637" s="22"/>
    </row>
    <row r="638" spans="1:43" ht="15.75" hidden="1"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50"/>
      <c r="AF638" s="22"/>
      <c r="AG638" s="22"/>
      <c r="AH638" s="22"/>
      <c r="AI638" s="22"/>
      <c r="AJ638" s="22"/>
      <c r="AK638" s="22"/>
      <c r="AL638" s="22"/>
      <c r="AM638" s="22"/>
      <c r="AN638" s="22"/>
      <c r="AO638" s="22"/>
      <c r="AP638" s="22"/>
      <c r="AQ638" s="22"/>
    </row>
    <row r="639" spans="1:43" ht="15.75" hidden="1"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50"/>
      <c r="AF639" s="22"/>
      <c r="AG639" s="22"/>
      <c r="AH639" s="22"/>
      <c r="AI639" s="22"/>
      <c r="AJ639" s="22"/>
      <c r="AK639" s="22"/>
      <c r="AL639" s="22"/>
      <c r="AM639" s="22"/>
      <c r="AN639" s="22"/>
      <c r="AO639" s="22"/>
      <c r="AP639" s="22"/>
      <c r="AQ639" s="22"/>
    </row>
    <row r="640" spans="1:43" ht="15.75" hidden="1"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50"/>
      <c r="AF640" s="22"/>
      <c r="AG640" s="22"/>
      <c r="AH640" s="22"/>
      <c r="AI640" s="22"/>
      <c r="AJ640" s="22"/>
      <c r="AK640" s="22"/>
      <c r="AL640" s="22"/>
      <c r="AM640" s="22"/>
      <c r="AN640" s="22"/>
      <c r="AO640" s="22"/>
      <c r="AP640" s="22"/>
      <c r="AQ640" s="22"/>
    </row>
    <row r="641" spans="1:43" ht="15.75" hidden="1"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50"/>
      <c r="AF641" s="22"/>
      <c r="AG641" s="22"/>
      <c r="AH641" s="22"/>
      <c r="AI641" s="22"/>
      <c r="AJ641" s="22"/>
      <c r="AK641" s="22"/>
      <c r="AL641" s="22"/>
      <c r="AM641" s="22"/>
      <c r="AN641" s="22"/>
      <c r="AO641" s="22"/>
      <c r="AP641" s="22"/>
      <c r="AQ641" s="22"/>
    </row>
    <row r="642" spans="1:43" ht="15.75" hidden="1"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50"/>
      <c r="AF642" s="22"/>
      <c r="AG642" s="22"/>
      <c r="AH642" s="22"/>
      <c r="AI642" s="22"/>
      <c r="AJ642" s="22"/>
      <c r="AK642" s="22"/>
      <c r="AL642" s="22"/>
      <c r="AM642" s="22"/>
      <c r="AN642" s="22"/>
      <c r="AO642" s="22"/>
      <c r="AP642" s="22"/>
      <c r="AQ642" s="22"/>
    </row>
    <row r="643" spans="1:43" ht="15.75" hidden="1"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50"/>
      <c r="AF643" s="22"/>
      <c r="AG643" s="22"/>
      <c r="AH643" s="22"/>
      <c r="AI643" s="22"/>
      <c r="AJ643" s="22"/>
      <c r="AK643" s="22"/>
      <c r="AL643" s="22"/>
      <c r="AM643" s="22"/>
      <c r="AN643" s="22"/>
      <c r="AO643" s="22"/>
      <c r="AP643" s="22"/>
      <c r="AQ643" s="22"/>
    </row>
    <row r="644" spans="1:43" ht="15.75" hidden="1"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50"/>
      <c r="AF644" s="22"/>
      <c r="AG644" s="22"/>
      <c r="AH644" s="22"/>
      <c r="AI644" s="22"/>
      <c r="AJ644" s="22"/>
      <c r="AK644" s="22"/>
      <c r="AL644" s="22"/>
      <c r="AM644" s="22"/>
      <c r="AN644" s="22"/>
      <c r="AO644" s="22"/>
      <c r="AP644" s="22"/>
      <c r="AQ644" s="22"/>
    </row>
    <row r="645" spans="1:43" ht="15.75" hidden="1"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50"/>
      <c r="AF645" s="22"/>
      <c r="AG645" s="22"/>
      <c r="AH645" s="22"/>
      <c r="AI645" s="22"/>
      <c r="AJ645" s="22"/>
      <c r="AK645" s="22"/>
      <c r="AL645" s="22"/>
      <c r="AM645" s="22"/>
      <c r="AN645" s="22"/>
      <c r="AO645" s="22"/>
      <c r="AP645" s="22"/>
      <c r="AQ645" s="22"/>
    </row>
    <row r="646" spans="1:43" ht="15.75" hidden="1"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50"/>
      <c r="AF646" s="22"/>
      <c r="AG646" s="22"/>
      <c r="AH646" s="22"/>
      <c r="AI646" s="22"/>
      <c r="AJ646" s="22"/>
      <c r="AK646" s="22"/>
      <c r="AL646" s="22"/>
      <c r="AM646" s="22"/>
      <c r="AN646" s="22"/>
      <c r="AO646" s="22"/>
      <c r="AP646" s="22"/>
      <c r="AQ646" s="22"/>
    </row>
    <row r="647" spans="1:43" ht="15.75" hidden="1"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50"/>
      <c r="AF647" s="22"/>
      <c r="AG647" s="22"/>
      <c r="AH647" s="22"/>
      <c r="AI647" s="22"/>
      <c r="AJ647" s="22"/>
      <c r="AK647" s="22"/>
      <c r="AL647" s="22"/>
      <c r="AM647" s="22"/>
      <c r="AN647" s="22"/>
      <c r="AO647" s="22"/>
      <c r="AP647" s="22"/>
      <c r="AQ647" s="22"/>
    </row>
    <row r="648" spans="1:43" ht="15.75" hidden="1"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50"/>
      <c r="AF648" s="22"/>
      <c r="AG648" s="22"/>
      <c r="AH648" s="22"/>
      <c r="AI648" s="22"/>
      <c r="AJ648" s="22"/>
      <c r="AK648" s="22"/>
      <c r="AL648" s="22"/>
      <c r="AM648" s="22"/>
      <c r="AN648" s="22"/>
      <c r="AO648" s="22"/>
      <c r="AP648" s="22"/>
      <c r="AQ648" s="22"/>
    </row>
    <row r="649" spans="1:43" ht="15.75" hidden="1"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50"/>
      <c r="AF649" s="22"/>
      <c r="AG649" s="22"/>
      <c r="AH649" s="22"/>
      <c r="AI649" s="22"/>
      <c r="AJ649" s="22"/>
      <c r="AK649" s="22"/>
      <c r="AL649" s="22"/>
      <c r="AM649" s="22"/>
      <c r="AN649" s="22"/>
      <c r="AO649" s="22"/>
      <c r="AP649" s="22"/>
      <c r="AQ649" s="22"/>
    </row>
    <row r="650" spans="1:43" ht="15.75" hidden="1"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50"/>
      <c r="AF650" s="22"/>
      <c r="AG650" s="22"/>
      <c r="AH650" s="22"/>
      <c r="AI650" s="22"/>
      <c r="AJ650" s="22"/>
      <c r="AK650" s="22"/>
      <c r="AL650" s="22"/>
      <c r="AM650" s="22"/>
      <c r="AN650" s="22"/>
      <c r="AO650" s="22"/>
      <c r="AP650" s="22"/>
      <c r="AQ650" s="22"/>
    </row>
    <row r="651" spans="1:43" ht="15.75" hidden="1"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50"/>
      <c r="AF651" s="22"/>
      <c r="AG651" s="22"/>
      <c r="AH651" s="22"/>
      <c r="AI651" s="22"/>
      <c r="AJ651" s="22"/>
      <c r="AK651" s="22"/>
      <c r="AL651" s="22"/>
      <c r="AM651" s="22"/>
      <c r="AN651" s="22"/>
      <c r="AO651" s="22"/>
      <c r="AP651" s="22"/>
      <c r="AQ651" s="22"/>
    </row>
    <row r="652" spans="1:43" ht="15.75" hidden="1"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50"/>
      <c r="AF652" s="22"/>
      <c r="AG652" s="22"/>
      <c r="AH652" s="22"/>
      <c r="AI652" s="22"/>
      <c r="AJ652" s="22"/>
      <c r="AK652" s="22"/>
      <c r="AL652" s="22"/>
      <c r="AM652" s="22"/>
      <c r="AN652" s="22"/>
      <c r="AO652" s="22"/>
      <c r="AP652" s="22"/>
      <c r="AQ652" s="22"/>
    </row>
    <row r="653" spans="1:43" ht="15.75" hidden="1"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50"/>
      <c r="AF653" s="22"/>
      <c r="AG653" s="22"/>
      <c r="AH653" s="22"/>
      <c r="AI653" s="22"/>
      <c r="AJ653" s="22"/>
      <c r="AK653" s="22"/>
      <c r="AL653" s="22"/>
      <c r="AM653" s="22"/>
      <c r="AN653" s="22"/>
      <c r="AO653" s="22"/>
      <c r="AP653" s="22"/>
      <c r="AQ653" s="22"/>
    </row>
    <row r="654" spans="1:43" ht="15.75" hidden="1"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50"/>
      <c r="AF654" s="22"/>
      <c r="AG654" s="22"/>
      <c r="AH654" s="22"/>
      <c r="AI654" s="22"/>
      <c r="AJ654" s="22"/>
      <c r="AK654" s="22"/>
      <c r="AL654" s="22"/>
      <c r="AM654" s="22"/>
      <c r="AN654" s="22"/>
      <c r="AO654" s="22"/>
      <c r="AP654" s="22"/>
      <c r="AQ654" s="22"/>
    </row>
    <row r="655" spans="1:43" ht="15.75" hidden="1"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50"/>
      <c r="AF655" s="22"/>
      <c r="AG655" s="22"/>
      <c r="AH655" s="22"/>
      <c r="AI655" s="22"/>
      <c r="AJ655" s="22"/>
      <c r="AK655" s="22"/>
      <c r="AL655" s="22"/>
      <c r="AM655" s="22"/>
      <c r="AN655" s="22"/>
      <c r="AO655" s="22"/>
      <c r="AP655" s="22"/>
      <c r="AQ655" s="22"/>
    </row>
    <row r="656" spans="1:43" ht="15.75" hidden="1"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50"/>
      <c r="AF656" s="22"/>
      <c r="AG656" s="22"/>
      <c r="AH656" s="22"/>
      <c r="AI656" s="22"/>
      <c r="AJ656" s="22"/>
      <c r="AK656" s="22"/>
      <c r="AL656" s="22"/>
      <c r="AM656" s="22"/>
      <c r="AN656" s="22"/>
      <c r="AO656" s="22"/>
      <c r="AP656" s="22"/>
      <c r="AQ656" s="22"/>
    </row>
    <row r="657" spans="1:43" ht="15.75" hidden="1"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50"/>
      <c r="AF657" s="22"/>
      <c r="AG657" s="22"/>
      <c r="AH657" s="22"/>
      <c r="AI657" s="22"/>
      <c r="AJ657" s="22"/>
      <c r="AK657" s="22"/>
      <c r="AL657" s="22"/>
      <c r="AM657" s="22"/>
      <c r="AN657" s="22"/>
      <c r="AO657" s="22"/>
      <c r="AP657" s="22"/>
      <c r="AQ657" s="22"/>
    </row>
    <row r="658" spans="1:43" ht="15.75" hidden="1"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50"/>
      <c r="AF658" s="22"/>
      <c r="AG658" s="22"/>
      <c r="AH658" s="22"/>
      <c r="AI658" s="22"/>
      <c r="AJ658" s="22"/>
      <c r="AK658" s="22"/>
      <c r="AL658" s="22"/>
      <c r="AM658" s="22"/>
      <c r="AN658" s="22"/>
      <c r="AO658" s="22"/>
      <c r="AP658" s="22"/>
      <c r="AQ658" s="22"/>
    </row>
    <row r="659" spans="1:43" ht="15.75" hidden="1"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50"/>
      <c r="AF659" s="22"/>
      <c r="AG659" s="22"/>
      <c r="AH659" s="22"/>
      <c r="AI659" s="22"/>
      <c r="AJ659" s="22"/>
      <c r="AK659" s="22"/>
      <c r="AL659" s="22"/>
      <c r="AM659" s="22"/>
      <c r="AN659" s="22"/>
      <c r="AO659" s="22"/>
      <c r="AP659" s="22"/>
      <c r="AQ659" s="22"/>
    </row>
    <row r="660" spans="1:43" ht="15.75" hidden="1"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50"/>
      <c r="AF660" s="22"/>
      <c r="AG660" s="22"/>
      <c r="AH660" s="22"/>
      <c r="AI660" s="22"/>
      <c r="AJ660" s="22"/>
      <c r="AK660" s="22"/>
      <c r="AL660" s="22"/>
      <c r="AM660" s="22"/>
      <c r="AN660" s="22"/>
      <c r="AO660" s="22"/>
      <c r="AP660" s="22"/>
      <c r="AQ660" s="22"/>
    </row>
    <row r="661" spans="1:43" ht="15.75" hidden="1"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50"/>
      <c r="AF661" s="22"/>
      <c r="AG661" s="22"/>
      <c r="AH661" s="22"/>
      <c r="AI661" s="22"/>
      <c r="AJ661" s="22"/>
      <c r="AK661" s="22"/>
      <c r="AL661" s="22"/>
      <c r="AM661" s="22"/>
      <c r="AN661" s="22"/>
      <c r="AO661" s="22"/>
      <c r="AP661" s="22"/>
      <c r="AQ661" s="22"/>
    </row>
    <row r="662" spans="1:43" ht="15.75" hidden="1"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50"/>
      <c r="AF662" s="22"/>
      <c r="AG662" s="22"/>
      <c r="AH662" s="22"/>
      <c r="AI662" s="22"/>
      <c r="AJ662" s="22"/>
      <c r="AK662" s="22"/>
      <c r="AL662" s="22"/>
      <c r="AM662" s="22"/>
      <c r="AN662" s="22"/>
      <c r="AO662" s="22"/>
      <c r="AP662" s="22"/>
      <c r="AQ662" s="22"/>
    </row>
    <row r="663" spans="1:43" ht="15.75" hidden="1"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50"/>
      <c r="AF663" s="22"/>
      <c r="AG663" s="22"/>
      <c r="AH663" s="22"/>
      <c r="AI663" s="22"/>
      <c r="AJ663" s="22"/>
      <c r="AK663" s="22"/>
      <c r="AL663" s="22"/>
      <c r="AM663" s="22"/>
      <c r="AN663" s="22"/>
      <c r="AO663" s="22"/>
      <c r="AP663" s="22"/>
      <c r="AQ663" s="22"/>
    </row>
    <row r="664" spans="1:43" ht="15.75" hidden="1"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50"/>
      <c r="AF664" s="22"/>
      <c r="AG664" s="22"/>
      <c r="AH664" s="22"/>
      <c r="AI664" s="22"/>
      <c r="AJ664" s="22"/>
      <c r="AK664" s="22"/>
      <c r="AL664" s="22"/>
      <c r="AM664" s="22"/>
      <c r="AN664" s="22"/>
      <c r="AO664" s="22"/>
      <c r="AP664" s="22"/>
      <c r="AQ664" s="22"/>
    </row>
    <row r="665" spans="1:43" ht="15.75" hidden="1"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50"/>
      <c r="AF665" s="22"/>
      <c r="AG665" s="22"/>
      <c r="AH665" s="22"/>
      <c r="AI665" s="22"/>
      <c r="AJ665" s="22"/>
      <c r="AK665" s="22"/>
      <c r="AL665" s="22"/>
      <c r="AM665" s="22"/>
      <c r="AN665" s="22"/>
      <c r="AO665" s="22"/>
      <c r="AP665" s="22"/>
      <c r="AQ665" s="22"/>
    </row>
    <row r="666" spans="1:43" ht="15.75" hidden="1"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50"/>
      <c r="AF666" s="22"/>
      <c r="AG666" s="22"/>
      <c r="AH666" s="22"/>
      <c r="AI666" s="22"/>
      <c r="AJ666" s="22"/>
      <c r="AK666" s="22"/>
      <c r="AL666" s="22"/>
      <c r="AM666" s="22"/>
      <c r="AN666" s="22"/>
      <c r="AO666" s="22"/>
      <c r="AP666" s="22"/>
      <c r="AQ666" s="22"/>
    </row>
    <row r="667" spans="1:43" ht="15.75" hidden="1"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50"/>
      <c r="AF667" s="22"/>
      <c r="AG667" s="22"/>
      <c r="AH667" s="22"/>
      <c r="AI667" s="22"/>
      <c r="AJ667" s="22"/>
      <c r="AK667" s="22"/>
      <c r="AL667" s="22"/>
      <c r="AM667" s="22"/>
      <c r="AN667" s="22"/>
      <c r="AO667" s="22"/>
      <c r="AP667" s="22"/>
      <c r="AQ667" s="22"/>
    </row>
    <row r="668" spans="1:43" ht="15.75" hidden="1"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50"/>
      <c r="AF668" s="22"/>
      <c r="AG668" s="22"/>
      <c r="AH668" s="22"/>
      <c r="AI668" s="22"/>
      <c r="AJ668" s="22"/>
      <c r="AK668" s="22"/>
      <c r="AL668" s="22"/>
      <c r="AM668" s="22"/>
      <c r="AN668" s="22"/>
      <c r="AO668" s="22"/>
      <c r="AP668" s="22"/>
      <c r="AQ668" s="22"/>
    </row>
    <row r="669" spans="1:43" ht="15.75" hidden="1"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50"/>
      <c r="AF669" s="22"/>
      <c r="AG669" s="22"/>
      <c r="AH669" s="22"/>
      <c r="AI669" s="22"/>
      <c r="AJ669" s="22"/>
      <c r="AK669" s="22"/>
      <c r="AL669" s="22"/>
      <c r="AM669" s="22"/>
      <c r="AN669" s="22"/>
      <c r="AO669" s="22"/>
      <c r="AP669" s="22"/>
      <c r="AQ669" s="22"/>
    </row>
    <row r="670" spans="1:43" ht="15.75" hidden="1"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50"/>
      <c r="AF670" s="22"/>
      <c r="AG670" s="22"/>
      <c r="AH670" s="22"/>
      <c r="AI670" s="22"/>
      <c r="AJ670" s="22"/>
      <c r="AK670" s="22"/>
      <c r="AL670" s="22"/>
      <c r="AM670" s="22"/>
      <c r="AN670" s="22"/>
      <c r="AO670" s="22"/>
      <c r="AP670" s="22"/>
      <c r="AQ670" s="22"/>
    </row>
    <row r="671" spans="1:43" ht="15.75" hidden="1"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50"/>
      <c r="AF671" s="22"/>
      <c r="AG671" s="22"/>
      <c r="AH671" s="22"/>
      <c r="AI671" s="22"/>
      <c r="AJ671" s="22"/>
      <c r="AK671" s="22"/>
      <c r="AL671" s="22"/>
      <c r="AM671" s="22"/>
      <c r="AN671" s="22"/>
      <c r="AO671" s="22"/>
      <c r="AP671" s="22"/>
      <c r="AQ671" s="22"/>
    </row>
    <row r="672" spans="1:43" ht="15.75" hidden="1"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50"/>
      <c r="AF672" s="22"/>
      <c r="AG672" s="22"/>
      <c r="AH672" s="22"/>
      <c r="AI672" s="22"/>
      <c r="AJ672" s="22"/>
      <c r="AK672" s="22"/>
      <c r="AL672" s="22"/>
      <c r="AM672" s="22"/>
      <c r="AN672" s="22"/>
      <c r="AO672" s="22"/>
      <c r="AP672" s="22"/>
      <c r="AQ672" s="22"/>
    </row>
    <row r="673" spans="1:43" ht="15.75" hidden="1"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50"/>
      <c r="AF673" s="22"/>
      <c r="AG673" s="22"/>
      <c r="AH673" s="22"/>
      <c r="AI673" s="22"/>
      <c r="AJ673" s="22"/>
      <c r="AK673" s="22"/>
      <c r="AL673" s="22"/>
      <c r="AM673" s="22"/>
      <c r="AN673" s="22"/>
      <c r="AO673" s="22"/>
      <c r="AP673" s="22"/>
      <c r="AQ673" s="22"/>
    </row>
    <row r="674" spans="1:43" ht="15.75" hidden="1"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50"/>
      <c r="AF674" s="22"/>
      <c r="AG674" s="22"/>
      <c r="AH674" s="22"/>
      <c r="AI674" s="22"/>
      <c r="AJ674" s="22"/>
      <c r="AK674" s="22"/>
      <c r="AL674" s="22"/>
      <c r="AM674" s="22"/>
      <c r="AN674" s="22"/>
      <c r="AO674" s="22"/>
      <c r="AP674" s="22"/>
      <c r="AQ674" s="22"/>
    </row>
    <row r="675" spans="1:43" ht="15.75" hidden="1"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50"/>
      <c r="AF675" s="22"/>
      <c r="AG675" s="22"/>
      <c r="AH675" s="22"/>
      <c r="AI675" s="22"/>
      <c r="AJ675" s="22"/>
      <c r="AK675" s="22"/>
      <c r="AL675" s="22"/>
      <c r="AM675" s="22"/>
      <c r="AN675" s="22"/>
      <c r="AO675" s="22"/>
      <c r="AP675" s="22"/>
      <c r="AQ675" s="22"/>
    </row>
    <row r="676" spans="1:43" ht="15.75" hidden="1"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50"/>
      <c r="AF676" s="22"/>
      <c r="AG676" s="22"/>
      <c r="AH676" s="22"/>
      <c r="AI676" s="22"/>
      <c r="AJ676" s="22"/>
      <c r="AK676" s="22"/>
      <c r="AL676" s="22"/>
      <c r="AM676" s="22"/>
      <c r="AN676" s="22"/>
      <c r="AO676" s="22"/>
      <c r="AP676" s="22"/>
      <c r="AQ676" s="22"/>
    </row>
    <row r="677" spans="1:43" ht="15.75" hidden="1"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50"/>
      <c r="AF677" s="22"/>
      <c r="AG677" s="22"/>
      <c r="AH677" s="22"/>
      <c r="AI677" s="22"/>
      <c r="AJ677" s="22"/>
      <c r="AK677" s="22"/>
      <c r="AL677" s="22"/>
      <c r="AM677" s="22"/>
      <c r="AN677" s="22"/>
      <c r="AO677" s="22"/>
      <c r="AP677" s="22"/>
      <c r="AQ677" s="22"/>
    </row>
    <row r="678" spans="1:43" ht="15.75" hidden="1"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50"/>
      <c r="AF678" s="22"/>
      <c r="AG678" s="22"/>
      <c r="AH678" s="22"/>
      <c r="AI678" s="22"/>
      <c r="AJ678" s="22"/>
      <c r="AK678" s="22"/>
      <c r="AL678" s="22"/>
      <c r="AM678" s="22"/>
      <c r="AN678" s="22"/>
      <c r="AO678" s="22"/>
      <c r="AP678" s="22"/>
      <c r="AQ678" s="22"/>
    </row>
    <row r="679" spans="1:43" ht="15.75" hidden="1"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50"/>
      <c r="AF679" s="22"/>
      <c r="AG679" s="22"/>
      <c r="AH679" s="22"/>
      <c r="AI679" s="22"/>
      <c r="AJ679" s="22"/>
      <c r="AK679" s="22"/>
      <c r="AL679" s="22"/>
      <c r="AM679" s="22"/>
      <c r="AN679" s="22"/>
      <c r="AO679" s="22"/>
      <c r="AP679" s="22"/>
      <c r="AQ679" s="22"/>
    </row>
    <row r="680" spans="1:43" ht="15.75" hidden="1"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50"/>
      <c r="AF680" s="22"/>
      <c r="AG680" s="22"/>
      <c r="AH680" s="22"/>
      <c r="AI680" s="22"/>
      <c r="AJ680" s="22"/>
      <c r="AK680" s="22"/>
      <c r="AL680" s="22"/>
      <c r="AM680" s="22"/>
      <c r="AN680" s="22"/>
      <c r="AO680" s="22"/>
      <c r="AP680" s="22"/>
      <c r="AQ680" s="22"/>
    </row>
    <row r="681" spans="1:43" ht="15.75" hidden="1"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50"/>
      <c r="AF681" s="22"/>
      <c r="AG681" s="22"/>
      <c r="AH681" s="22"/>
      <c r="AI681" s="22"/>
      <c r="AJ681" s="22"/>
      <c r="AK681" s="22"/>
      <c r="AL681" s="22"/>
      <c r="AM681" s="22"/>
      <c r="AN681" s="22"/>
      <c r="AO681" s="22"/>
      <c r="AP681" s="22"/>
      <c r="AQ681" s="22"/>
    </row>
    <row r="682" spans="1:43" ht="15.75" hidden="1"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50"/>
      <c r="AF682" s="22"/>
      <c r="AG682" s="22"/>
      <c r="AH682" s="22"/>
      <c r="AI682" s="22"/>
      <c r="AJ682" s="22"/>
      <c r="AK682" s="22"/>
      <c r="AL682" s="22"/>
      <c r="AM682" s="22"/>
      <c r="AN682" s="22"/>
      <c r="AO682" s="22"/>
      <c r="AP682" s="22"/>
      <c r="AQ682" s="22"/>
    </row>
    <row r="683" spans="1:43" ht="15.75" hidden="1"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50"/>
      <c r="AF683" s="22"/>
      <c r="AG683" s="22"/>
      <c r="AH683" s="22"/>
      <c r="AI683" s="22"/>
      <c r="AJ683" s="22"/>
      <c r="AK683" s="22"/>
      <c r="AL683" s="22"/>
      <c r="AM683" s="22"/>
      <c r="AN683" s="22"/>
      <c r="AO683" s="22"/>
      <c r="AP683" s="22"/>
      <c r="AQ683" s="22"/>
    </row>
    <row r="684" spans="1:43" ht="15.75" hidden="1"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50"/>
      <c r="AF684" s="22"/>
      <c r="AG684" s="22"/>
      <c r="AH684" s="22"/>
      <c r="AI684" s="22"/>
      <c r="AJ684" s="22"/>
      <c r="AK684" s="22"/>
      <c r="AL684" s="22"/>
      <c r="AM684" s="22"/>
      <c r="AN684" s="22"/>
      <c r="AO684" s="22"/>
      <c r="AP684" s="22"/>
      <c r="AQ684" s="22"/>
    </row>
    <row r="685" spans="1:43" ht="15.75" hidden="1"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50"/>
      <c r="AF685" s="22"/>
      <c r="AG685" s="22"/>
      <c r="AH685" s="22"/>
      <c r="AI685" s="22"/>
      <c r="AJ685" s="22"/>
      <c r="AK685" s="22"/>
      <c r="AL685" s="22"/>
      <c r="AM685" s="22"/>
      <c r="AN685" s="22"/>
      <c r="AO685" s="22"/>
      <c r="AP685" s="22"/>
      <c r="AQ685" s="22"/>
    </row>
    <row r="686" spans="1:43" ht="15.75" hidden="1"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50"/>
      <c r="AF686" s="22"/>
      <c r="AG686" s="22"/>
      <c r="AH686" s="22"/>
      <c r="AI686" s="22"/>
      <c r="AJ686" s="22"/>
      <c r="AK686" s="22"/>
      <c r="AL686" s="22"/>
      <c r="AM686" s="22"/>
      <c r="AN686" s="22"/>
      <c r="AO686" s="22"/>
      <c r="AP686" s="22"/>
      <c r="AQ686" s="22"/>
    </row>
    <row r="687" spans="1:43" ht="15.75" hidden="1"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50"/>
      <c r="AF687" s="22"/>
      <c r="AG687" s="22"/>
      <c r="AH687" s="22"/>
      <c r="AI687" s="22"/>
      <c r="AJ687" s="22"/>
      <c r="AK687" s="22"/>
      <c r="AL687" s="22"/>
      <c r="AM687" s="22"/>
      <c r="AN687" s="22"/>
      <c r="AO687" s="22"/>
      <c r="AP687" s="22"/>
      <c r="AQ687" s="22"/>
    </row>
    <row r="688" spans="1:43" ht="15.75" hidden="1"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50"/>
      <c r="AF688" s="22"/>
      <c r="AG688" s="22"/>
      <c r="AH688" s="22"/>
      <c r="AI688" s="22"/>
      <c r="AJ688" s="22"/>
      <c r="AK688" s="22"/>
      <c r="AL688" s="22"/>
      <c r="AM688" s="22"/>
      <c r="AN688" s="22"/>
      <c r="AO688" s="22"/>
      <c r="AP688" s="22"/>
      <c r="AQ688" s="22"/>
    </row>
    <row r="689" spans="1:43" ht="15.75" hidden="1"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50"/>
      <c r="AF689" s="22"/>
      <c r="AG689" s="22"/>
      <c r="AH689" s="22"/>
      <c r="AI689" s="22"/>
      <c r="AJ689" s="22"/>
      <c r="AK689" s="22"/>
      <c r="AL689" s="22"/>
      <c r="AM689" s="22"/>
      <c r="AN689" s="22"/>
      <c r="AO689" s="22"/>
      <c r="AP689" s="22"/>
      <c r="AQ689" s="22"/>
    </row>
    <row r="690" spans="1:43" ht="15.75" hidden="1"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50"/>
      <c r="AF690" s="22"/>
      <c r="AG690" s="22"/>
      <c r="AH690" s="22"/>
      <c r="AI690" s="22"/>
      <c r="AJ690" s="22"/>
      <c r="AK690" s="22"/>
      <c r="AL690" s="22"/>
      <c r="AM690" s="22"/>
      <c r="AN690" s="22"/>
      <c r="AO690" s="22"/>
      <c r="AP690" s="22"/>
      <c r="AQ690" s="22"/>
    </row>
    <row r="691" spans="1:43" ht="15.75" hidden="1"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50"/>
      <c r="AF691" s="22"/>
      <c r="AG691" s="22"/>
      <c r="AH691" s="22"/>
      <c r="AI691" s="22"/>
      <c r="AJ691" s="22"/>
      <c r="AK691" s="22"/>
      <c r="AL691" s="22"/>
      <c r="AM691" s="22"/>
      <c r="AN691" s="22"/>
      <c r="AO691" s="22"/>
      <c r="AP691" s="22"/>
      <c r="AQ691" s="22"/>
    </row>
    <row r="692" spans="1:43" ht="15.75" hidden="1"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50"/>
      <c r="AF692" s="22"/>
      <c r="AG692" s="22"/>
      <c r="AH692" s="22"/>
      <c r="AI692" s="22"/>
      <c r="AJ692" s="22"/>
      <c r="AK692" s="22"/>
      <c r="AL692" s="22"/>
      <c r="AM692" s="22"/>
      <c r="AN692" s="22"/>
      <c r="AO692" s="22"/>
      <c r="AP692" s="22"/>
      <c r="AQ692" s="22"/>
    </row>
    <row r="693" spans="1:43" ht="15.75" hidden="1"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50"/>
      <c r="AF693" s="22"/>
      <c r="AG693" s="22"/>
      <c r="AH693" s="22"/>
      <c r="AI693" s="22"/>
      <c r="AJ693" s="22"/>
      <c r="AK693" s="22"/>
      <c r="AL693" s="22"/>
      <c r="AM693" s="22"/>
      <c r="AN693" s="22"/>
      <c r="AO693" s="22"/>
      <c r="AP693" s="22"/>
      <c r="AQ693" s="22"/>
    </row>
    <row r="694" spans="1:43" ht="15.75" hidden="1"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50"/>
      <c r="AF694" s="22"/>
      <c r="AG694" s="22"/>
      <c r="AH694" s="22"/>
      <c r="AI694" s="22"/>
      <c r="AJ694" s="22"/>
      <c r="AK694" s="22"/>
      <c r="AL694" s="22"/>
      <c r="AM694" s="22"/>
      <c r="AN694" s="22"/>
      <c r="AO694" s="22"/>
      <c r="AP694" s="22"/>
      <c r="AQ694" s="22"/>
    </row>
    <row r="695" spans="1:43" ht="15.75" hidden="1"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50"/>
      <c r="AF695" s="22"/>
      <c r="AG695" s="22"/>
      <c r="AH695" s="22"/>
      <c r="AI695" s="22"/>
      <c r="AJ695" s="22"/>
      <c r="AK695" s="22"/>
      <c r="AL695" s="22"/>
      <c r="AM695" s="22"/>
      <c r="AN695" s="22"/>
      <c r="AO695" s="22"/>
      <c r="AP695" s="22"/>
      <c r="AQ695" s="22"/>
    </row>
    <row r="696" spans="1:43" ht="15.75" hidden="1"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50"/>
      <c r="AF696" s="22"/>
      <c r="AG696" s="22"/>
      <c r="AH696" s="22"/>
      <c r="AI696" s="22"/>
      <c r="AJ696" s="22"/>
      <c r="AK696" s="22"/>
      <c r="AL696" s="22"/>
      <c r="AM696" s="22"/>
      <c r="AN696" s="22"/>
      <c r="AO696" s="22"/>
      <c r="AP696" s="22"/>
      <c r="AQ696" s="22"/>
    </row>
    <row r="697" spans="1:43" ht="15.75" hidden="1"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50"/>
      <c r="AF697" s="22"/>
      <c r="AG697" s="22"/>
      <c r="AH697" s="22"/>
      <c r="AI697" s="22"/>
      <c r="AJ697" s="22"/>
      <c r="AK697" s="22"/>
      <c r="AL697" s="22"/>
      <c r="AM697" s="22"/>
      <c r="AN697" s="22"/>
      <c r="AO697" s="22"/>
      <c r="AP697" s="22"/>
      <c r="AQ697" s="22"/>
    </row>
    <row r="698" spans="1:43" ht="15.75" hidden="1"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50"/>
      <c r="AF698" s="22"/>
      <c r="AG698" s="22"/>
      <c r="AH698" s="22"/>
      <c r="AI698" s="22"/>
      <c r="AJ698" s="22"/>
      <c r="AK698" s="22"/>
      <c r="AL698" s="22"/>
      <c r="AM698" s="22"/>
      <c r="AN698" s="22"/>
      <c r="AO698" s="22"/>
      <c r="AP698" s="22"/>
      <c r="AQ698" s="22"/>
    </row>
    <row r="699" spans="1:43" ht="15.75" hidden="1"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50"/>
      <c r="AF699" s="22"/>
      <c r="AG699" s="22"/>
      <c r="AH699" s="22"/>
      <c r="AI699" s="22"/>
      <c r="AJ699" s="22"/>
      <c r="AK699" s="22"/>
      <c r="AL699" s="22"/>
      <c r="AM699" s="22"/>
      <c r="AN699" s="22"/>
      <c r="AO699" s="22"/>
      <c r="AP699" s="22"/>
      <c r="AQ699" s="22"/>
    </row>
    <row r="700" spans="1:43" ht="15.75" hidden="1"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50"/>
      <c r="AF700" s="22"/>
      <c r="AG700" s="22"/>
      <c r="AH700" s="22"/>
      <c r="AI700" s="22"/>
      <c r="AJ700" s="22"/>
      <c r="AK700" s="22"/>
      <c r="AL700" s="22"/>
      <c r="AM700" s="22"/>
      <c r="AN700" s="22"/>
      <c r="AO700" s="22"/>
      <c r="AP700" s="22"/>
      <c r="AQ700" s="22"/>
    </row>
    <row r="701" spans="1:43" ht="15.75" hidden="1"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50"/>
      <c r="AF701" s="22"/>
      <c r="AG701" s="22"/>
      <c r="AH701" s="22"/>
      <c r="AI701" s="22"/>
      <c r="AJ701" s="22"/>
      <c r="AK701" s="22"/>
      <c r="AL701" s="22"/>
      <c r="AM701" s="22"/>
      <c r="AN701" s="22"/>
      <c r="AO701" s="22"/>
      <c r="AP701" s="22"/>
      <c r="AQ701" s="22"/>
    </row>
    <row r="702" spans="1:43" ht="15.75" hidden="1"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50"/>
      <c r="AF702" s="22"/>
      <c r="AG702" s="22"/>
      <c r="AH702" s="22"/>
      <c r="AI702" s="22"/>
      <c r="AJ702" s="22"/>
      <c r="AK702" s="22"/>
      <c r="AL702" s="22"/>
      <c r="AM702" s="22"/>
      <c r="AN702" s="22"/>
      <c r="AO702" s="22"/>
      <c r="AP702" s="22"/>
      <c r="AQ702" s="22"/>
    </row>
    <row r="703" spans="1:43" ht="15.75" hidden="1"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50"/>
      <c r="AF703" s="22"/>
      <c r="AG703" s="22"/>
      <c r="AH703" s="22"/>
      <c r="AI703" s="22"/>
      <c r="AJ703" s="22"/>
      <c r="AK703" s="22"/>
      <c r="AL703" s="22"/>
      <c r="AM703" s="22"/>
      <c r="AN703" s="22"/>
      <c r="AO703" s="22"/>
      <c r="AP703" s="22"/>
      <c r="AQ703" s="22"/>
    </row>
    <row r="704" spans="1:43" ht="15.75" hidden="1"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50"/>
      <c r="AF704" s="22"/>
      <c r="AG704" s="22"/>
      <c r="AH704" s="22"/>
      <c r="AI704" s="22"/>
      <c r="AJ704" s="22"/>
      <c r="AK704" s="22"/>
      <c r="AL704" s="22"/>
      <c r="AM704" s="22"/>
      <c r="AN704" s="22"/>
      <c r="AO704" s="22"/>
      <c r="AP704" s="22"/>
      <c r="AQ704" s="22"/>
    </row>
    <row r="705" spans="1:43" ht="15.75" hidden="1"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50"/>
      <c r="AF705" s="22"/>
      <c r="AG705" s="22"/>
      <c r="AH705" s="22"/>
      <c r="AI705" s="22"/>
      <c r="AJ705" s="22"/>
      <c r="AK705" s="22"/>
      <c r="AL705" s="22"/>
      <c r="AM705" s="22"/>
      <c r="AN705" s="22"/>
      <c r="AO705" s="22"/>
      <c r="AP705" s="22"/>
      <c r="AQ705" s="22"/>
    </row>
    <row r="706" spans="1:43" ht="15.75" hidden="1"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50"/>
      <c r="AF706" s="22"/>
      <c r="AG706" s="22"/>
      <c r="AH706" s="22"/>
      <c r="AI706" s="22"/>
      <c r="AJ706" s="22"/>
      <c r="AK706" s="22"/>
      <c r="AL706" s="22"/>
      <c r="AM706" s="22"/>
      <c r="AN706" s="22"/>
      <c r="AO706" s="22"/>
      <c r="AP706" s="22"/>
      <c r="AQ706" s="22"/>
    </row>
    <row r="707" spans="1:43" ht="15.75" hidden="1"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50"/>
      <c r="AF707" s="22"/>
      <c r="AG707" s="22"/>
      <c r="AH707" s="22"/>
      <c r="AI707" s="22"/>
      <c r="AJ707" s="22"/>
      <c r="AK707" s="22"/>
      <c r="AL707" s="22"/>
      <c r="AM707" s="22"/>
      <c r="AN707" s="22"/>
      <c r="AO707" s="22"/>
      <c r="AP707" s="22"/>
      <c r="AQ707" s="22"/>
    </row>
    <row r="708" spans="1:43" ht="15.75" hidden="1"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50"/>
      <c r="AF708" s="22"/>
      <c r="AG708" s="22"/>
      <c r="AH708" s="22"/>
      <c r="AI708" s="22"/>
      <c r="AJ708" s="22"/>
      <c r="AK708" s="22"/>
      <c r="AL708" s="22"/>
      <c r="AM708" s="22"/>
      <c r="AN708" s="22"/>
      <c r="AO708" s="22"/>
      <c r="AP708" s="22"/>
      <c r="AQ708" s="22"/>
    </row>
    <row r="709" spans="1:43" ht="15.75" hidden="1"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50"/>
      <c r="AF709" s="22"/>
      <c r="AG709" s="22"/>
      <c r="AH709" s="22"/>
      <c r="AI709" s="22"/>
      <c r="AJ709" s="22"/>
      <c r="AK709" s="22"/>
      <c r="AL709" s="22"/>
      <c r="AM709" s="22"/>
      <c r="AN709" s="22"/>
      <c r="AO709" s="22"/>
      <c r="AP709" s="22"/>
      <c r="AQ709" s="22"/>
    </row>
    <row r="710" spans="1:43" ht="15.75" hidden="1"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50"/>
      <c r="AF710" s="22"/>
      <c r="AG710" s="22"/>
      <c r="AH710" s="22"/>
      <c r="AI710" s="22"/>
      <c r="AJ710" s="22"/>
      <c r="AK710" s="22"/>
      <c r="AL710" s="22"/>
      <c r="AM710" s="22"/>
      <c r="AN710" s="22"/>
      <c r="AO710" s="22"/>
      <c r="AP710" s="22"/>
      <c r="AQ710" s="22"/>
    </row>
    <row r="711" spans="1:43" ht="15.75" hidden="1"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50"/>
      <c r="AF711" s="22"/>
      <c r="AG711" s="22"/>
      <c r="AH711" s="22"/>
      <c r="AI711" s="22"/>
      <c r="AJ711" s="22"/>
      <c r="AK711" s="22"/>
      <c r="AL711" s="22"/>
      <c r="AM711" s="22"/>
      <c r="AN711" s="22"/>
      <c r="AO711" s="22"/>
      <c r="AP711" s="22"/>
      <c r="AQ711" s="22"/>
    </row>
    <row r="712" spans="1:43" ht="15.75" hidden="1"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50"/>
      <c r="AF712" s="22"/>
      <c r="AG712" s="22"/>
      <c r="AH712" s="22"/>
      <c r="AI712" s="22"/>
      <c r="AJ712" s="22"/>
      <c r="AK712" s="22"/>
      <c r="AL712" s="22"/>
      <c r="AM712" s="22"/>
      <c r="AN712" s="22"/>
      <c r="AO712" s="22"/>
      <c r="AP712" s="22"/>
      <c r="AQ712" s="22"/>
    </row>
    <row r="713" spans="1:43" ht="15.75" hidden="1"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50"/>
      <c r="AF713" s="22"/>
      <c r="AG713" s="22"/>
      <c r="AH713" s="22"/>
      <c r="AI713" s="22"/>
      <c r="AJ713" s="22"/>
      <c r="AK713" s="22"/>
      <c r="AL713" s="22"/>
      <c r="AM713" s="22"/>
      <c r="AN713" s="22"/>
      <c r="AO713" s="22"/>
      <c r="AP713" s="22"/>
      <c r="AQ713" s="22"/>
    </row>
    <row r="714" spans="1:43" ht="15.75" hidden="1"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50"/>
      <c r="AF714" s="22"/>
      <c r="AG714" s="22"/>
      <c r="AH714" s="22"/>
      <c r="AI714" s="22"/>
      <c r="AJ714" s="22"/>
      <c r="AK714" s="22"/>
      <c r="AL714" s="22"/>
      <c r="AM714" s="22"/>
      <c r="AN714" s="22"/>
      <c r="AO714" s="22"/>
      <c r="AP714" s="22"/>
      <c r="AQ714" s="22"/>
    </row>
    <row r="715" spans="1:43" ht="15.75" hidden="1"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50"/>
      <c r="AF715" s="22"/>
      <c r="AG715" s="22"/>
      <c r="AH715" s="22"/>
      <c r="AI715" s="22"/>
      <c r="AJ715" s="22"/>
      <c r="AK715" s="22"/>
      <c r="AL715" s="22"/>
      <c r="AM715" s="22"/>
      <c r="AN715" s="22"/>
      <c r="AO715" s="22"/>
      <c r="AP715" s="22"/>
      <c r="AQ715" s="22"/>
    </row>
    <row r="716" spans="1:43" ht="15.75" hidden="1"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50"/>
      <c r="AF716" s="22"/>
      <c r="AG716" s="22"/>
      <c r="AH716" s="22"/>
      <c r="AI716" s="22"/>
      <c r="AJ716" s="22"/>
      <c r="AK716" s="22"/>
      <c r="AL716" s="22"/>
      <c r="AM716" s="22"/>
      <c r="AN716" s="22"/>
      <c r="AO716" s="22"/>
      <c r="AP716" s="22"/>
      <c r="AQ716" s="22"/>
    </row>
    <row r="717" spans="1:43" ht="15.75" hidden="1"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50"/>
      <c r="AF717" s="22"/>
      <c r="AG717" s="22"/>
      <c r="AH717" s="22"/>
      <c r="AI717" s="22"/>
      <c r="AJ717" s="22"/>
      <c r="AK717" s="22"/>
      <c r="AL717" s="22"/>
      <c r="AM717" s="22"/>
      <c r="AN717" s="22"/>
      <c r="AO717" s="22"/>
      <c r="AP717" s="22"/>
      <c r="AQ717" s="22"/>
    </row>
    <row r="718" spans="1:43" ht="15.75" hidden="1"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50"/>
      <c r="AF718" s="22"/>
      <c r="AG718" s="22"/>
      <c r="AH718" s="22"/>
      <c r="AI718" s="22"/>
      <c r="AJ718" s="22"/>
      <c r="AK718" s="22"/>
      <c r="AL718" s="22"/>
      <c r="AM718" s="22"/>
      <c r="AN718" s="22"/>
      <c r="AO718" s="22"/>
      <c r="AP718" s="22"/>
      <c r="AQ718" s="22"/>
    </row>
    <row r="719" spans="1:43" ht="15.75" hidden="1"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50"/>
      <c r="AF719" s="22"/>
      <c r="AG719" s="22"/>
      <c r="AH719" s="22"/>
      <c r="AI719" s="22"/>
      <c r="AJ719" s="22"/>
      <c r="AK719" s="22"/>
      <c r="AL719" s="22"/>
      <c r="AM719" s="22"/>
      <c r="AN719" s="22"/>
      <c r="AO719" s="22"/>
      <c r="AP719" s="22"/>
      <c r="AQ719" s="22"/>
    </row>
    <row r="720" spans="1:43" ht="15.75" hidden="1"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50"/>
      <c r="AF720" s="22"/>
      <c r="AG720" s="22"/>
      <c r="AH720" s="22"/>
      <c r="AI720" s="22"/>
      <c r="AJ720" s="22"/>
      <c r="AK720" s="22"/>
      <c r="AL720" s="22"/>
      <c r="AM720" s="22"/>
      <c r="AN720" s="22"/>
      <c r="AO720" s="22"/>
      <c r="AP720" s="22"/>
      <c r="AQ720" s="22"/>
    </row>
    <row r="721" spans="1:43" ht="15.75" hidden="1"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50"/>
      <c r="AF721" s="22"/>
      <c r="AG721" s="22"/>
      <c r="AH721" s="22"/>
      <c r="AI721" s="22"/>
      <c r="AJ721" s="22"/>
      <c r="AK721" s="22"/>
      <c r="AL721" s="22"/>
      <c r="AM721" s="22"/>
      <c r="AN721" s="22"/>
      <c r="AO721" s="22"/>
      <c r="AP721" s="22"/>
      <c r="AQ721" s="22"/>
    </row>
    <row r="722" spans="1:43" ht="15.75" hidden="1"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50"/>
      <c r="AF722" s="22"/>
      <c r="AG722" s="22"/>
      <c r="AH722" s="22"/>
      <c r="AI722" s="22"/>
      <c r="AJ722" s="22"/>
      <c r="AK722" s="22"/>
      <c r="AL722" s="22"/>
      <c r="AM722" s="22"/>
      <c r="AN722" s="22"/>
      <c r="AO722" s="22"/>
      <c r="AP722" s="22"/>
      <c r="AQ722" s="22"/>
    </row>
    <row r="723" spans="1:43" ht="15.75" hidden="1"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50"/>
      <c r="AF723" s="22"/>
      <c r="AG723" s="22"/>
      <c r="AH723" s="22"/>
      <c r="AI723" s="22"/>
      <c r="AJ723" s="22"/>
      <c r="AK723" s="22"/>
      <c r="AL723" s="22"/>
      <c r="AM723" s="22"/>
      <c r="AN723" s="22"/>
      <c r="AO723" s="22"/>
      <c r="AP723" s="22"/>
      <c r="AQ723" s="22"/>
    </row>
    <row r="724" spans="1:43" ht="15.75" hidden="1"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50"/>
      <c r="AF724" s="22"/>
      <c r="AG724" s="22"/>
      <c r="AH724" s="22"/>
      <c r="AI724" s="22"/>
      <c r="AJ724" s="22"/>
      <c r="AK724" s="22"/>
      <c r="AL724" s="22"/>
      <c r="AM724" s="22"/>
      <c r="AN724" s="22"/>
      <c r="AO724" s="22"/>
      <c r="AP724" s="22"/>
      <c r="AQ724" s="22"/>
    </row>
    <row r="725" spans="1:43" ht="15.75" hidden="1"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50"/>
      <c r="AF725" s="22"/>
      <c r="AG725" s="22"/>
      <c r="AH725" s="22"/>
      <c r="AI725" s="22"/>
      <c r="AJ725" s="22"/>
      <c r="AK725" s="22"/>
      <c r="AL725" s="22"/>
      <c r="AM725" s="22"/>
      <c r="AN725" s="22"/>
      <c r="AO725" s="22"/>
      <c r="AP725" s="22"/>
      <c r="AQ725" s="22"/>
    </row>
    <row r="726" spans="1:43" ht="15.75" hidden="1"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50"/>
      <c r="AF726" s="22"/>
      <c r="AG726" s="22"/>
      <c r="AH726" s="22"/>
      <c r="AI726" s="22"/>
      <c r="AJ726" s="22"/>
      <c r="AK726" s="22"/>
      <c r="AL726" s="22"/>
      <c r="AM726" s="22"/>
      <c r="AN726" s="22"/>
      <c r="AO726" s="22"/>
      <c r="AP726" s="22"/>
      <c r="AQ726" s="22"/>
    </row>
    <row r="727" spans="1:43" ht="15.75" hidden="1"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50"/>
      <c r="AF727" s="22"/>
      <c r="AG727" s="22"/>
      <c r="AH727" s="22"/>
      <c r="AI727" s="22"/>
      <c r="AJ727" s="22"/>
      <c r="AK727" s="22"/>
      <c r="AL727" s="22"/>
      <c r="AM727" s="22"/>
      <c r="AN727" s="22"/>
      <c r="AO727" s="22"/>
      <c r="AP727" s="22"/>
      <c r="AQ727" s="22"/>
    </row>
    <row r="728" spans="1:43" ht="15.75" hidden="1"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50"/>
      <c r="AF728" s="22"/>
      <c r="AG728" s="22"/>
      <c r="AH728" s="22"/>
      <c r="AI728" s="22"/>
      <c r="AJ728" s="22"/>
      <c r="AK728" s="22"/>
      <c r="AL728" s="22"/>
      <c r="AM728" s="22"/>
      <c r="AN728" s="22"/>
      <c r="AO728" s="22"/>
      <c r="AP728" s="22"/>
      <c r="AQ728" s="22"/>
    </row>
    <row r="729" spans="1:43" ht="15.75" hidden="1"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50"/>
      <c r="AF729" s="22"/>
      <c r="AG729" s="22"/>
      <c r="AH729" s="22"/>
      <c r="AI729" s="22"/>
      <c r="AJ729" s="22"/>
      <c r="AK729" s="22"/>
      <c r="AL729" s="22"/>
      <c r="AM729" s="22"/>
      <c r="AN729" s="22"/>
      <c r="AO729" s="22"/>
      <c r="AP729" s="22"/>
      <c r="AQ729" s="22"/>
    </row>
    <row r="730" spans="1:43" ht="15.75" hidden="1"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50"/>
      <c r="AF730" s="22"/>
      <c r="AG730" s="22"/>
      <c r="AH730" s="22"/>
      <c r="AI730" s="22"/>
      <c r="AJ730" s="22"/>
      <c r="AK730" s="22"/>
      <c r="AL730" s="22"/>
      <c r="AM730" s="22"/>
      <c r="AN730" s="22"/>
      <c r="AO730" s="22"/>
      <c r="AP730" s="22"/>
      <c r="AQ730" s="22"/>
    </row>
    <row r="731" spans="1:43" ht="15.75" hidden="1"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50"/>
      <c r="AF731" s="22"/>
      <c r="AG731" s="22"/>
      <c r="AH731" s="22"/>
      <c r="AI731" s="22"/>
      <c r="AJ731" s="22"/>
      <c r="AK731" s="22"/>
      <c r="AL731" s="22"/>
      <c r="AM731" s="22"/>
      <c r="AN731" s="22"/>
      <c r="AO731" s="22"/>
      <c r="AP731" s="22"/>
      <c r="AQ731" s="22"/>
    </row>
    <row r="732" spans="1:43" ht="15.75" hidden="1"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50"/>
      <c r="AF732" s="22"/>
      <c r="AG732" s="22"/>
      <c r="AH732" s="22"/>
      <c r="AI732" s="22"/>
      <c r="AJ732" s="22"/>
      <c r="AK732" s="22"/>
      <c r="AL732" s="22"/>
      <c r="AM732" s="22"/>
      <c r="AN732" s="22"/>
      <c r="AO732" s="22"/>
      <c r="AP732" s="22"/>
      <c r="AQ732" s="22"/>
    </row>
    <row r="733" spans="1:43" ht="15.75" hidden="1"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50"/>
      <c r="AF733" s="22"/>
      <c r="AG733" s="22"/>
      <c r="AH733" s="22"/>
      <c r="AI733" s="22"/>
      <c r="AJ733" s="22"/>
      <c r="AK733" s="22"/>
      <c r="AL733" s="22"/>
      <c r="AM733" s="22"/>
      <c r="AN733" s="22"/>
      <c r="AO733" s="22"/>
      <c r="AP733" s="22"/>
      <c r="AQ733" s="22"/>
    </row>
    <row r="734" spans="1:43" ht="15.75" hidden="1"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50"/>
      <c r="AF734" s="22"/>
      <c r="AG734" s="22"/>
      <c r="AH734" s="22"/>
      <c r="AI734" s="22"/>
      <c r="AJ734" s="22"/>
      <c r="AK734" s="22"/>
      <c r="AL734" s="22"/>
      <c r="AM734" s="22"/>
      <c r="AN734" s="22"/>
      <c r="AO734" s="22"/>
      <c r="AP734" s="22"/>
      <c r="AQ734" s="22"/>
    </row>
    <row r="735" spans="1:43" ht="15.75" hidden="1"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50"/>
      <c r="AF735" s="22"/>
      <c r="AG735" s="22"/>
      <c r="AH735" s="22"/>
      <c r="AI735" s="22"/>
      <c r="AJ735" s="22"/>
      <c r="AK735" s="22"/>
      <c r="AL735" s="22"/>
      <c r="AM735" s="22"/>
      <c r="AN735" s="22"/>
      <c r="AO735" s="22"/>
      <c r="AP735" s="22"/>
      <c r="AQ735" s="22"/>
    </row>
    <row r="736" spans="1:43" ht="15.75" hidden="1"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50"/>
      <c r="AF736" s="22"/>
      <c r="AG736" s="22"/>
      <c r="AH736" s="22"/>
      <c r="AI736" s="22"/>
      <c r="AJ736" s="22"/>
      <c r="AK736" s="22"/>
      <c r="AL736" s="22"/>
      <c r="AM736" s="22"/>
      <c r="AN736" s="22"/>
      <c r="AO736" s="22"/>
      <c r="AP736" s="22"/>
      <c r="AQ736" s="22"/>
    </row>
    <row r="737" spans="1:43" ht="15.75" hidden="1"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50"/>
      <c r="AF737" s="22"/>
      <c r="AG737" s="22"/>
      <c r="AH737" s="22"/>
      <c r="AI737" s="22"/>
      <c r="AJ737" s="22"/>
      <c r="AK737" s="22"/>
      <c r="AL737" s="22"/>
      <c r="AM737" s="22"/>
      <c r="AN737" s="22"/>
      <c r="AO737" s="22"/>
      <c r="AP737" s="22"/>
      <c r="AQ737" s="22"/>
    </row>
    <row r="738" spans="1:43" ht="15.75" hidden="1"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50"/>
      <c r="AF738" s="22"/>
      <c r="AG738" s="22"/>
      <c r="AH738" s="22"/>
      <c r="AI738" s="22"/>
      <c r="AJ738" s="22"/>
      <c r="AK738" s="22"/>
      <c r="AL738" s="22"/>
      <c r="AM738" s="22"/>
      <c r="AN738" s="22"/>
      <c r="AO738" s="22"/>
      <c r="AP738" s="22"/>
      <c r="AQ738" s="22"/>
    </row>
    <row r="739" spans="1:43" ht="15.75" hidden="1"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50"/>
      <c r="AF739" s="22"/>
      <c r="AG739" s="22"/>
      <c r="AH739" s="22"/>
      <c r="AI739" s="22"/>
      <c r="AJ739" s="22"/>
      <c r="AK739" s="22"/>
      <c r="AL739" s="22"/>
      <c r="AM739" s="22"/>
      <c r="AN739" s="22"/>
      <c r="AO739" s="22"/>
      <c r="AP739" s="22"/>
      <c r="AQ739" s="22"/>
    </row>
    <row r="740" spans="1:43" ht="15.75" hidden="1"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50"/>
      <c r="AF740" s="22"/>
      <c r="AG740" s="22"/>
      <c r="AH740" s="22"/>
      <c r="AI740" s="22"/>
      <c r="AJ740" s="22"/>
      <c r="AK740" s="22"/>
      <c r="AL740" s="22"/>
      <c r="AM740" s="22"/>
      <c r="AN740" s="22"/>
      <c r="AO740" s="22"/>
      <c r="AP740" s="22"/>
      <c r="AQ740" s="22"/>
    </row>
    <row r="741" spans="1:43" ht="15.75" hidden="1"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50"/>
      <c r="AF741" s="22"/>
      <c r="AG741" s="22"/>
      <c r="AH741" s="22"/>
      <c r="AI741" s="22"/>
      <c r="AJ741" s="22"/>
      <c r="AK741" s="22"/>
      <c r="AL741" s="22"/>
      <c r="AM741" s="22"/>
      <c r="AN741" s="22"/>
      <c r="AO741" s="22"/>
      <c r="AP741" s="22"/>
      <c r="AQ741" s="22"/>
    </row>
    <row r="742" spans="1:43" ht="15.75" hidden="1"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50"/>
      <c r="AF742" s="22"/>
      <c r="AG742" s="22"/>
      <c r="AH742" s="22"/>
      <c r="AI742" s="22"/>
      <c r="AJ742" s="22"/>
      <c r="AK742" s="22"/>
      <c r="AL742" s="22"/>
      <c r="AM742" s="22"/>
      <c r="AN742" s="22"/>
      <c r="AO742" s="22"/>
      <c r="AP742" s="22"/>
      <c r="AQ742" s="22"/>
    </row>
    <row r="743" spans="1:43" ht="15.75" hidden="1"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50"/>
      <c r="AF743" s="22"/>
      <c r="AG743" s="22"/>
      <c r="AH743" s="22"/>
      <c r="AI743" s="22"/>
      <c r="AJ743" s="22"/>
      <c r="AK743" s="22"/>
      <c r="AL743" s="22"/>
      <c r="AM743" s="22"/>
      <c r="AN743" s="22"/>
      <c r="AO743" s="22"/>
      <c r="AP743" s="22"/>
      <c r="AQ743" s="22"/>
    </row>
    <row r="744" spans="1:43" ht="15.75" hidden="1"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50"/>
      <c r="AF744" s="22"/>
      <c r="AG744" s="22"/>
      <c r="AH744" s="22"/>
      <c r="AI744" s="22"/>
      <c r="AJ744" s="22"/>
      <c r="AK744" s="22"/>
      <c r="AL744" s="22"/>
      <c r="AM744" s="22"/>
      <c r="AN744" s="22"/>
      <c r="AO744" s="22"/>
      <c r="AP744" s="22"/>
      <c r="AQ744" s="22"/>
    </row>
    <row r="745" spans="1:43" ht="15.75" hidden="1"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50"/>
      <c r="AF745" s="22"/>
      <c r="AG745" s="22"/>
      <c r="AH745" s="22"/>
      <c r="AI745" s="22"/>
      <c r="AJ745" s="22"/>
      <c r="AK745" s="22"/>
      <c r="AL745" s="22"/>
      <c r="AM745" s="22"/>
      <c r="AN745" s="22"/>
      <c r="AO745" s="22"/>
      <c r="AP745" s="22"/>
      <c r="AQ745" s="22"/>
    </row>
    <row r="746" spans="1:43" ht="15.75" hidden="1"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50"/>
      <c r="AF746" s="22"/>
      <c r="AG746" s="22"/>
      <c r="AH746" s="22"/>
      <c r="AI746" s="22"/>
      <c r="AJ746" s="22"/>
      <c r="AK746" s="22"/>
      <c r="AL746" s="22"/>
      <c r="AM746" s="22"/>
      <c r="AN746" s="22"/>
      <c r="AO746" s="22"/>
      <c r="AP746" s="22"/>
      <c r="AQ746" s="22"/>
    </row>
    <row r="747" spans="1:43" ht="15.75" hidden="1"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50"/>
      <c r="AF747" s="22"/>
      <c r="AG747" s="22"/>
      <c r="AH747" s="22"/>
      <c r="AI747" s="22"/>
      <c r="AJ747" s="22"/>
      <c r="AK747" s="22"/>
      <c r="AL747" s="22"/>
      <c r="AM747" s="22"/>
      <c r="AN747" s="22"/>
      <c r="AO747" s="22"/>
      <c r="AP747" s="22"/>
      <c r="AQ747" s="22"/>
    </row>
    <row r="748" spans="1:43" ht="15.75" hidden="1"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50"/>
      <c r="AF748" s="22"/>
      <c r="AG748" s="22"/>
      <c r="AH748" s="22"/>
      <c r="AI748" s="22"/>
      <c r="AJ748" s="22"/>
      <c r="AK748" s="22"/>
      <c r="AL748" s="22"/>
      <c r="AM748" s="22"/>
      <c r="AN748" s="22"/>
      <c r="AO748" s="22"/>
      <c r="AP748" s="22"/>
      <c r="AQ748" s="22"/>
    </row>
    <row r="749" spans="1:43" ht="15.75" hidden="1"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50"/>
      <c r="AF749" s="22"/>
      <c r="AG749" s="22"/>
      <c r="AH749" s="22"/>
      <c r="AI749" s="22"/>
      <c r="AJ749" s="22"/>
      <c r="AK749" s="22"/>
      <c r="AL749" s="22"/>
      <c r="AM749" s="22"/>
      <c r="AN749" s="22"/>
      <c r="AO749" s="22"/>
      <c r="AP749" s="22"/>
      <c r="AQ749" s="22"/>
    </row>
    <row r="750" spans="1:43" ht="15.75" hidden="1"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50"/>
      <c r="AF750" s="22"/>
      <c r="AG750" s="22"/>
      <c r="AH750" s="22"/>
      <c r="AI750" s="22"/>
      <c r="AJ750" s="22"/>
      <c r="AK750" s="22"/>
      <c r="AL750" s="22"/>
      <c r="AM750" s="22"/>
      <c r="AN750" s="22"/>
      <c r="AO750" s="22"/>
      <c r="AP750" s="22"/>
      <c r="AQ750" s="22"/>
    </row>
    <row r="751" spans="1:43" ht="15.75" hidden="1"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50"/>
      <c r="AF751" s="22"/>
      <c r="AG751" s="22"/>
      <c r="AH751" s="22"/>
      <c r="AI751" s="22"/>
      <c r="AJ751" s="22"/>
      <c r="AK751" s="22"/>
      <c r="AL751" s="22"/>
      <c r="AM751" s="22"/>
      <c r="AN751" s="22"/>
      <c r="AO751" s="22"/>
      <c r="AP751" s="22"/>
      <c r="AQ751" s="22"/>
    </row>
    <row r="752" spans="1:43" ht="15.75" hidden="1"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50"/>
      <c r="AF752" s="22"/>
      <c r="AG752" s="22"/>
      <c r="AH752" s="22"/>
      <c r="AI752" s="22"/>
      <c r="AJ752" s="22"/>
      <c r="AK752" s="22"/>
      <c r="AL752" s="22"/>
      <c r="AM752" s="22"/>
      <c r="AN752" s="22"/>
      <c r="AO752" s="22"/>
      <c r="AP752" s="22"/>
      <c r="AQ752" s="22"/>
    </row>
    <row r="753" spans="1:43" ht="15.75" hidden="1"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50"/>
      <c r="AF753" s="22"/>
      <c r="AG753" s="22"/>
      <c r="AH753" s="22"/>
      <c r="AI753" s="22"/>
      <c r="AJ753" s="22"/>
      <c r="AK753" s="22"/>
      <c r="AL753" s="22"/>
      <c r="AM753" s="22"/>
      <c r="AN753" s="22"/>
      <c r="AO753" s="22"/>
      <c r="AP753" s="22"/>
      <c r="AQ753" s="22"/>
    </row>
    <row r="754" spans="1:43" ht="15.75" hidden="1"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50"/>
      <c r="AF754" s="22"/>
      <c r="AG754" s="22"/>
      <c r="AH754" s="22"/>
      <c r="AI754" s="22"/>
      <c r="AJ754" s="22"/>
      <c r="AK754" s="22"/>
      <c r="AL754" s="22"/>
      <c r="AM754" s="22"/>
      <c r="AN754" s="22"/>
      <c r="AO754" s="22"/>
      <c r="AP754" s="22"/>
      <c r="AQ754" s="22"/>
    </row>
    <row r="755" spans="1:43" ht="15.75" hidden="1"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50"/>
      <c r="AF755" s="22"/>
      <c r="AG755" s="22"/>
      <c r="AH755" s="22"/>
      <c r="AI755" s="22"/>
      <c r="AJ755" s="22"/>
      <c r="AK755" s="22"/>
      <c r="AL755" s="22"/>
      <c r="AM755" s="22"/>
      <c r="AN755" s="22"/>
      <c r="AO755" s="22"/>
      <c r="AP755" s="22"/>
      <c r="AQ755" s="22"/>
    </row>
    <row r="756" spans="1:43" ht="15.75" hidden="1"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50"/>
      <c r="AF756" s="22"/>
      <c r="AG756" s="22"/>
      <c r="AH756" s="22"/>
      <c r="AI756" s="22"/>
      <c r="AJ756" s="22"/>
      <c r="AK756" s="22"/>
      <c r="AL756" s="22"/>
      <c r="AM756" s="22"/>
      <c r="AN756" s="22"/>
      <c r="AO756" s="22"/>
      <c r="AP756" s="22"/>
      <c r="AQ756" s="22"/>
    </row>
    <row r="757" spans="1:43" ht="15.75" hidden="1"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50"/>
      <c r="AF757" s="22"/>
      <c r="AG757" s="22"/>
      <c r="AH757" s="22"/>
      <c r="AI757" s="22"/>
      <c r="AJ757" s="22"/>
      <c r="AK757" s="22"/>
      <c r="AL757" s="22"/>
      <c r="AM757" s="22"/>
      <c r="AN757" s="22"/>
      <c r="AO757" s="22"/>
      <c r="AP757" s="22"/>
      <c r="AQ757" s="22"/>
    </row>
    <row r="758" spans="1:43" ht="15.75" hidden="1"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50"/>
      <c r="AF758" s="22"/>
      <c r="AG758" s="22"/>
      <c r="AH758" s="22"/>
      <c r="AI758" s="22"/>
      <c r="AJ758" s="22"/>
      <c r="AK758" s="22"/>
      <c r="AL758" s="22"/>
      <c r="AM758" s="22"/>
      <c r="AN758" s="22"/>
      <c r="AO758" s="22"/>
      <c r="AP758" s="22"/>
      <c r="AQ758" s="22"/>
    </row>
    <row r="759" spans="1:43" ht="15.75" hidden="1"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50"/>
      <c r="AF759" s="22"/>
      <c r="AG759" s="22"/>
      <c r="AH759" s="22"/>
      <c r="AI759" s="22"/>
      <c r="AJ759" s="22"/>
      <c r="AK759" s="22"/>
      <c r="AL759" s="22"/>
      <c r="AM759" s="22"/>
      <c r="AN759" s="22"/>
      <c r="AO759" s="22"/>
      <c r="AP759" s="22"/>
      <c r="AQ759" s="22"/>
    </row>
    <row r="760" spans="1:43" ht="15.75" hidden="1"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50"/>
      <c r="AF760" s="22"/>
      <c r="AG760" s="22"/>
      <c r="AH760" s="22"/>
      <c r="AI760" s="22"/>
      <c r="AJ760" s="22"/>
      <c r="AK760" s="22"/>
      <c r="AL760" s="22"/>
      <c r="AM760" s="22"/>
      <c r="AN760" s="22"/>
      <c r="AO760" s="22"/>
      <c r="AP760" s="22"/>
      <c r="AQ760" s="22"/>
    </row>
    <row r="761" spans="1:43" ht="15.75" hidden="1"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50"/>
      <c r="AF761" s="22"/>
      <c r="AG761" s="22"/>
      <c r="AH761" s="22"/>
      <c r="AI761" s="22"/>
      <c r="AJ761" s="22"/>
      <c r="AK761" s="22"/>
      <c r="AL761" s="22"/>
      <c r="AM761" s="22"/>
      <c r="AN761" s="22"/>
      <c r="AO761" s="22"/>
      <c r="AP761" s="22"/>
      <c r="AQ761" s="22"/>
    </row>
    <row r="762" spans="1:43" ht="15.75" hidden="1"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50"/>
      <c r="AF762" s="22"/>
      <c r="AG762" s="22"/>
      <c r="AH762" s="22"/>
      <c r="AI762" s="22"/>
      <c r="AJ762" s="22"/>
      <c r="AK762" s="22"/>
      <c r="AL762" s="22"/>
      <c r="AM762" s="22"/>
      <c r="AN762" s="22"/>
      <c r="AO762" s="22"/>
      <c r="AP762" s="22"/>
      <c r="AQ762" s="22"/>
    </row>
    <row r="763" spans="1:43" ht="15.75" hidden="1"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50"/>
      <c r="AF763" s="22"/>
      <c r="AG763" s="22"/>
      <c r="AH763" s="22"/>
      <c r="AI763" s="22"/>
      <c r="AJ763" s="22"/>
      <c r="AK763" s="22"/>
      <c r="AL763" s="22"/>
      <c r="AM763" s="22"/>
      <c r="AN763" s="22"/>
      <c r="AO763" s="22"/>
      <c r="AP763" s="22"/>
      <c r="AQ763" s="22"/>
    </row>
    <row r="764" spans="1:43" ht="15.75" hidden="1"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50"/>
      <c r="AF764" s="22"/>
      <c r="AG764" s="22"/>
      <c r="AH764" s="22"/>
      <c r="AI764" s="22"/>
      <c r="AJ764" s="22"/>
      <c r="AK764" s="22"/>
      <c r="AL764" s="22"/>
      <c r="AM764" s="22"/>
      <c r="AN764" s="22"/>
      <c r="AO764" s="22"/>
      <c r="AP764" s="22"/>
      <c r="AQ764" s="22"/>
    </row>
    <row r="765" spans="1:43" ht="15.75" hidden="1"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50"/>
      <c r="AF765" s="22"/>
      <c r="AG765" s="22"/>
      <c r="AH765" s="22"/>
      <c r="AI765" s="22"/>
      <c r="AJ765" s="22"/>
      <c r="AK765" s="22"/>
      <c r="AL765" s="22"/>
      <c r="AM765" s="22"/>
      <c r="AN765" s="22"/>
      <c r="AO765" s="22"/>
      <c r="AP765" s="22"/>
      <c r="AQ765" s="22"/>
    </row>
    <row r="766" spans="1:43" ht="15.75" hidden="1"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50"/>
      <c r="AF766" s="22"/>
      <c r="AG766" s="22"/>
      <c r="AH766" s="22"/>
      <c r="AI766" s="22"/>
      <c r="AJ766" s="22"/>
      <c r="AK766" s="22"/>
      <c r="AL766" s="22"/>
      <c r="AM766" s="22"/>
      <c r="AN766" s="22"/>
      <c r="AO766" s="22"/>
      <c r="AP766" s="22"/>
      <c r="AQ766" s="22"/>
    </row>
    <row r="767" spans="1:43" ht="15.75" hidden="1"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50"/>
      <c r="AF767" s="22"/>
      <c r="AG767" s="22"/>
      <c r="AH767" s="22"/>
      <c r="AI767" s="22"/>
      <c r="AJ767" s="22"/>
      <c r="AK767" s="22"/>
      <c r="AL767" s="22"/>
      <c r="AM767" s="22"/>
      <c r="AN767" s="22"/>
      <c r="AO767" s="22"/>
      <c r="AP767" s="22"/>
      <c r="AQ767" s="22"/>
    </row>
    <row r="768" spans="1:43" ht="15.75" hidden="1"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50"/>
      <c r="AF768" s="22"/>
      <c r="AG768" s="22"/>
      <c r="AH768" s="22"/>
      <c r="AI768" s="22"/>
      <c r="AJ768" s="22"/>
      <c r="AK768" s="22"/>
      <c r="AL768" s="22"/>
      <c r="AM768" s="22"/>
      <c r="AN768" s="22"/>
      <c r="AO768" s="22"/>
      <c r="AP768" s="22"/>
      <c r="AQ768" s="22"/>
    </row>
    <row r="769" spans="1:43" ht="15.75" hidden="1"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50"/>
      <c r="AF769" s="22"/>
      <c r="AG769" s="22"/>
      <c r="AH769" s="22"/>
      <c r="AI769" s="22"/>
      <c r="AJ769" s="22"/>
      <c r="AK769" s="22"/>
      <c r="AL769" s="22"/>
      <c r="AM769" s="22"/>
      <c r="AN769" s="22"/>
      <c r="AO769" s="22"/>
      <c r="AP769" s="22"/>
      <c r="AQ769" s="22"/>
    </row>
    <row r="770" spans="1:43" ht="15.75" hidden="1"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50"/>
      <c r="AF770" s="22"/>
      <c r="AG770" s="22"/>
      <c r="AH770" s="22"/>
      <c r="AI770" s="22"/>
      <c r="AJ770" s="22"/>
      <c r="AK770" s="22"/>
      <c r="AL770" s="22"/>
      <c r="AM770" s="22"/>
      <c r="AN770" s="22"/>
      <c r="AO770" s="22"/>
      <c r="AP770" s="22"/>
      <c r="AQ770" s="22"/>
    </row>
    <row r="771" spans="1:43" ht="15.75" hidden="1"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50"/>
      <c r="AF771" s="22"/>
      <c r="AG771" s="22"/>
      <c r="AH771" s="22"/>
      <c r="AI771" s="22"/>
      <c r="AJ771" s="22"/>
      <c r="AK771" s="22"/>
      <c r="AL771" s="22"/>
      <c r="AM771" s="22"/>
      <c r="AN771" s="22"/>
      <c r="AO771" s="22"/>
      <c r="AP771" s="22"/>
      <c r="AQ771" s="22"/>
    </row>
    <row r="772" spans="1:43" ht="15.75" hidden="1"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50"/>
      <c r="AF772" s="22"/>
      <c r="AG772" s="22"/>
      <c r="AH772" s="22"/>
      <c r="AI772" s="22"/>
      <c r="AJ772" s="22"/>
      <c r="AK772" s="22"/>
      <c r="AL772" s="22"/>
      <c r="AM772" s="22"/>
      <c r="AN772" s="22"/>
      <c r="AO772" s="22"/>
      <c r="AP772" s="22"/>
      <c r="AQ772" s="22"/>
    </row>
    <row r="773" spans="1:43" ht="15.75" hidden="1"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50"/>
      <c r="AF773" s="22"/>
      <c r="AG773" s="22"/>
      <c r="AH773" s="22"/>
      <c r="AI773" s="22"/>
      <c r="AJ773" s="22"/>
      <c r="AK773" s="22"/>
      <c r="AL773" s="22"/>
      <c r="AM773" s="22"/>
      <c r="AN773" s="22"/>
      <c r="AO773" s="22"/>
      <c r="AP773" s="22"/>
      <c r="AQ773" s="22"/>
    </row>
    <row r="774" spans="1:43" ht="15.75" hidden="1"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50"/>
      <c r="AF774" s="22"/>
      <c r="AG774" s="22"/>
      <c r="AH774" s="22"/>
      <c r="AI774" s="22"/>
      <c r="AJ774" s="22"/>
      <c r="AK774" s="22"/>
      <c r="AL774" s="22"/>
      <c r="AM774" s="22"/>
      <c r="AN774" s="22"/>
      <c r="AO774" s="22"/>
      <c r="AP774" s="22"/>
      <c r="AQ774" s="22"/>
    </row>
    <row r="775" spans="1:43" ht="15.75" hidden="1"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50"/>
      <c r="AF775" s="22"/>
      <c r="AG775" s="22"/>
      <c r="AH775" s="22"/>
      <c r="AI775" s="22"/>
      <c r="AJ775" s="22"/>
      <c r="AK775" s="22"/>
      <c r="AL775" s="22"/>
      <c r="AM775" s="22"/>
      <c r="AN775" s="22"/>
      <c r="AO775" s="22"/>
      <c r="AP775" s="22"/>
      <c r="AQ775" s="22"/>
    </row>
    <row r="776" spans="1:43" ht="15.75" hidden="1"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50"/>
      <c r="AF776" s="22"/>
      <c r="AG776" s="22"/>
      <c r="AH776" s="22"/>
      <c r="AI776" s="22"/>
      <c r="AJ776" s="22"/>
      <c r="AK776" s="22"/>
      <c r="AL776" s="22"/>
      <c r="AM776" s="22"/>
      <c r="AN776" s="22"/>
      <c r="AO776" s="22"/>
      <c r="AP776" s="22"/>
      <c r="AQ776" s="22"/>
    </row>
    <row r="777" spans="1:43" ht="15.75" hidden="1"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50"/>
      <c r="AF777" s="22"/>
      <c r="AG777" s="22"/>
      <c r="AH777" s="22"/>
      <c r="AI777" s="22"/>
      <c r="AJ777" s="22"/>
      <c r="AK777" s="22"/>
      <c r="AL777" s="22"/>
      <c r="AM777" s="22"/>
      <c r="AN777" s="22"/>
      <c r="AO777" s="22"/>
      <c r="AP777" s="22"/>
      <c r="AQ777" s="22"/>
    </row>
    <row r="778" spans="1:43" ht="15.75" hidden="1"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50"/>
      <c r="AF778" s="22"/>
      <c r="AG778" s="22"/>
      <c r="AH778" s="22"/>
      <c r="AI778" s="22"/>
      <c r="AJ778" s="22"/>
      <c r="AK778" s="22"/>
      <c r="AL778" s="22"/>
      <c r="AM778" s="22"/>
      <c r="AN778" s="22"/>
      <c r="AO778" s="22"/>
      <c r="AP778" s="22"/>
      <c r="AQ778" s="22"/>
    </row>
    <row r="779" spans="1:43" ht="15.75" hidden="1"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50"/>
      <c r="AF779" s="22"/>
      <c r="AG779" s="22"/>
      <c r="AH779" s="22"/>
      <c r="AI779" s="22"/>
      <c r="AJ779" s="22"/>
      <c r="AK779" s="22"/>
      <c r="AL779" s="22"/>
      <c r="AM779" s="22"/>
      <c r="AN779" s="22"/>
      <c r="AO779" s="22"/>
      <c r="AP779" s="22"/>
      <c r="AQ779" s="22"/>
    </row>
    <row r="780" spans="1:43" ht="15.75" hidden="1"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50"/>
      <c r="AF780" s="22"/>
      <c r="AG780" s="22"/>
      <c r="AH780" s="22"/>
      <c r="AI780" s="22"/>
      <c r="AJ780" s="22"/>
      <c r="AK780" s="22"/>
      <c r="AL780" s="22"/>
      <c r="AM780" s="22"/>
      <c r="AN780" s="22"/>
      <c r="AO780" s="22"/>
      <c r="AP780" s="22"/>
      <c r="AQ780" s="22"/>
    </row>
    <row r="781" spans="1:43" ht="15.75" hidden="1"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50"/>
      <c r="AF781" s="22"/>
      <c r="AG781" s="22"/>
      <c r="AH781" s="22"/>
      <c r="AI781" s="22"/>
      <c r="AJ781" s="22"/>
      <c r="AK781" s="22"/>
      <c r="AL781" s="22"/>
      <c r="AM781" s="22"/>
      <c r="AN781" s="22"/>
      <c r="AO781" s="22"/>
      <c r="AP781" s="22"/>
      <c r="AQ781" s="22"/>
    </row>
    <row r="782" spans="1:43" ht="15.75" hidden="1"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50"/>
      <c r="AF782" s="22"/>
      <c r="AG782" s="22"/>
      <c r="AH782" s="22"/>
      <c r="AI782" s="22"/>
      <c r="AJ782" s="22"/>
      <c r="AK782" s="22"/>
      <c r="AL782" s="22"/>
      <c r="AM782" s="22"/>
      <c r="AN782" s="22"/>
      <c r="AO782" s="22"/>
      <c r="AP782" s="22"/>
      <c r="AQ782" s="22"/>
    </row>
    <row r="783" spans="1:43" ht="15.75" hidden="1"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50"/>
      <c r="AF783" s="22"/>
      <c r="AG783" s="22"/>
      <c r="AH783" s="22"/>
      <c r="AI783" s="22"/>
      <c r="AJ783" s="22"/>
      <c r="AK783" s="22"/>
      <c r="AL783" s="22"/>
      <c r="AM783" s="22"/>
      <c r="AN783" s="22"/>
      <c r="AO783" s="22"/>
      <c r="AP783" s="22"/>
      <c r="AQ783" s="22"/>
    </row>
    <row r="784" spans="1:43" ht="15.75" hidden="1"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50"/>
      <c r="AF784" s="22"/>
      <c r="AG784" s="22"/>
      <c r="AH784" s="22"/>
      <c r="AI784" s="22"/>
      <c r="AJ784" s="22"/>
      <c r="AK784" s="22"/>
      <c r="AL784" s="22"/>
      <c r="AM784" s="22"/>
      <c r="AN784" s="22"/>
      <c r="AO784" s="22"/>
      <c r="AP784" s="22"/>
      <c r="AQ784" s="22"/>
    </row>
    <row r="785" spans="1:43" ht="15.75" hidden="1"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50"/>
      <c r="AF785" s="22"/>
      <c r="AG785" s="22"/>
      <c r="AH785" s="22"/>
      <c r="AI785" s="22"/>
      <c r="AJ785" s="22"/>
      <c r="AK785" s="22"/>
      <c r="AL785" s="22"/>
      <c r="AM785" s="22"/>
      <c r="AN785" s="22"/>
      <c r="AO785" s="22"/>
      <c r="AP785" s="22"/>
      <c r="AQ785" s="22"/>
    </row>
    <row r="786" spans="1:43" ht="15.75" hidden="1"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50"/>
      <c r="AF786" s="22"/>
      <c r="AG786" s="22"/>
      <c r="AH786" s="22"/>
      <c r="AI786" s="22"/>
      <c r="AJ786" s="22"/>
      <c r="AK786" s="22"/>
      <c r="AL786" s="22"/>
      <c r="AM786" s="22"/>
      <c r="AN786" s="22"/>
      <c r="AO786" s="22"/>
      <c r="AP786" s="22"/>
      <c r="AQ786" s="22"/>
    </row>
    <row r="787" spans="1:43" ht="15.75" hidden="1"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50"/>
      <c r="AF787" s="22"/>
      <c r="AG787" s="22"/>
      <c r="AH787" s="22"/>
      <c r="AI787" s="22"/>
      <c r="AJ787" s="22"/>
      <c r="AK787" s="22"/>
      <c r="AL787" s="22"/>
      <c r="AM787" s="22"/>
      <c r="AN787" s="22"/>
      <c r="AO787" s="22"/>
      <c r="AP787" s="22"/>
      <c r="AQ787" s="22"/>
    </row>
    <row r="788" spans="1:43" ht="15.75" hidden="1"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50"/>
      <c r="AF788" s="22"/>
      <c r="AG788" s="22"/>
      <c r="AH788" s="22"/>
      <c r="AI788" s="22"/>
      <c r="AJ788" s="22"/>
      <c r="AK788" s="22"/>
      <c r="AL788" s="22"/>
      <c r="AM788" s="22"/>
      <c r="AN788" s="22"/>
      <c r="AO788" s="22"/>
      <c r="AP788" s="22"/>
      <c r="AQ788" s="22"/>
    </row>
    <row r="789" spans="1:43" ht="15.75" hidden="1"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50"/>
      <c r="AF789" s="22"/>
      <c r="AG789" s="22"/>
      <c r="AH789" s="22"/>
      <c r="AI789" s="22"/>
      <c r="AJ789" s="22"/>
      <c r="AK789" s="22"/>
      <c r="AL789" s="22"/>
      <c r="AM789" s="22"/>
      <c r="AN789" s="22"/>
      <c r="AO789" s="22"/>
      <c r="AP789" s="22"/>
      <c r="AQ789" s="22"/>
    </row>
    <row r="790" spans="1:43" ht="15.75" hidden="1"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50"/>
      <c r="AF790" s="22"/>
      <c r="AG790" s="22"/>
      <c r="AH790" s="22"/>
      <c r="AI790" s="22"/>
      <c r="AJ790" s="22"/>
      <c r="AK790" s="22"/>
      <c r="AL790" s="22"/>
      <c r="AM790" s="22"/>
      <c r="AN790" s="22"/>
      <c r="AO790" s="22"/>
      <c r="AP790" s="22"/>
      <c r="AQ790" s="22"/>
    </row>
    <row r="791" spans="1:43" ht="15.75" hidden="1"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50"/>
      <c r="AF791" s="22"/>
      <c r="AG791" s="22"/>
      <c r="AH791" s="22"/>
      <c r="AI791" s="22"/>
      <c r="AJ791" s="22"/>
      <c r="AK791" s="22"/>
      <c r="AL791" s="22"/>
      <c r="AM791" s="22"/>
      <c r="AN791" s="22"/>
      <c r="AO791" s="22"/>
      <c r="AP791" s="22"/>
      <c r="AQ791" s="22"/>
    </row>
    <row r="792" spans="1:43" ht="15.75" hidden="1"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50"/>
      <c r="AF792" s="22"/>
      <c r="AG792" s="22"/>
      <c r="AH792" s="22"/>
      <c r="AI792" s="22"/>
      <c r="AJ792" s="22"/>
      <c r="AK792" s="22"/>
      <c r="AL792" s="22"/>
      <c r="AM792" s="22"/>
      <c r="AN792" s="22"/>
      <c r="AO792" s="22"/>
      <c r="AP792" s="22"/>
      <c r="AQ792" s="22"/>
    </row>
    <row r="793" spans="1:43" ht="15.75" hidden="1"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50"/>
      <c r="AF793" s="22"/>
      <c r="AG793" s="22"/>
      <c r="AH793" s="22"/>
      <c r="AI793" s="22"/>
      <c r="AJ793" s="22"/>
      <c r="AK793" s="22"/>
      <c r="AL793" s="22"/>
      <c r="AM793" s="22"/>
      <c r="AN793" s="22"/>
      <c r="AO793" s="22"/>
      <c r="AP793" s="22"/>
      <c r="AQ793" s="22"/>
    </row>
    <row r="794" spans="1:43" ht="15.75" hidden="1"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50"/>
      <c r="AF794" s="22"/>
      <c r="AG794" s="22"/>
      <c r="AH794" s="22"/>
      <c r="AI794" s="22"/>
      <c r="AJ794" s="22"/>
      <c r="AK794" s="22"/>
      <c r="AL794" s="22"/>
      <c r="AM794" s="22"/>
      <c r="AN794" s="22"/>
      <c r="AO794" s="22"/>
      <c r="AP794" s="22"/>
      <c r="AQ794" s="22"/>
    </row>
    <row r="795" spans="1:43" ht="15.75" hidden="1"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50"/>
      <c r="AF795" s="22"/>
      <c r="AG795" s="22"/>
      <c r="AH795" s="22"/>
      <c r="AI795" s="22"/>
      <c r="AJ795" s="22"/>
      <c r="AK795" s="22"/>
      <c r="AL795" s="22"/>
      <c r="AM795" s="22"/>
      <c r="AN795" s="22"/>
      <c r="AO795" s="22"/>
      <c r="AP795" s="22"/>
      <c r="AQ795" s="22"/>
    </row>
    <row r="796" spans="1:43" ht="15.75" hidden="1"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50"/>
      <c r="AF796" s="22"/>
      <c r="AG796" s="22"/>
      <c r="AH796" s="22"/>
      <c r="AI796" s="22"/>
      <c r="AJ796" s="22"/>
      <c r="AK796" s="22"/>
      <c r="AL796" s="22"/>
      <c r="AM796" s="22"/>
      <c r="AN796" s="22"/>
      <c r="AO796" s="22"/>
      <c r="AP796" s="22"/>
      <c r="AQ796" s="22"/>
    </row>
    <row r="797" spans="1:43" ht="15.75" hidden="1"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50"/>
      <c r="AF797" s="22"/>
      <c r="AG797" s="22"/>
      <c r="AH797" s="22"/>
      <c r="AI797" s="22"/>
      <c r="AJ797" s="22"/>
      <c r="AK797" s="22"/>
      <c r="AL797" s="22"/>
      <c r="AM797" s="22"/>
      <c r="AN797" s="22"/>
      <c r="AO797" s="22"/>
      <c r="AP797" s="22"/>
      <c r="AQ797" s="22"/>
    </row>
    <row r="798" spans="1:43" ht="15.75" hidden="1"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50"/>
      <c r="AF798" s="22"/>
      <c r="AG798" s="22"/>
      <c r="AH798" s="22"/>
      <c r="AI798" s="22"/>
      <c r="AJ798" s="22"/>
      <c r="AK798" s="22"/>
      <c r="AL798" s="22"/>
      <c r="AM798" s="22"/>
      <c r="AN798" s="22"/>
      <c r="AO798" s="22"/>
      <c r="AP798" s="22"/>
      <c r="AQ798" s="22"/>
    </row>
    <row r="799" spans="1:43" ht="15.75" hidden="1"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50"/>
      <c r="AF799" s="22"/>
      <c r="AG799" s="22"/>
      <c r="AH799" s="22"/>
      <c r="AI799" s="22"/>
      <c r="AJ799" s="22"/>
      <c r="AK799" s="22"/>
      <c r="AL799" s="22"/>
      <c r="AM799" s="22"/>
      <c r="AN799" s="22"/>
      <c r="AO799" s="22"/>
      <c r="AP799" s="22"/>
      <c r="AQ799" s="22"/>
    </row>
    <row r="800" spans="1:43" ht="15.75" hidden="1"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50"/>
      <c r="AF800" s="22"/>
      <c r="AG800" s="22"/>
      <c r="AH800" s="22"/>
      <c r="AI800" s="22"/>
      <c r="AJ800" s="22"/>
      <c r="AK800" s="22"/>
      <c r="AL800" s="22"/>
      <c r="AM800" s="22"/>
      <c r="AN800" s="22"/>
      <c r="AO800" s="22"/>
      <c r="AP800" s="22"/>
      <c r="AQ800" s="22"/>
    </row>
    <row r="801" spans="1:43" ht="15.75" hidden="1"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50"/>
      <c r="AF801" s="22"/>
      <c r="AG801" s="22"/>
      <c r="AH801" s="22"/>
      <c r="AI801" s="22"/>
      <c r="AJ801" s="22"/>
      <c r="AK801" s="22"/>
      <c r="AL801" s="22"/>
      <c r="AM801" s="22"/>
      <c r="AN801" s="22"/>
      <c r="AO801" s="22"/>
      <c r="AP801" s="22"/>
      <c r="AQ801" s="22"/>
    </row>
    <row r="802" spans="1:43" ht="15.75" hidden="1"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50"/>
      <c r="AF802" s="22"/>
      <c r="AG802" s="22"/>
      <c r="AH802" s="22"/>
      <c r="AI802" s="22"/>
      <c r="AJ802" s="22"/>
      <c r="AK802" s="22"/>
      <c r="AL802" s="22"/>
      <c r="AM802" s="22"/>
      <c r="AN802" s="22"/>
      <c r="AO802" s="22"/>
      <c r="AP802" s="22"/>
      <c r="AQ802" s="22"/>
    </row>
    <row r="803" spans="1:43" ht="15.75" hidden="1"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50"/>
      <c r="AF803" s="22"/>
      <c r="AG803" s="22"/>
      <c r="AH803" s="22"/>
      <c r="AI803" s="22"/>
      <c r="AJ803" s="22"/>
      <c r="AK803" s="22"/>
      <c r="AL803" s="22"/>
      <c r="AM803" s="22"/>
      <c r="AN803" s="22"/>
      <c r="AO803" s="22"/>
      <c r="AP803" s="22"/>
      <c r="AQ803" s="22"/>
    </row>
    <row r="804" spans="1:43" ht="15.75" hidden="1"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50"/>
      <c r="AF804" s="22"/>
      <c r="AG804" s="22"/>
      <c r="AH804" s="22"/>
      <c r="AI804" s="22"/>
      <c r="AJ804" s="22"/>
      <c r="AK804" s="22"/>
      <c r="AL804" s="22"/>
      <c r="AM804" s="22"/>
      <c r="AN804" s="22"/>
      <c r="AO804" s="22"/>
      <c r="AP804" s="22"/>
      <c r="AQ804" s="22"/>
    </row>
    <row r="805" spans="1:43" ht="15.75" hidden="1"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50"/>
      <c r="AF805" s="22"/>
      <c r="AG805" s="22"/>
      <c r="AH805" s="22"/>
      <c r="AI805" s="22"/>
      <c r="AJ805" s="22"/>
      <c r="AK805" s="22"/>
      <c r="AL805" s="22"/>
      <c r="AM805" s="22"/>
      <c r="AN805" s="22"/>
      <c r="AO805" s="22"/>
      <c r="AP805" s="22"/>
      <c r="AQ805" s="22"/>
    </row>
    <row r="806" spans="1:43" ht="15.75" hidden="1"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50"/>
      <c r="AF806" s="22"/>
      <c r="AG806" s="22"/>
      <c r="AH806" s="22"/>
      <c r="AI806" s="22"/>
      <c r="AJ806" s="22"/>
      <c r="AK806" s="22"/>
      <c r="AL806" s="22"/>
      <c r="AM806" s="22"/>
      <c r="AN806" s="22"/>
      <c r="AO806" s="22"/>
      <c r="AP806" s="22"/>
      <c r="AQ806" s="22"/>
    </row>
    <row r="807" spans="1:43" ht="15.75" hidden="1"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50"/>
      <c r="AF807" s="22"/>
      <c r="AG807" s="22"/>
      <c r="AH807" s="22"/>
      <c r="AI807" s="22"/>
      <c r="AJ807" s="22"/>
      <c r="AK807" s="22"/>
      <c r="AL807" s="22"/>
      <c r="AM807" s="22"/>
      <c r="AN807" s="22"/>
      <c r="AO807" s="22"/>
      <c r="AP807" s="22"/>
      <c r="AQ807" s="22"/>
    </row>
    <row r="808" spans="1:43" ht="15.75" hidden="1"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50"/>
      <c r="AF808" s="22"/>
      <c r="AG808" s="22"/>
      <c r="AH808" s="22"/>
      <c r="AI808" s="22"/>
      <c r="AJ808" s="22"/>
      <c r="AK808" s="22"/>
      <c r="AL808" s="22"/>
      <c r="AM808" s="22"/>
      <c r="AN808" s="22"/>
      <c r="AO808" s="22"/>
      <c r="AP808" s="22"/>
      <c r="AQ808" s="22"/>
    </row>
    <row r="809" spans="1:43" ht="15.75" hidden="1"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50"/>
      <c r="AF809" s="22"/>
      <c r="AG809" s="22"/>
      <c r="AH809" s="22"/>
      <c r="AI809" s="22"/>
      <c r="AJ809" s="22"/>
      <c r="AK809" s="22"/>
      <c r="AL809" s="22"/>
      <c r="AM809" s="22"/>
      <c r="AN809" s="22"/>
      <c r="AO809" s="22"/>
      <c r="AP809" s="22"/>
      <c r="AQ809" s="22"/>
    </row>
    <row r="810" spans="1:43" ht="15.75" hidden="1"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50"/>
      <c r="AF810" s="22"/>
      <c r="AG810" s="22"/>
      <c r="AH810" s="22"/>
      <c r="AI810" s="22"/>
      <c r="AJ810" s="22"/>
      <c r="AK810" s="22"/>
      <c r="AL810" s="22"/>
      <c r="AM810" s="22"/>
      <c r="AN810" s="22"/>
      <c r="AO810" s="22"/>
      <c r="AP810" s="22"/>
      <c r="AQ810" s="22"/>
    </row>
    <row r="811" spans="1:43" ht="15.75" hidden="1"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50"/>
      <c r="AF811" s="22"/>
      <c r="AG811" s="22"/>
      <c r="AH811" s="22"/>
      <c r="AI811" s="22"/>
      <c r="AJ811" s="22"/>
      <c r="AK811" s="22"/>
      <c r="AL811" s="22"/>
      <c r="AM811" s="22"/>
      <c r="AN811" s="22"/>
      <c r="AO811" s="22"/>
      <c r="AP811" s="22"/>
      <c r="AQ811" s="22"/>
    </row>
    <row r="812" spans="1:43" ht="15.75" hidden="1"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50"/>
      <c r="AF812" s="22"/>
      <c r="AG812" s="22"/>
      <c r="AH812" s="22"/>
      <c r="AI812" s="22"/>
      <c r="AJ812" s="22"/>
      <c r="AK812" s="22"/>
      <c r="AL812" s="22"/>
      <c r="AM812" s="22"/>
      <c r="AN812" s="22"/>
      <c r="AO812" s="22"/>
      <c r="AP812" s="22"/>
      <c r="AQ812" s="22"/>
    </row>
    <row r="813" spans="1:43" ht="15.75" hidden="1"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50"/>
      <c r="AF813" s="22"/>
      <c r="AG813" s="22"/>
      <c r="AH813" s="22"/>
      <c r="AI813" s="22"/>
      <c r="AJ813" s="22"/>
      <c r="AK813" s="22"/>
      <c r="AL813" s="22"/>
      <c r="AM813" s="22"/>
      <c r="AN813" s="22"/>
      <c r="AO813" s="22"/>
      <c r="AP813" s="22"/>
      <c r="AQ813" s="22"/>
    </row>
    <row r="814" spans="1:43" ht="15.75" hidden="1"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50"/>
      <c r="AF814" s="22"/>
      <c r="AG814" s="22"/>
      <c r="AH814" s="22"/>
      <c r="AI814" s="22"/>
      <c r="AJ814" s="22"/>
      <c r="AK814" s="22"/>
      <c r="AL814" s="22"/>
      <c r="AM814" s="22"/>
      <c r="AN814" s="22"/>
      <c r="AO814" s="22"/>
      <c r="AP814" s="22"/>
      <c r="AQ814" s="22"/>
    </row>
    <row r="815" spans="1:43" ht="15.75" hidden="1"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50"/>
      <c r="AF815" s="22"/>
      <c r="AG815" s="22"/>
      <c r="AH815" s="22"/>
      <c r="AI815" s="22"/>
      <c r="AJ815" s="22"/>
      <c r="AK815" s="22"/>
      <c r="AL815" s="22"/>
      <c r="AM815" s="22"/>
      <c r="AN815" s="22"/>
      <c r="AO815" s="22"/>
      <c r="AP815" s="22"/>
      <c r="AQ815" s="22"/>
    </row>
    <row r="816" spans="1:43" ht="15.75" hidden="1"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50"/>
      <c r="AF816" s="22"/>
      <c r="AG816" s="22"/>
      <c r="AH816" s="22"/>
      <c r="AI816" s="22"/>
      <c r="AJ816" s="22"/>
      <c r="AK816" s="22"/>
      <c r="AL816" s="22"/>
      <c r="AM816" s="22"/>
      <c r="AN816" s="22"/>
      <c r="AO816" s="22"/>
      <c r="AP816" s="22"/>
      <c r="AQ816" s="22"/>
    </row>
    <row r="817" spans="1:43" ht="15.75" hidden="1"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50"/>
      <c r="AF817" s="22"/>
      <c r="AG817" s="22"/>
      <c r="AH817" s="22"/>
      <c r="AI817" s="22"/>
      <c r="AJ817" s="22"/>
      <c r="AK817" s="22"/>
      <c r="AL817" s="22"/>
      <c r="AM817" s="22"/>
      <c r="AN817" s="22"/>
      <c r="AO817" s="22"/>
      <c r="AP817" s="22"/>
      <c r="AQ817" s="22"/>
    </row>
    <row r="818" spans="1:43" ht="15.75" hidden="1"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50"/>
      <c r="AF818" s="22"/>
      <c r="AG818" s="22"/>
      <c r="AH818" s="22"/>
      <c r="AI818" s="22"/>
      <c r="AJ818" s="22"/>
      <c r="AK818" s="22"/>
      <c r="AL818" s="22"/>
      <c r="AM818" s="22"/>
      <c r="AN818" s="22"/>
      <c r="AO818" s="22"/>
      <c r="AP818" s="22"/>
      <c r="AQ818" s="22"/>
    </row>
    <row r="819" spans="1:43" ht="15.75" hidden="1"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50"/>
      <c r="AF819" s="22"/>
      <c r="AG819" s="22"/>
      <c r="AH819" s="22"/>
      <c r="AI819" s="22"/>
      <c r="AJ819" s="22"/>
      <c r="AK819" s="22"/>
      <c r="AL819" s="22"/>
      <c r="AM819" s="22"/>
      <c r="AN819" s="22"/>
      <c r="AO819" s="22"/>
      <c r="AP819" s="22"/>
      <c r="AQ819" s="22"/>
    </row>
    <row r="820" spans="1:43" ht="15.75" hidden="1"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50"/>
      <c r="AF820" s="22"/>
      <c r="AG820" s="22"/>
      <c r="AH820" s="22"/>
      <c r="AI820" s="22"/>
      <c r="AJ820" s="22"/>
      <c r="AK820" s="22"/>
      <c r="AL820" s="22"/>
      <c r="AM820" s="22"/>
      <c r="AN820" s="22"/>
      <c r="AO820" s="22"/>
      <c r="AP820" s="22"/>
      <c r="AQ820" s="22"/>
    </row>
    <row r="821" spans="1:43" ht="15.75" hidden="1"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50"/>
      <c r="AF821" s="22"/>
      <c r="AG821" s="22"/>
      <c r="AH821" s="22"/>
      <c r="AI821" s="22"/>
      <c r="AJ821" s="22"/>
      <c r="AK821" s="22"/>
      <c r="AL821" s="22"/>
      <c r="AM821" s="22"/>
      <c r="AN821" s="22"/>
      <c r="AO821" s="22"/>
      <c r="AP821" s="22"/>
      <c r="AQ821" s="22"/>
    </row>
    <row r="822" spans="1:43" ht="15.75" hidden="1"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50"/>
      <c r="AF822" s="22"/>
      <c r="AG822" s="22"/>
      <c r="AH822" s="22"/>
      <c r="AI822" s="22"/>
      <c r="AJ822" s="22"/>
      <c r="AK822" s="22"/>
      <c r="AL822" s="22"/>
      <c r="AM822" s="22"/>
      <c r="AN822" s="22"/>
      <c r="AO822" s="22"/>
      <c r="AP822" s="22"/>
      <c r="AQ822" s="22"/>
    </row>
    <row r="823" spans="1:43" ht="15.75" hidden="1"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50"/>
      <c r="AF823" s="22"/>
      <c r="AG823" s="22"/>
      <c r="AH823" s="22"/>
      <c r="AI823" s="22"/>
      <c r="AJ823" s="22"/>
      <c r="AK823" s="22"/>
      <c r="AL823" s="22"/>
      <c r="AM823" s="22"/>
      <c r="AN823" s="22"/>
      <c r="AO823" s="22"/>
      <c r="AP823" s="22"/>
      <c r="AQ823" s="22"/>
    </row>
    <row r="824" spans="1:43" ht="15.75" hidden="1"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50"/>
      <c r="AF824" s="22"/>
      <c r="AG824" s="22"/>
      <c r="AH824" s="22"/>
      <c r="AI824" s="22"/>
      <c r="AJ824" s="22"/>
      <c r="AK824" s="22"/>
      <c r="AL824" s="22"/>
      <c r="AM824" s="22"/>
      <c r="AN824" s="22"/>
      <c r="AO824" s="22"/>
      <c r="AP824" s="22"/>
      <c r="AQ824" s="22"/>
    </row>
    <row r="825" spans="1:43" ht="15.75" hidden="1"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50"/>
      <c r="AF825" s="22"/>
      <c r="AG825" s="22"/>
      <c r="AH825" s="22"/>
      <c r="AI825" s="22"/>
      <c r="AJ825" s="22"/>
      <c r="AK825" s="22"/>
      <c r="AL825" s="22"/>
      <c r="AM825" s="22"/>
      <c r="AN825" s="22"/>
      <c r="AO825" s="22"/>
      <c r="AP825" s="22"/>
      <c r="AQ825" s="22"/>
    </row>
    <row r="826" spans="1:43" ht="15.75" hidden="1"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50"/>
      <c r="AF826" s="22"/>
      <c r="AG826" s="22"/>
      <c r="AH826" s="22"/>
      <c r="AI826" s="22"/>
      <c r="AJ826" s="22"/>
      <c r="AK826" s="22"/>
      <c r="AL826" s="22"/>
      <c r="AM826" s="22"/>
      <c r="AN826" s="22"/>
      <c r="AO826" s="22"/>
      <c r="AP826" s="22"/>
      <c r="AQ826" s="22"/>
    </row>
    <row r="827" spans="1:43" ht="15.75" hidden="1"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50"/>
      <c r="AF827" s="22"/>
      <c r="AG827" s="22"/>
      <c r="AH827" s="22"/>
      <c r="AI827" s="22"/>
      <c r="AJ827" s="22"/>
      <c r="AK827" s="22"/>
      <c r="AL827" s="22"/>
      <c r="AM827" s="22"/>
      <c r="AN827" s="22"/>
      <c r="AO827" s="22"/>
      <c r="AP827" s="22"/>
      <c r="AQ827" s="22"/>
    </row>
    <row r="828" spans="1:43" ht="15.75" hidden="1"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50"/>
      <c r="AF828" s="22"/>
      <c r="AG828" s="22"/>
      <c r="AH828" s="22"/>
      <c r="AI828" s="22"/>
      <c r="AJ828" s="22"/>
      <c r="AK828" s="22"/>
      <c r="AL828" s="22"/>
      <c r="AM828" s="22"/>
      <c r="AN828" s="22"/>
      <c r="AO828" s="22"/>
      <c r="AP828" s="22"/>
      <c r="AQ828" s="22"/>
    </row>
    <row r="829" spans="1:43" ht="15.75" hidden="1"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50"/>
      <c r="AF829" s="22"/>
      <c r="AG829" s="22"/>
      <c r="AH829" s="22"/>
      <c r="AI829" s="22"/>
      <c r="AJ829" s="22"/>
      <c r="AK829" s="22"/>
      <c r="AL829" s="22"/>
      <c r="AM829" s="22"/>
      <c r="AN829" s="22"/>
      <c r="AO829" s="22"/>
      <c r="AP829" s="22"/>
      <c r="AQ829" s="22"/>
    </row>
    <row r="830" spans="1:43" ht="15.75" hidden="1"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50"/>
      <c r="AF830" s="22"/>
      <c r="AG830" s="22"/>
      <c r="AH830" s="22"/>
      <c r="AI830" s="22"/>
      <c r="AJ830" s="22"/>
      <c r="AK830" s="22"/>
      <c r="AL830" s="22"/>
      <c r="AM830" s="22"/>
      <c r="AN830" s="22"/>
      <c r="AO830" s="22"/>
      <c r="AP830" s="22"/>
      <c r="AQ830" s="22"/>
    </row>
    <row r="831" spans="1:43" ht="15.75" hidden="1"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50"/>
      <c r="AF831" s="22"/>
      <c r="AG831" s="22"/>
      <c r="AH831" s="22"/>
      <c r="AI831" s="22"/>
      <c r="AJ831" s="22"/>
      <c r="AK831" s="22"/>
      <c r="AL831" s="22"/>
      <c r="AM831" s="22"/>
      <c r="AN831" s="22"/>
      <c r="AO831" s="22"/>
      <c r="AP831" s="22"/>
      <c r="AQ831" s="22"/>
    </row>
    <row r="832" spans="1:43" ht="15.75" hidden="1"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50"/>
      <c r="AF832" s="22"/>
      <c r="AG832" s="22"/>
      <c r="AH832" s="22"/>
      <c r="AI832" s="22"/>
      <c r="AJ832" s="22"/>
      <c r="AK832" s="22"/>
      <c r="AL832" s="22"/>
      <c r="AM832" s="22"/>
      <c r="AN832" s="22"/>
      <c r="AO832" s="22"/>
      <c r="AP832" s="22"/>
      <c r="AQ832" s="22"/>
    </row>
    <row r="833" spans="1:43" ht="15.75" hidden="1"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50"/>
      <c r="AF833" s="22"/>
      <c r="AG833" s="22"/>
      <c r="AH833" s="22"/>
      <c r="AI833" s="22"/>
      <c r="AJ833" s="22"/>
      <c r="AK833" s="22"/>
      <c r="AL833" s="22"/>
      <c r="AM833" s="22"/>
      <c r="AN833" s="22"/>
      <c r="AO833" s="22"/>
      <c r="AP833" s="22"/>
      <c r="AQ833" s="22"/>
    </row>
    <row r="834" spans="1:43" ht="15.75" hidden="1"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50"/>
      <c r="AF834" s="22"/>
      <c r="AG834" s="22"/>
      <c r="AH834" s="22"/>
      <c r="AI834" s="22"/>
      <c r="AJ834" s="22"/>
      <c r="AK834" s="22"/>
      <c r="AL834" s="22"/>
      <c r="AM834" s="22"/>
      <c r="AN834" s="22"/>
      <c r="AO834" s="22"/>
      <c r="AP834" s="22"/>
      <c r="AQ834" s="22"/>
    </row>
    <row r="835" spans="1:43" ht="15.75" hidden="1"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50"/>
      <c r="AF835" s="22"/>
      <c r="AG835" s="22"/>
      <c r="AH835" s="22"/>
      <c r="AI835" s="22"/>
      <c r="AJ835" s="22"/>
      <c r="AK835" s="22"/>
      <c r="AL835" s="22"/>
      <c r="AM835" s="22"/>
      <c r="AN835" s="22"/>
      <c r="AO835" s="22"/>
      <c r="AP835" s="22"/>
      <c r="AQ835" s="22"/>
    </row>
    <row r="836" spans="1:43" ht="15.75" hidden="1"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50"/>
      <c r="AF836" s="22"/>
      <c r="AG836" s="22"/>
      <c r="AH836" s="22"/>
      <c r="AI836" s="22"/>
      <c r="AJ836" s="22"/>
      <c r="AK836" s="22"/>
      <c r="AL836" s="22"/>
      <c r="AM836" s="22"/>
      <c r="AN836" s="22"/>
      <c r="AO836" s="22"/>
      <c r="AP836" s="22"/>
      <c r="AQ836" s="22"/>
    </row>
    <row r="837" spans="1:43" ht="15.75" hidden="1"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50"/>
      <c r="AF837" s="22"/>
      <c r="AG837" s="22"/>
      <c r="AH837" s="22"/>
      <c r="AI837" s="22"/>
      <c r="AJ837" s="22"/>
      <c r="AK837" s="22"/>
      <c r="AL837" s="22"/>
      <c r="AM837" s="22"/>
      <c r="AN837" s="22"/>
      <c r="AO837" s="22"/>
      <c r="AP837" s="22"/>
      <c r="AQ837" s="22"/>
    </row>
    <row r="838" spans="1:43" ht="15.75" hidden="1"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50"/>
      <c r="AF838" s="22"/>
      <c r="AG838" s="22"/>
      <c r="AH838" s="22"/>
      <c r="AI838" s="22"/>
      <c r="AJ838" s="22"/>
      <c r="AK838" s="22"/>
      <c r="AL838" s="22"/>
      <c r="AM838" s="22"/>
      <c r="AN838" s="22"/>
      <c r="AO838" s="22"/>
      <c r="AP838" s="22"/>
      <c r="AQ838" s="22"/>
    </row>
    <row r="839" spans="1:43" ht="15.75" hidden="1"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50"/>
      <c r="AF839" s="22"/>
      <c r="AG839" s="22"/>
      <c r="AH839" s="22"/>
      <c r="AI839" s="22"/>
      <c r="AJ839" s="22"/>
      <c r="AK839" s="22"/>
      <c r="AL839" s="22"/>
      <c r="AM839" s="22"/>
      <c r="AN839" s="22"/>
      <c r="AO839" s="22"/>
      <c r="AP839" s="22"/>
      <c r="AQ839" s="22"/>
    </row>
    <row r="840" spans="1:43" ht="15.75" hidden="1"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50"/>
      <c r="AF840" s="22"/>
      <c r="AG840" s="22"/>
      <c r="AH840" s="22"/>
      <c r="AI840" s="22"/>
      <c r="AJ840" s="22"/>
      <c r="AK840" s="22"/>
      <c r="AL840" s="22"/>
      <c r="AM840" s="22"/>
      <c r="AN840" s="22"/>
      <c r="AO840" s="22"/>
      <c r="AP840" s="22"/>
      <c r="AQ840" s="22"/>
    </row>
    <row r="841" spans="1:43" ht="15.75" hidden="1"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50"/>
      <c r="AF841" s="22"/>
      <c r="AG841" s="22"/>
      <c r="AH841" s="22"/>
      <c r="AI841" s="22"/>
      <c r="AJ841" s="22"/>
      <c r="AK841" s="22"/>
      <c r="AL841" s="22"/>
      <c r="AM841" s="22"/>
      <c r="AN841" s="22"/>
      <c r="AO841" s="22"/>
      <c r="AP841" s="22"/>
      <c r="AQ841" s="22"/>
    </row>
    <row r="842" spans="1:43" ht="15.75" hidden="1"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50"/>
      <c r="AF842" s="22"/>
      <c r="AG842" s="22"/>
      <c r="AH842" s="22"/>
      <c r="AI842" s="22"/>
      <c r="AJ842" s="22"/>
      <c r="AK842" s="22"/>
      <c r="AL842" s="22"/>
      <c r="AM842" s="22"/>
      <c r="AN842" s="22"/>
      <c r="AO842" s="22"/>
      <c r="AP842" s="22"/>
      <c r="AQ842" s="22"/>
    </row>
    <row r="843" spans="1:43" ht="15.75" hidden="1"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50"/>
      <c r="AF843" s="22"/>
      <c r="AG843" s="22"/>
      <c r="AH843" s="22"/>
      <c r="AI843" s="22"/>
      <c r="AJ843" s="22"/>
      <c r="AK843" s="22"/>
      <c r="AL843" s="22"/>
      <c r="AM843" s="22"/>
      <c r="AN843" s="22"/>
      <c r="AO843" s="22"/>
      <c r="AP843" s="22"/>
      <c r="AQ843" s="22"/>
    </row>
    <row r="844" spans="1:43" ht="15.75" hidden="1"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50"/>
      <c r="AF844" s="22"/>
      <c r="AG844" s="22"/>
      <c r="AH844" s="22"/>
      <c r="AI844" s="22"/>
      <c r="AJ844" s="22"/>
      <c r="AK844" s="22"/>
      <c r="AL844" s="22"/>
      <c r="AM844" s="22"/>
      <c r="AN844" s="22"/>
      <c r="AO844" s="22"/>
      <c r="AP844" s="22"/>
      <c r="AQ844" s="22"/>
    </row>
    <row r="845" spans="1:43" ht="15.75" hidden="1"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50"/>
      <c r="AF845" s="22"/>
      <c r="AG845" s="22"/>
      <c r="AH845" s="22"/>
      <c r="AI845" s="22"/>
      <c r="AJ845" s="22"/>
      <c r="AK845" s="22"/>
      <c r="AL845" s="22"/>
      <c r="AM845" s="22"/>
      <c r="AN845" s="22"/>
      <c r="AO845" s="22"/>
      <c r="AP845" s="22"/>
      <c r="AQ845" s="22"/>
    </row>
    <row r="846" spans="1:43" ht="15.75" hidden="1"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50"/>
      <c r="AF846" s="22"/>
      <c r="AG846" s="22"/>
      <c r="AH846" s="22"/>
      <c r="AI846" s="22"/>
      <c r="AJ846" s="22"/>
      <c r="AK846" s="22"/>
      <c r="AL846" s="22"/>
      <c r="AM846" s="22"/>
      <c r="AN846" s="22"/>
      <c r="AO846" s="22"/>
      <c r="AP846" s="22"/>
      <c r="AQ846" s="22"/>
    </row>
    <row r="847" spans="1:43" ht="15.75" hidden="1"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50"/>
      <c r="AF847" s="22"/>
      <c r="AG847" s="22"/>
      <c r="AH847" s="22"/>
      <c r="AI847" s="22"/>
      <c r="AJ847" s="22"/>
      <c r="AK847" s="22"/>
      <c r="AL847" s="22"/>
      <c r="AM847" s="22"/>
      <c r="AN847" s="22"/>
      <c r="AO847" s="22"/>
      <c r="AP847" s="22"/>
      <c r="AQ847" s="22"/>
    </row>
    <row r="848" spans="1:43" ht="15.75" hidden="1"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50"/>
      <c r="AF848" s="22"/>
      <c r="AG848" s="22"/>
      <c r="AH848" s="22"/>
      <c r="AI848" s="22"/>
      <c r="AJ848" s="22"/>
      <c r="AK848" s="22"/>
      <c r="AL848" s="22"/>
      <c r="AM848" s="22"/>
      <c r="AN848" s="22"/>
      <c r="AO848" s="22"/>
      <c r="AP848" s="22"/>
      <c r="AQ848" s="22"/>
    </row>
    <row r="849" spans="1:43" ht="15.75" hidden="1"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50"/>
      <c r="AF849" s="22"/>
      <c r="AG849" s="22"/>
      <c r="AH849" s="22"/>
      <c r="AI849" s="22"/>
      <c r="AJ849" s="22"/>
      <c r="AK849" s="22"/>
      <c r="AL849" s="22"/>
      <c r="AM849" s="22"/>
      <c r="AN849" s="22"/>
      <c r="AO849" s="22"/>
      <c r="AP849" s="22"/>
      <c r="AQ849" s="22"/>
    </row>
    <row r="850" spans="1:43" ht="15.75" hidden="1"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50"/>
      <c r="AF850" s="22"/>
      <c r="AG850" s="22"/>
      <c r="AH850" s="22"/>
      <c r="AI850" s="22"/>
      <c r="AJ850" s="22"/>
      <c r="AK850" s="22"/>
      <c r="AL850" s="22"/>
      <c r="AM850" s="22"/>
      <c r="AN850" s="22"/>
      <c r="AO850" s="22"/>
      <c r="AP850" s="22"/>
      <c r="AQ850" s="22"/>
    </row>
    <row r="851" spans="1:43" ht="15.75" hidden="1"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50"/>
      <c r="AF851" s="22"/>
      <c r="AG851" s="22"/>
      <c r="AH851" s="22"/>
      <c r="AI851" s="22"/>
      <c r="AJ851" s="22"/>
      <c r="AK851" s="22"/>
      <c r="AL851" s="22"/>
      <c r="AM851" s="22"/>
      <c r="AN851" s="22"/>
      <c r="AO851" s="22"/>
      <c r="AP851" s="22"/>
      <c r="AQ851" s="22"/>
    </row>
    <row r="852" spans="1:43" ht="15.75" hidden="1"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50"/>
      <c r="AF852" s="22"/>
      <c r="AG852" s="22"/>
      <c r="AH852" s="22"/>
      <c r="AI852" s="22"/>
      <c r="AJ852" s="22"/>
      <c r="AK852" s="22"/>
      <c r="AL852" s="22"/>
      <c r="AM852" s="22"/>
      <c r="AN852" s="22"/>
      <c r="AO852" s="22"/>
      <c r="AP852" s="22"/>
      <c r="AQ852" s="22"/>
    </row>
    <row r="853" spans="1:43" ht="15.75" hidden="1"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50"/>
      <c r="AF853" s="22"/>
      <c r="AG853" s="22"/>
      <c r="AH853" s="22"/>
      <c r="AI853" s="22"/>
      <c r="AJ853" s="22"/>
      <c r="AK853" s="22"/>
      <c r="AL853" s="22"/>
      <c r="AM853" s="22"/>
      <c r="AN853" s="22"/>
      <c r="AO853" s="22"/>
      <c r="AP853" s="22"/>
      <c r="AQ853" s="22"/>
    </row>
    <row r="854" spans="1:43" ht="15.75" hidden="1"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50"/>
      <c r="AF854" s="22"/>
      <c r="AG854" s="22"/>
      <c r="AH854" s="22"/>
      <c r="AI854" s="22"/>
      <c r="AJ854" s="22"/>
      <c r="AK854" s="22"/>
      <c r="AL854" s="22"/>
      <c r="AM854" s="22"/>
      <c r="AN854" s="22"/>
      <c r="AO854" s="22"/>
      <c r="AP854" s="22"/>
      <c r="AQ854" s="22"/>
    </row>
    <row r="855" spans="1:43" ht="15.75" hidden="1"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50"/>
      <c r="AF855" s="22"/>
      <c r="AG855" s="22"/>
      <c r="AH855" s="22"/>
      <c r="AI855" s="22"/>
      <c r="AJ855" s="22"/>
      <c r="AK855" s="22"/>
      <c r="AL855" s="22"/>
      <c r="AM855" s="22"/>
      <c r="AN855" s="22"/>
      <c r="AO855" s="22"/>
      <c r="AP855" s="22"/>
      <c r="AQ855" s="22"/>
    </row>
    <row r="856" spans="1:43" ht="15.75" hidden="1"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50"/>
      <c r="AF856" s="22"/>
      <c r="AG856" s="22"/>
      <c r="AH856" s="22"/>
      <c r="AI856" s="22"/>
      <c r="AJ856" s="22"/>
      <c r="AK856" s="22"/>
      <c r="AL856" s="22"/>
      <c r="AM856" s="22"/>
      <c r="AN856" s="22"/>
      <c r="AO856" s="22"/>
      <c r="AP856" s="22"/>
      <c r="AQ856" s="22"/>
    </row>
    <row r="857" spans="1:43" ht="15.75" hidden="1"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50"/>
      <c r="AF857" s="22"/>
      <c r="AG857" s="22"/>
      <c r="AH857" s="22"/>
      <c r="AI857" s="22"/>
      <c r="AJ857" s="22"/>
      <c r="AK857" s="22"/>
      <c r="AL857" s="22"/>
      <c r="AM857" s="22"/>
      <c r="AN857" s="22"/>
      <c r="AO857" s="22"/>
      <c r="AP857" s="22"/>
      <c r="AQ857" s="22"/>
    </row>
    <row r="858" spans="1:43" ht="15.75" hidden="1"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50"/>
      <c r="AF858" s="22"/>
      <c r="AG858" s="22"/>
      <c r="AH858" s="22"/>
      <c r="AI858" s="22"/>
      <c r="AJ858" s="22"/>
      <c r="AK858" s="22"/>
      <c r="AL858" s="22"/>
      <c r="AM858" s="22"/>
      <c r="AN858" s="22"/>
      <c r="AO858" s="22"/>
      <c r="AP858" s="22"/>
      <c r="AQ858" s="22"/>
    </row>
    <row r="859" spans="1:43" ht="15.75" hidden="1"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50"/>
      <c r="AF859" s="22"/>
      <c r="AG859" s="22"/>
      <c r="AH859" s="22"/>
      <c r="AI859" s="22"/>
      <c r="AJ859" s="22"/>
      <c r="AK859" s="22"/>
      <c r="AL859" s="22"/>
      <c r="AM859" s="22"/>
      <c r="AN859" s="22"/>
      <c r="AO859" s="22"/>
      <c r="AP859" s="22"/>
      <c r="AQ859" s="22"/>
    </row>
    <row r="860" spans="1:43" ht="15.75" hidden="1"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50"/>
      <c r="AF860" s="22"/>
      <c r="AG860" s="22"/>
      <c r="AH860" s="22"/>
      <c r="AI860" s="22"/>
      <c r="AJ860" s="22"/>
      <c r="AK860" s="22"/>
      <c r="AL860" s="22"/>
      <c r="AM860" s="22"/>
      <c r="AN860" s="22"/>
      <c r="AO860" s="22"/>
      <c r="AP860" s="22"/>
      <c r="AQ860" s="22"/>
    </row>
    <row r="861" spans="1:43" ht="15.75" hidden="1"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50"/>
      <c r="AF861" s="22"/>
      <c r="AG861" s="22"/>
      <c r="AH861" s="22"/>
      <c r="AI861" s="22"/>
      <c r="AJ861" s="22"/>
      <c r="AK861" s="22"/>
      <c r="AL861" s="22"/>
      <c r="AM861" s="22"/>
      <c r="AN861" s="22"/>
      <c r="AO861" s="22"/>
      <c r="AP861" s="22"/>
      <c r="AQ861" s="22"/>
    </row>
    <row r="862" spans="1:43" ht="15.75" hidden="1"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50"/>
      <c r="AF862" s="22"/>
      <c r="AG862" s="22"/>
      <c r="AH862" s="22"/>
      <c r="AI862" s="22"/>
      <c r="AJ862" s="22"/>
      <c r="AK862" s="22"/>
      <c r="AL862" s="22"/>
      <c r="AM862" s="22"/>
      <c r="AN862" s="22"/>
      <c r="AO862" s="22"/>
      <c r="AP862" s="22"/>
      <c r="AQ862" s="22"/>
    </row>
    <row r="863" spans="1:43" ht="15.75" hidden="1"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50"/>
      <c r="AF863" s="22"/>
      <c r="AG863" s="22"/>
      <c r="AH863" s="22"/>
      <c r="AI863" s="22"/>
      <c r="AJ863" s="22"/>
      <c r="AK863" s="22"/>
      <c r="AL863" s="22"/>
      <c r="AM863" s="22"/>
      <c r="AN863" s="22"/>
      <c r="AO863" s="22"/>
      <c r="AP863" s="22"/>
      <c r="AQ863" s="22"/>
    </row>
    <row r="864" spans="1:43" ht="15.75" hidden="1"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50"/>
      <c r="AF864" s="22"/>
      <c r="AG864" s="22"/>
      <c r="AH864" s="22"/>
      <c r="AI864" s="22"/>
      <c r="AJ864" s="22"/>
      <c r="AK864" s="22"/>
      <c r="AL864" s="22"/>
      <c r="AM864" s="22"/>
      <c r="AN864" s="22"/>
      <c r="AO864" s="22"/>
      <c r="AP864" s="22"/>
      <c r="AQ864" s="22"/>
    </row>
    <row r="865" spans="1:43" ht="15.75" hidden="1"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50"/>
      <c r="AF865" s="22"/>
      <c r="AG865" s="22"/>
      <c r="AH865" s="22"/>
      <c r="AI865" s="22"/>
      <c r="AJ865" s="22"/>
      <c r="AK865" s="22"/>
      <c r="AL865" s="22"/>
      <c r="AM865" s="22"/>
      <c r="AN865" s="22"/>
      <c r="AO865" s="22"/>
      <c r="AP865" s="22"/>
      <c r="AQ865" s="22"/>
    </row>
    <row r="866" spans="1:43" ht="15.75" hidden="1"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50"/>
      <c r="AF866" s="22"/>
      <c r="AG866" s="22"/>
      <c r="AH866" s="22"/>
      <c r="AI866" s="22"/>
      <c r="AJ866" s="22"/>
      <c r="AK866" s="22"/>
      <c r="AL866" s="22"/>
      <c r="AM866" s="22"/>
      <c r="AN866" s="22"/>
      <c r="AO866" s="22"/>
      <c r="AP866" s="22"/>
      <c r="AQ866" s="22"/>
    </row>
    <row r="867" spans="1:43" ht="15.75" hidden="1"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50"/>
      <c r="AF867" s="22"/>
      <c r="AG867" s="22"/>
      <c r="AH867" s="22"/>
      <c r="AI867" s="22"/>
      <c r="AJ867" s="22"/>
      <c r="AK867" s="22"/>
      <c r="AL867" s="22"/>
      <c r="AM867" s="22"/>
      <c r="AN867" s="22"/>
      <c r="AO867" s="22"/>
      <c r="AP867" s="22"/>
      <c r="AQ867" s="22"/>
    </row>
    <row r="868" spans="1:43" ht="15.75" hidden="1"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50"/>
      <c r="AF868" s="22"/>
      <c r="AG868" s="22"/>
      <c r="AH868" s="22"/>
      <c r="AI868" s="22"/>
      <c r="AJ868" s="22"/>
      <c r="AK868" s="22"/>
      <c r="AL868" s="22"/>
      <c r="AM868" s="22"/>
      <c r="AN868" s="22"/>
      <c r="AO868" s="22"/>
      <c r="AP868" s="22"/>
      <c r="AQ868" s="22"/>
    </row>
    <row r="869" spans="1:43" ht="15.75" hidden="1"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50"/>
      <c r="AF869" s="22"/>
      <c r="AG869" s="22"/>
      <c r="AH869" s="22"/>
      <c r="AI869" s="22"/>
      <c r="AJ869" s="22"/>
      <c r="AK869" s="22"/>
      <c r="AL869" s="22"/>
      <c r="AM869" s="22"/>
      <c r="AN869" s="22"/>
      <c r="AO869" s="22"/>
      <c r="AP869" s="22"/>
      <c r="AQ869" s="22"/>
    </row>
    <row r="870" spans="1:43" ht="15.75" hidden="1"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50"/>
      <c r="AF870" s="22"/>
      <c r="AG870" s="22"/>
      <c r="AH870" s="22"/>
      <c r="AI870" s="22"/>
      <c r="AJ870" s="22"/>
      <c r="AK870" s="22"/>
      <c r="AL870" s="22"/>
      <c r="AM870" s="22"/>
      <c r="AN870" s="22"/>
      <c r="AO870" s="22"/>
      <c r="AP870" s="22"/>
      <c r="AQ870" s="22"/>
    </row>
    <row r="871" spans="1:43" ht="15.75" hidden="1"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50"/>
      <c r="AF871" s="22"/>
      <c r="AG871" s="22"/>
      <c r="AH871" s="22"/>
      <c r="AI871" s="22"/>
      <c r="AJ871" s="22"/>
      <c r="AK871" s="22"/>
      <c r="AL871" s="22"/>
      <c r="AM871" s="22"/>
      <c r="AN871" s="22"/>
      <c r="AO871" s="22"/>
      <c r="AP871" s="22"/>
      <c r="AQ871" s="22"/>
    </row>
    <row r="872" spans="1:43" ht="15.75" hidden="1"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50"/>
      <c r="AF872" s="22"/>
      <c r="AG872" s="22"/>
      <c r="AH872" s="22"/>
      <c r="AI872" s="22"/>
      <c r="AJ872" s="22"/>
      <c r="AK872" s="22"/>
      <c r="AL872" s="22"/>
      <c r="AM872" s="22"/>
      <c r="AN872" s="22"/>
      <c r="AO872" s="22"/>
      <c r="AP872" s="22"/>
      <c r="AQ872" s="22"/>
    </row>
    <row r="873" spans="1:43" ht="15.75" hidden="1"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50"/>
      <c r="AF873" s="22"/>
      <c r="AG873" s="22"/>
      <c r="AH873" s="22"/>
      <c r="AI873" s="22"/>
      <c r="AJ873" s="22"/>
      <c r="AK873" s="22"/>
      <c r="AL873" s="22"/>
      <c r="AM873" s="22"/>
      <c r="AN873" s="22"/>
      <c r="AO873" s="22"/>
      <c r="AP873" s="22"/>
      <c r="AQ873" s="22"/>
    </row>
    <row r="874" spans="1:43" ht="15.75" hidden="1"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50"/>
      <c r="AF874" s="22"/>
      <c r="AG874" s="22"/>
      <c r="AH874" s="22"/>
      <c r="AI874" s="22"/>
      <c r="AJ874" s="22"/>
      <c r="AK874" s="22"/>
      <c r="AL874" s="22"/>
      <c r="AM874" s="22"/>
      <c r="AN874" s="22"/>
      <c r="AO874" s="22"/>
      <c r="AP874" s="22"/>
      <c r="AQ874" s="22"/>
    </row>
    <row r="875" spans="1:43" ht="15.75" hidden="1"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50"/>
      <c r="AF875" s="22"/>
      <c r="AG875" s="22"/>
      <c r="AH875" s="22"/>
      <c r="AI875" s="22"/>
      <c r="AJ875" s="22"/>
      <c r="AK875" s="22"/>
      <c r="AL875" s="22"/>
      <c r="AM875" s="22"/>
      <c r="AN875" s="22"/>
      <c r="AO875" s="22"/>
      <c r="AP875" s="22"/>
      <c r="AQ875" s="22"/>
    </row>
    <row r="876" spans="1:43" ht="15.75" hidden="1"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50"/>
      <c r="AF876" s="22"/>
      <c r="AG876" s="22"/>
      <c r="AH876" s="22"/>
      <c r="AI876" s="22"/>
      <c r="AJ876" s="22"/>
      <c r="AK876" s="22"/>
      <c r="AL876" s="22"/>
      <c r="AM876" s="22"/>
      <c r="AN876" s="22"/>
      <c r="AO876" s="22"/>
      <c r="AP876" s="22"/>
      <c r="AQ876" s="22"/>
    </row>
    <row r="877" spans="1:43" ht="15.75" hidden="1"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50"/>
      <c r="AF877" s="22"/>
      <c r="AG877" s="22"/>
      <c r="AH877" s="22"/>
      <c r="AI877" s="22"/>
      <c r="AJ877" s="22"/>
      <c r="AK877" s="22"/>
      <c r="AL877" s="22"/>
      <c r="AM877" s="22"/>
      <c r="AN877" s="22"/>
      <c r="AO877" s="22"/>
      <c r="AP877" s="22"/>
      <c r="AQ877" s="22"/>
    </row>
    <row r="878" spans="1:43" ht="15.75" hidden="1"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50"/>
      <c r="AF878" s="22"/>
      <c r="AG878" s="22"/>
      <c r="AH878" s="22"/>
      <c r="AI878" s="22"/>
      <c r="AJ878" s="22"/>
      <c r="AK878" s="22"/>
      <c r="AL878" s="22"/>
      <c r="AM878" s="22"/>
      <c r="AN878" s="22"/>
      <c r="AO878" s="22"/>
      <c r="AP878" s="22"/>
      <c r="AQ878" s="22"/>
    </row>
    <row r="879" spans="1:43" ht="15.75" hidden="1"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50"/>
      <c r="AF879" s="22"/>
      <c r="AG879" s="22"/>
      <c r="AH879" s="22"/>
      <c r="AI879" s="22"/>
      <c r="AJ879" s="22"/>
      <c r="AK879" s="22"/>
      <c r="AL879" s="22"/>
      <c r="AM879" s="22"/>
      <c r="AN879" s="22"/>
      <c r="AO879" s="22"/>
      <c r="AP879" s="22"/>
      <c r="AQ879" s="22"/>
    </row>
    <row r="880" spans="1:43" ht="15.75" hidden="1"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50"/>
      <c r="AF880" s="22"/>
      <c r="AG880" s="22"/>
      <c r="AH880" s="22"/>
      <c r="AI880" s="22"/>
      <c r="AJ880" s="22"/>
      <c r="AK880" s="22"/>
      <c r="AL880" s="22"/>
      <c r="AM880" s="22"/>
      <c r="AN880" s="22"/>
      <c r="AO880" s="22"/>
      <c r="AP880" s="22"/>
      <c r="AQ880" s="22"/>
    </row>
    <row r="881" spans="1:43" ht="15.75" hidden="1"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50"/>
      <c r="AF881" s="22"/>
      <c r="AG881" s="22"/>
      <c r="AH881" s="22"/>
      <c r="AI881" s="22"/>
      <c r="AJ881" s="22"/>
      <c r="AK881" s="22"/>
      <c r="AL881" s="22"/>
      <c r="AM881" s="22"/>
      <c r="AN881" s="22"/>
      <c r="AO881" s="22"/>
      <c r="AP881" s="22"/>
      <c r="AQ881" s="22"/>
    </row>
    <row r="882" spans="1:43" ht="15.75" hidden="1"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50"/>
      <c r="AF882" s="22"/>
      <c r="AG882" s="22"/>
      <c r="AH882" s="22"/>
      <c r="AI882" s="22"/>
      <c r="AJ882" s="22"/>
      <c r="AK882" s="22"/>
      <c r="AL882" s="22"/>
      <c r="AM882" s="22"/>
      <c r="AN882" s="22"/>
      <c r="AO882" s="22"/>
      <c r="AP882" s="22"/>
      <c r="AQ882" s="22"/>
    </row>
    <row r="883" spans="1:43" ht="15.75" hidden="1"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50"/>
      <c r="AF883" s="22"/>
      <c r="AG883" s="22"/>
      <c r="AH883" s="22"/>
      <c r="AI883" s="22"/>
      <c r="AJ883" s="22"/>
      <c r="AK883" s="22"/>
      <c r="AL883" s="22"/>
      <c r="AM883" s="22"/>
      <c r="AN883" s="22"/>
      <c r="AO883" s="22"/>
      <c r="AP883" s="22"/>
      <c r="AQ883" s="22"/>
    </row>
    <row r="884" spans="1:43" ht="15.75" hidden="1"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50"/>
      <c r="AF884" s="22"/>
      <c r="AG884" s="22"/>
      <c r="AH884" s="22"/>
      <c r="AI884" s="22"/>
      <c r="AJ884" s="22"/>
      <c r="AK884" s="22"/>
      <c r="AL884" s="22"/>
      <c r="AM884" s="22"/>
      <c r="AN884" s="22"/>
      <c r="AO884" s="22"/>
      <c r="AP884" s="22"/>
      <c r="AQ884" s="22"/>
    </row>
    <row r="885" spans="1:43" ht="15.75" hidden="1"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50"/>
      <c r="AF885" s="22"/>
      <c r="AG885" s="22"/>
      <c r="AH885" s="22"/>
      <c r="AI885" s="22"/>
      <c r="AJ885" s="22"/>
      <c r="AK885" s="22"/>
      <c r="AL885" s="22"/>
      <c r="AM885" s="22"/>
      <c r="AN885" s="22"/>
      <c r="AO885" s="22"/>
      <c r="AP885" s="22"/>
      <c r="AQ885" s="22"/>
    </row>
    <row r="886" spans="1:43" ht="15.75" hidden="1"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50"/>
      <c r="AF886" s="22"/>
      <c r="AG886" s="22"/>
      <c r="AH886" s="22"/>
      <c r="AI886" s="22"/>
      <c r="AJ886" s="22"/>
      <c r="AK886" s="22"/>
      <c r="AL886" s="22"/>
      <c r="AM886" s="22"/>
      <c r="AN886" s="22"/>
      <c r="AO886" s="22"/>
      <c r="AP886" s="22"/>
      <c r="AQ886" s="22"/>
    </row>
    <row r="887" spans="1:43" ht="15.75" hidden="1"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50"/>
      <c r="AF887" s="22"/>
      <c r="AG887" s="22"/>
      <c r="AH887" s="22"/>
      <c r="AI887" s="22"/>
      <c r="AJ887" s="22"/>
      <c r="AK887" s="22"/>
      <c r="AL887" s="22"/>
      <c r="AM887" s="22"/>
      <c r="AN887" s="22"/>
      <c r="AO887" s="22"/>
      <c r="AP887" s="22"/>
      <c r="AQ887" s="22"/>
    </row>
    <row r="888" spans="1:43" ht="15.75" hidden="1"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50"/>
      <c r="AF888" s="22"/>
      <c r="AG888" s="22"/>
      <c r="AH888" s="22"/>
      <c r="AI888" s="22"/>
      <c r="AJ888" s="22"/>
      <c r="AK888" s="22"/>
      <c r="AL888" s="22"/>
      <c r="AM888" s="22"/>
      <c r="AN888" s="22"/>
      <c r="AO888" s="22"/>
      <c r="AP888" s="22"/>
      <c r="AQ888" s="22"/>
    </row>
    <row r="889" spans="1:43" ht="15.75" hidden="1"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50"/>
      <c r="AF889" s="22"/>
      <c r="AG889" s="22"/>
      <c r="AH889" s="22"/>
      <c r="AI889" s="22"/>
      <c r="AJ889" s="22"/>
      <c r="AK889" s="22"/>
      <c r="AL889" s="22"/>
      <c r="AM889" s="22"/>
      <c r="AN889" s="22"/>
      <c r="AO889" s="22"/>
      <c r="AP889" s="22"/>
      <c r="AQ889" s="22"/>
    </row>
    <row r="890" spans="1:43" ht="15.75" hidden="1"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50"/>
      <c r="AF890" s="22"/>
      <c r="AG890" s="22"/>
      <c r="AH890" s="22"/>
      <c r="AI890" s="22"/>
      <c r="AJ890" s="22"/>
      <c r="AK890" s="22"/>
      <c r="AL890" s="22"/>
      <c r="AM890" s="22"/>
      <c r="AN890" s="22"/>
      <c r="AO890" s="22"/>
      <c r="AP890" s="22"/>
      <c r="AQ890" s="22"/>
    </row>
    <row r="891" spans="1:43" ht="15.75" hidden="1"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50"/>
      <c r="AF891" s="22"/>
      <c r="AG891" s="22"/>
      <c r="AH891" s="22"/>
      <c r="AI891" s="22"/>
      <c r="AJ891" s="22"/>
      <c r="AK891" s="22"/>
      <c r="AL891" s="22"/>
      <c r="AM891" s="22"/>
      <c r="AN891" s="22"/>
      <c r="AO891" s="22"/>
      <c r="AP891" s="22"/>
      <c r="AQ891" s="22"/>
    </row>
    <row r="892" spans="1:43" ht="15.75" hidden="1"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50"/>
      <c r="AF892" s="22"/>
      <c r="AG892" s="22"/>
      <c r="AH892" s="22"/>
      <c r="AI892" s="22"/>
      <c r="AJ892" s="22"/>
      <c r="AK892" s="22"/>
      <c r="AL892" s="22"/>
      <c r="AM892" s="22"/>
      <c r="AN892" s="22"/>
      <c r="AO892" s="22"/>
      <c r="AP892" s="22"/>
      <c r="AQ892" s="22"/>
    </row>
    <row r="893" spans="1:43" ht="15.75" hidden="1"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50"/>
      <c r="AF893" s="22"/>
      <c r="AG893" s="22"/>
      <c r="AH893" s="22"/>
      <c r="AI893" s="22"/>
      <c r="AJ893" s="22"/>
      <c r="AK893" s="22"/>
      <c r="AL893" s="22"/>
      <c r="AM893" s="22"/>
      <c r="AN893" s="22"/>
      <c r="AO893" s="22"/>
      <c r="AP893" s="22"/>
      <c r="AQ893" s="22"/>
    </row>
    <row r="894" spans="1:43" ht="15.75" hidden="1"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50"/>
      <c r="AF894" s="22"/>
      <c r="AG894" s="22"/>
      <c r="AH894" s="22"/>
      <c r="AI894" s="22"/>
      <c r="AJ894" s="22"/>
      <c r="AK894" s="22"/>
      <c r="AL894" s="22"/>
      <c r="AM894" s="22"/>
      <c r="AN894" s="22"/>
      <c r="AO894" s="22"/>
      <c r="AP894" s="22"/>
      <c r="AQ894" s="22"/>
    </row>
    <row r="895" spans="1:43" ht="15.75" hidden="1"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50"/>
      <c r="AF895" s="22"/>
      <c r="AG895" s="22"/>
      <c r="AH895" s="22"/>
      <c r="AI895" s="22"/>
      <c r="AJ895" s="22"/>
      <c r="AK895" s="22"/>
      <c r="AL895" s="22"/>
      <c r="AM895" s="22"/>
      <c r="AN895" s="22"/>
      <c r="AO895" s="22"/>
      <c r="AP895" s="22"/>
      <c r="AQ895" s="22"/>
    </row>
    <row r="896" spans="1:43" ht="15.75" hidden="1"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50"/>
      <c r="AF896" s="22"/>
      <c r="AG896" s="22"/>
      <c r="AH896" s="22"/>
      <c r="AI896" s="22"/>
      <c r="AJ896" s="22"/>
      <c r="AK896" s="22"/>
      <c r="AL896" s="22"/>
      <c r="AM896" s="22"/>
      <c r="AN896" s="22"/>
      <c r="AO896" s="22"/>
      <c r="AP896" s="22"/>
      <c r="AQ896" s="22"/>
    </row>
    <row r="897" spans="1:43" ht="15.75" hidden="1"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50"/>
      <c r="AF897" s="22"/>
      <c r="AG897" s="22"/>
      <c r="AH897" s="22"/>
      <c r="AI897" s="22"/>
      <c r="AJ897" s="22"/>
      <c r="AK897" s="22"/>
      <c r="AL897" s="22"/>
      <c r="AM897" s="22"/>
      <c r="AN897" s="22"/>
      <c r="AO897" s="22"/>
      <c r="AP897" s="22"/>
      <c r="AQ897" s="22"/>
    </row>
    <row r="898" spans="1:43" ht="15.75" hidden="1"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50"/>
      <c r="AF898" s="22"/>
      <c r="AG898" s="22"/>
      <c r="AH898" s="22"/>
      <c r="AI898" s="22"/>
      <c r="AJ898" s="22"/>
      <c r="AK898" s="22"/>
      <c r="AL898" s="22"/>
      <c r="AM898" s="22"/>
      <c r="AN898" s="22"/>
      <c r="AO898" s="22"/>
      <c r="AP898" s="22"/>
      <c r="AQ898" s="22"/>
    </row>
    <row r="899" spans="1:43" ht="15.75" hidden="1"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50"/>
      <c r="AF899" s="22"/>
      <c r="AG899" s="22"/>
      <c r="AH899" s="22"/>
      <c r="AI899" s="22"/>
      <c r="AJ899" s="22"/>
      <c r="AK899" s="22"/>
      <c r="AL899" s="22"/>
      <c r="AM899" s="22"/>
      <c r="AN899" s="22"/>
      <c r="AO899" s="22"/>
      <c r="AP899" s="22"/>
      <c r="AQ899" s="22"/>
    </row>
    <row r="900" spans="1:43" ht="15.75" hidden="1"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50"/>
      <c r="AF900" s="22"/>
      <c r="AG900" s="22"/>
      <c r="AH900" s="22"/>
      <c r="AI900" s="22"/>
      <c r="AJ900" s="22"/>
      <c r="AK900" s="22"/>
      <c r="AL900" s="22"/>
      <c r="AM900" s="22"/>
      <c r="AN900" s="22"/>
      <c r="AO900" s="22"/>
      <c r="AP900" s="22"/>
      <c r="AQ900" s="22"/>
    </row>
    <row r="901" spans="1:43" ht="15.75" hidden="1"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50"/>
      <c r="AF901" s="22"/>
      <c r="AG901" s="22"/>
      <c r="AH901" s="22"/>
      <c r="AI901" s="22"/>
      <c r="AJ901" s="22"/>
      <c r="AK901" s="22"/>
      <c r="AL901" s="22"/>
      <c r="AM901" s="22"/>
      <c r="AN901" s="22"/>
      <c r="AO901" s="22"/>
      <c r="AP901" s="22"/>
      <c r="AQ901" s="22"/>
    </row>
    <row r="902" spans="1:43" ht="15.75" hidden="1"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50"/>
      <c r="AF902" s="22"/>
      <c r="AG902" s="22"/>
      <c r="AH902" s="22"/>
      <c r="AI902" s="22"/>
      <c r="AJ902" s="22"/>
      <c r="AK902" s="22"/>
      <c r="AL902" s="22"/>
      <c r="AM902" s="22"/>
      <c r="AN902" s="22"/>
      <c r="AO902" s="22"/>
      <c r="AP902" s="22"/>
      <c r="AQ902" s="22"/>
    </row>
    <row r="903" spans="1:43" ht="15.75" hidden="1"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50"/>
      <c r="AF903" s="22"/>
      <c r="AG903" s="22"/>
      <c r="AH903" s="22"/>
      <c r="AI903" s="22"/>
      <c r="AJ903" s="22"/>
      <c r="AK903" s="22"/>
      <c r="AL903" s="22"/>
      <c r="AM903" s="22"/>
      <c r="AN903" s="22"/>
      <c r="AO903" s="22"/>
      <c r="AP903" s="22"/>
      <c r="AQ903" s="22"/>
    </row>
    <row r="904" spans="1:43" ht="15.75" hidden="1"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50"/>
      <c r="AF904" s="22"/>
      <c r="AG904" s="22"/>
      <c r="AH904" s="22"/>
      <c r="AI904" s="22"/>
      <c r="AJ904" s="22"/>
      <c r="AK904" s="22"/>
      <c r="AL904" s="22"/>
      <c r="AM904" s="22"/>
      <c r="AN904" s="22"/>
      <c r="AO904" s="22"/>
      <c r="AP904" s="22"/>
      <c r="AQ904" s="22"/>
    </row>
    <row r="905" spans="1:43" ht="15.75" hidden="1"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50"/>
      <c r="AF905" s="22"/>
      <c r="AG905" s="22"/>
      <c r="AH905" s="22"/>
      <c r="AI905" s="22"/>
      <c r="AJ905" s="22"/>
      <c r="AK905" s="22"/>
      <c r="AL905" s="22"/>
      <c r="AM905" s="22"/>
      <c r="AN905" s="22"/>
      <c r="AO905" s="22"/>
      <c r="AP905" s="22"/>
      <c r="AQ905" s="22"/>
    </row>
    <row r="906" spans="1:43" ht="15.75" hidden="1"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50"/>
      <c r="AF906" s="22"/>
      <c r="AG906" s="22"/>
      <c r="AH906" s="22"/>
      <c r="AI906" s="22"/>
      <c r="AJ906" s="22"/>
      <c r="AK906" s="22"/>
      <c r="AL906" s="22"/>
      <c r="AM906" s="22"/>
      <c r="AN906" s="22"/>
      <c r="AO906" s="22"/>
      <c r="AP906" s="22"/>
      <c r="AQ906" s="22"/>
    </row>
    <row r="907" spans="1:43" ht="15.75" hidden="1"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50"/>
      <c r="AF907" s="22"/>
      <c r="AG907" s="22"/>
      <c r="AH907" s="22"/>
      <c r="AI907" s="22"/>
      <c r="AJ907" s="22"/>
      <c r="AK907" s="22"/>
      <c r="AL907" s="22"/>
      <c r="AM907" s="22"/>
      <c r="AN907" s="22"/>
      <c r="AO907" s="22"/>
      <c r="AP907" s="22"/>
      <c r="AQ907" s="22"/>
    </row>
    <row r="908" spans="1:43" ht="15.75" hidden="1"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50"/>
      <c r="AF908" s="22"/>
      <c r="AG908" s="22"/>
      <c r="AH908" s="22"/>
      <c r="AI908" s="22"/>
      <c r="AJ908" s="22"/>
      <c r="AK908" s="22"/>
      <c r="AL908" s="22"/>
      <c r="AM908" s="22"/>
      <c r="AN908" s="22"/>
      <c r="AO908" s="22"/>
      <c r="AP908" s="22"/>
      <c r="AQ908" s="22"/>
    </row>
    <row r="909" spans="1:43" ht="15.75" hidden="1"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50"/>
      <c r="AF909" s="22"/>
      <c r="AG909" s="22"/>
      <c r="AH909" s="22"/>
      <c r="AI909" s="22"/>
      <c r="AJ909" s="22"/>
      <c r="AK909" s="22"/>
      <c r="AL909" s="22"/>
      <c r="AM909" s="22"/>
      <c r="AN909" s="22"/>
      <c r="AO909" s="22"/>
      <c r="AP909" s="22"/>
      <c r="AQ909" s="22"/>
    </row>
    <row r="910" spans="1:43" ht="15.75" hidden="1"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50"/>
      <c r="AF910" s="22"/>
      <c r="AG910" s="22"/>
      <c r="AH910" s="22"/>
      <c r="AI910" s="22"/>
      <c r="AJ910" s="22"/>
      <c r="AK910" s="22"/>
      <c r="AL910" s="22"/>
      <c r="AM910" s="22"/>
      <c r="AN910" s="22"/>
      <c r="AO910" s="22"/>
      <c r="AP910" s="22"/>
      <c r="AQ910" s="22"/>
    </row>
    <row r="911" spans="1:43" ht="15.75" hidden="1"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50"/>
      <c r="AF911" s="22"/>
      <c r="AG911" s="22"/>
      <c r="AH911" s="22"/>
      <c r="AI911" s="22"/>
      <c r="AJ911" s="22"/>
      <c r="AK911" s="22"/>
      <c r="AL911" s="22"/>
      <c r="AM911" s="22"/>
      <c r="AN911" s="22"/>
      <c r="AO911" s="22"/>
      <c r="AP911" s="22"/>
      <c r="AQ911" s="22"/>
    </row>
    <row r="912" spans="1:43" ht="15.75" hidden="1"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50"/>
      <c r="AF912" s="22"/>
      <c r="AG912" s="22"/>
      <c r="AH912" s="22"/>
      <c r="AI912" s="22"/>
      <c r="AJ912" s="22"/>
      <c r="AK912" s="22"/>
      <c r="AL912" s="22"/>
      <c r="AM912" s="22"/>
      <c r="AN912" s="22"/>
      <c r="AO912" s="22"/>
      <c r="AP912" s="22"/>
      <c r="AQ912" s="22"/>
    </row>
    <row r="913" spans="1:43" ht="15.75" hidden="1"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50"/>
      <c r="AF913" s="22"/>
      <c r="AG913" s="22"/>
      <c r="AH913" s="22"/>
      <c r="AI913" s="22"/>
      <c r="AJ913" s="22"/>
      <c r="AK913" s="22"/>
      <c r="AL913" s="22"/>
      <c r="AM913" s="22"/>
      <c r="AN913" s="22"/>
      <c r="AO913" s="22"/>
      <c r="AP913" s="22"/>
      <c r="AQ913" s="22"/>
    </row>
    <row r="914" spans="1:43" ht="15.75" hidden="1"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50"/>
      <c r="AF914" s="22"/>
      <c r="AG914" s="22"/>
      <c r="AH914" s="22"/>
      <c r="AI914" s="22"/>
      <c r="AJ914" s="22"/>
      <c r="AK914" s="22"/>
      <c r="AL914" s="22"/>
      <c r="AM914" s="22"/>
      <c r="AN914" s="22"/>
      <c r="AO914" s="22"/>
      <c r="AP914" s="22"/>
      <c r="AQ914" s="22"/>
    </row>
    <row r="915" spans="1:43" ht="15.75" hidden="1"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50"/>
      <c r="AF915" s="22"/>
      <c r="AG915" s="22"/>
      <c r="AH915" s="22"/>
      <c r="AI915" s="22"/>
      <c r="AJ915" s="22"/>
      <c r="AK915" s="22"/>
      <c r="AL915" s="22"/>
      <c r="AM915" s="22"/>
      <c r="AN915" s="22"/>
      <c r="AO915" s="22"/>
      <c r="AP915" s="22"/>
      <c r="AQ915" s="22"/>
    </row>
    <row r="916" spans="1:43" ht="15.75" hidden="1"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50"/>
      <c r="AF916" s="22"/>
      <c r="AG916" s="22"/>
      <c r="AH916" s="22"/>
      <c r="AI916" s="22"/>
      <c r="AJ916" s="22"/>
      <c r="AK916" s="22"/>
      <c r="AL916" s="22"/>
      <c r="AM916" s="22"/>
      <c r="AN916" s="22"/>
      <c r="AO916" s="22"/>
      <c r="AP916" s="22"/>
      <c r="AQ916" s="22"/>
    </row>
    <row r="917" spans="1:43" ht="15.75" hidden="1"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50"/>
      <c r="AF917" s="22"/>
      <c r="AG917" s="22"/>
      <c r="AH917" s="22"/>
      <c r="AI917" s="22"/>
      <c r="AJ917" s="22"/>
      <c r="AK917" s="22"/>
      <c r="AL917" s="22"/>
      <c r="AM917" s="22"/>
      <c r="AN917" s="22"/>
      <c r="AO917" s="22"/>
      <c r="AP917" s="22"/>
      <c r="AQ917" s="22"/>
    </row>
    <row r="918" spans="1:43" ht="15.75" hidden="1"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50"/>
      <c r="AF918" s="22"/>
      <c r="AG918" s="22"/>
      <c r="AH918" s="22"/>
      <c r="AI918" s="22"/>
      <c r="AJ918" s="22"/>
      <c r="AK918" s="22"/>
      <c r="AL918" s="22"/>
      <c r="AM918" s="22"/>
      <c r="AN918" s="22"/>
      <c r="AO918" s="22"/>
      <c r="AP918" s="22"/>
      <c r="AQ918" s="22"/>
    </row>
    <row r="919" spans="1:43" ht="15.75" hidden="1"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50"/>
      <c r="AF919" s="22"/>
      <c r="AG919" s="22"/>
      <c r="AH919" s="22"/>
      <c r="AI919" s="22"/>
      <c r="AJ919" s="22"/>
      <c r="AK919" s="22"/>
      <c r="AL919" s="22"/>
      <c r="AM919" s="22"/>
      <c r="AN919" s="22"/>
      <c r="AO919" s="22"/>
      <c r="AP919" s="22"/>
      <c r="AQ919" s="22"/>
    </row>
    <row r="920" spans="1:43" ht="15.75" hidden="1"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50"/>
      <c r="AF920" s="22"/>
      <c r="AG920" s="22"/>
      <c r="AH920" s="22"/>
      <c r="AI920" s="22"/>
      <c r="AJ920" s="22"/>
      <c r="AK920" s="22"/>
      <c r="AL920" s="22"/>
      <c r="AM920" s="22"/>
      <c r="AN920" s="22"/>
      <c r="AO920" s="22"/>
      <c r="AP920" s="22"/>
      <c r="AQ920" s="22"/>
    </row>
    <row r="921" spans="1:43" ht="15.75" hidden="1"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50"/>
      <c r="AF921" s="22"/>
      <c r="AG921" s="22"/>
      <c r="AH921" s="22"/>
      <c r="AI921" s="22"/>
      <c r="AJ921" s="22"/>
      <c r="AK921" s="22"/>
      <c r="AL921" s="22"/>
      <c r="AM921" s="22"/>
      <c r="AN921" s="22"/>
      <c r="AO921" s="22"/>
      <c r="AP921" s="22"/>
      <c r="AQ921" s="22"/>
    </row>
    <row r="922" spans="1:43" ht="15.75" hidden="1"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50"/>
      <c r="AF922" s="22"/>
      <c r="AG922" s="22"/>
      <c r="AH922" s="22"/>
      <c r="AI922" s="22"/>
      <c r="AJ922" s="22"/>
      <c r="AK922" s="22"/>
      <c r="AL922" s="22"/>
      <c r="AM922" s="22"/>
      <c r="AN922" s="22"/>
      <c r="AO922" s="22"/>
      <c r="AP922" s="22"/>
      <c r="AQ922" s="22"/>
    </row>
    <row r="923" spans="1:43" ht="15.75" hidden="1"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50"/>
      <c r="AF923" s="22"/>
      <c r="AG923" s="22"/>
      <c r="AH923" s="22"/>
      <c r="AI923" s="22"/>
      <c r="AJ923" s="22"/>
      <c r="AK923" s="22"/>
      <c r="AL923" s="22"/>
      <c r="AM923" s="22"/>
      <c r="AN923" s="22"/>
      <c r="AO923" s="22"/>
      <c r="AP923" s="22"/>
      <c r="AQ923" s="22"/>
    </row>
    <row r="924" spans="1:43" ht="15.75" hidden="1"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50"/>
      <c r="AF924" s="22"/>
      <c r="AG924" s="22"/>
      <c r="AH924" s="22"/>
      <c r="AI924" s="22"/>
      <c r="AJ924" s="22"/>
      <c r="AK924" s="22"/>
      <c r="AL924" s="22"/>
      <c r="AM924" s="22"/>
      <c r="AN924" s="22"/>
      <c r="AO924" s="22"/>
      <c r="AP924" s="22"/>
      <c r="AQ924" s="22"/>
    </row>
    <row r="925" spans="1:43" ht="15.75" hidden="1"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50"/>
      <c r="AF925" s="22"/>
      <c r="AG925" s="22"/>
      <c r="AH925" s="22"/>
      <c r="AI925" s="22"/>
      <c r="AJ925" s="22"/>
      <c r="AK925" s="22"/>
      <c r="AL925" s="22"/>
      <c r="AM925" s="22"/>
      <c r="AN925" s="22"/>
      <c r="AO925" s="22"/>
      <c r="AP925" s="22"/>
      <c r="AQ925" s="22"/>
    </row>
    <row r="926" spans="1:43" ht="15.75" hidden="1"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50"/>
      <c r="AF926" s="22"/>
      <c r="AG926" s="22"/>
      <c r="AH926" s="22"/>
      <c r="AI926" s="22"/>
      <c r="AJ926" s="22"/>
      <c r="AK926" s="22"/>
      <c r="AL926" s="22"/>
      <c r="AM926" s="22"/>
      <c r="AN926" s="22"/>
      <c r="AO926" s="22"/>
      <c r="AP926" s="22"/>
      <c r="AQ926" s="22"/>
    </row>
    <row r="927" spans="1:43" ht="15.75" hidden="1"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50"/>
      <c r="AF927" s="22"/>
      <c r="AG927" s="22"/>
      <c r="AH927" s="22"/>
      <c r="AI927" s="22"/>
      <c r="AJ927" s="22"/>
      <c r="AK927" s="22"/>
      <c r="AL927" s="22"/>
      <c r="AM927" s="22"/>
      <c r="AN927" s="22"/>
      <c r="AO927" s="22"/>
      <c r="AP927" s="22"/>
      <c r="AQ927" s="22"/>
    </row>
    <row r="928" spans="1:43" ht="15.75" hidden="1"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50"/>
      <c r="AF928" s="22"/>
      <c r="AG928" s="22"/>
      <c r="AH928" s="22"/>
      <c r="AI928" s="22"/>
      <c r="AJ928" s="22"/>
      <c r="AK928" s="22"/>
      <c r="AL928" s="22"/>
      <c r="AM928" s="22"/>
      <c r="AN928" s="22"/>
      <c r="AO928" s="22"/>
      <c r="AP928" s="22"/>
      <c r="AQ928" s="22"/>
    </row>
    <row r="929" spans="1:43" ht="15.75" hidden="1"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50"/>
      <c r="AF929" s="22"/>
      <c r="AG929" s="22"/>
      <c r="AH929" s="22"/>
      <c r="AI929" s="22"/>
      <c r="AJ929" s="22"/>
      <c r="AK929" s="22"/>
      <c r="AL929" s="22"/>
      <c r="AM929" s="22"/>
      <c r="AN929" s="22"/>
      <c r="AO929" s="22"/>
      <c r="AP929" s="22"/>
      <c r="AQ929" s="22"/>
    </row>
    <row r="930" spans="1:43" ht="15.75" hidden="1"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50"/>
      <c r="AF930" s="22"/>
      <c r="AG930" s="22"/>
      <c r="AH930" s="22"/>
      <c r="AI930" s="22"/>
      <c r="AJ930" s="22"/>
      <c r="AK930" s="22"/>
      <c r="AL930" s="22"/>
      <c r="AM930" s="22"/>
      <c r="AN930" s="22"/>
      <c r="AO930" s="22"/>
      <c r="AP930" s="22"/>
      <c r="AQ930" s="22"/>
    </row>
    <row r="931" spans="1:43" ht="15.75" hidden="1"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50"/>
      <c r="AF931" s="22"/>
      <c r="AG931" s="22"/>
      <c r="AH931" s="22"/>
      <c r="AI931" s="22"/>
      <c r="AJ931" s="22"/>
      <c r="AK931" s="22"/>
      <c r="AL931" s="22"/>
      <c r="AM931" s="22"/>
      <c r="AN931" s="22"/>
      <c r="AO931" s="22"/>
      <c r="AP931" s="22"/>
      <c r="AQ931" s="22"/>
    </row>
    <row r="932" spans="1:43" ht="15.75" hidden="1"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50"/>
      <c r="AF932" s="22"/>
      <c r="AG932" s="22"/>
      <c r="AH932" s="22"/>
      <c r="AI932" s="22"/>
      <c r="AJ932" s="22"/>
      <c r="AK932" s="22"/>
      <c r="AL932" s="22"/>
      <c r="AM932" s="22"/>
      <c r="AN932" s="22"/>
      <c r="AO932" s="22"/>
      <c r="AP932" s="22"/>
      <c r="AQ932" s="22"/>
    </row>
    <row r="933" spans="1:43" ht="15.75" hidden="1"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50"/>
      <c r="AF933" s="22"/>
      <c r="AG933" s="22"/>
      <c r="AH933" s="22"/>
      <c r="AI933" s="22"/>
      <c r="AJ933" s="22"/>
      <c r="AK933" s="22"/>
      <c r="AL933" s="22"/>
      <c r="AM933" s="22"/>
      <c r="AN933" s="22"/>
      <c r="AO933" s="22"/>
      <c r="AP933" s="22"/>
      <c r="AQ933" s="22"/>
    </row>
    <row r="934" spans="1:43" ht="15.75" hidden="1"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50"/>
      <c r="AF934" s="22"/>
      <c r="AG934" s="22"/>
      <c r="AH934" s="22"/>
      <c r="AI934" s="22"/>
      <c r="AJ934" s="22"/>
      <c r="AK934" s="22"/>
      <c r="AL934" s="22"/>
      <c r="AM934" s="22"/>
      <c r="AN934" s="22"/>
      <c r="AO934" s="22"/>
      <c r="AP934" s="22"/>
      <c r="AQ934" s="22"/>
    </row>
    <row r="935" spans="1:43" ht="15.75" hidden="1"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50"/>
      <c r="AF935" s="22"/>
      <c r="AG935" s="22"/>
      <c r="AH935" s="22"/>
      <c r="AI935" s="22"/>
      <c r="AJ935" s="22"/>
      <c r="AK935" s="22"/>
      <c r="AL935" s="22"/>
      <c r="AM935" s="22"/>
      <c r="AN935" s="22"/>
      <c r="AO935" s="22"/>
      <c r="AP935" s="22"/>
      <c r="AQ935" s="22"/>
    </row>
    <row r="936" spans="1:43" ht="15.75" hidden="1"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50"/>
      <c r="AF936" s="22"/>
      <c r="AG936" s="22"/>
      <c r="AH936" s="22"/>
      <c r="AI936" s="22"/>
      <c r="AJ936" s="22"/>
      <c r="AK936" s="22"/>
      <c r="AL936" s="22"/>
      <c r="AM936" s="22"/>
      <c r="AN936" s="22"/>
      <c r="AO936" s="22"/>
      <c r="AP936" s="22"/>
      <c r="AQ936" s="22"/>
    </row>
    <row r="937" spans="1:43" ht="15.75" hidden="1"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50"/>
      <c r="AF937" s="22"/>
      <c r="AG937" s="22"/>
      <c r="AH937" s="22"/>
      <c r="AI937" s="22"/>
      <c r="AJ937" s="22"/>
      <c r="AK937" s="22"/>
      <c r="AL937" s="22"/>
      <c r="AM937" s="22"/>
      <c r="AN937" s="22"/>
      <c r="AO937" s="22"/>
      <c r="AP937" s="22"/>
      <c r="AQ937" s="22"/>
    </row>
    <row r="938" spans="1:43" ht="15.75" hidden="1"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50"/>
      <c r="AF938" s="22"/>
      <c r="AG938" s="22"/>
      <c r="AH938" s="22"/>
      <c r="AI938" s="22"/>
      <c r="AJ938" s="22"/>
      <c r="AK938" s="22"/>
      <c r="AL938" s="22"/>
      <c r="AM938" s="22"/>
      <c r="AN938" s="22"/>
      <c r="AO938" s="22"/>
      <c r="AP938" s="22"/>
      <c r="AQ938" s="22"/>
    </row>
    <row r="939" spans="1:43" ht="15.75" hidden="1"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50"/>
      <c r="AF939" s="22"/>
      <c r="AG939" s="22"/>
      <c r="AH939" s="22"/>
      <c r="AI939" s="22"/>
      <c r="AJ939" s="22"/>
      <c r="AK939" s="22"/>
      <c r="AL939" s="22"/>
      <c r="AM939" s="22"/>
      <c r="AN939" s="22"/>
      <c r="AO939" s="22"/>
      <c r="AP939" s="22"/>
      <c r="AQ939" s="22"/>
    </row>
    <row r="940" spans="1:43" ht="15.75" hidden="1"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50"/>
      <c r="AF940" s="22"/>
      <c r="AG940" s="22"/>
      <c r="AH940" s="22"/>
      <c r="AI940" s="22"/>
      <c r="AJ940" s="22"/>
      <c r="AK940" s="22"/>
      <c r="AL940" s="22"/>
      <c r="AM940" s="22"/>
      <c r="AN940" s="22"/>
      <c r="AO940" s="22"/>
      <c r="AP940" s="22"/>
      <c r="AQ940" s="22"/>
    </row>
    <row r="941" spans="1:43" ht="15.75" hidden="1"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50"/>
      <c r="AF941" s="22"/>
      <c r="AG941" s="22"/>
      <c r="AH941" s="22"/>
      <c r="AI941" s="22"/>
      <c r="AJ941" s="22"/>
      <c r="AK941" s="22"/>
      <c r="AL941" s="22"/>
      <c r="AM941" s="22"/>
      <c r="AN941" s="22"/>
      <c r="AO941" s="22"/>
      <c r="AP941" s="22"/>
      <c r="AQ941" s="22"/>
    </row>
    <row r="942" spans="1:43" ht="15.75" hidden="1"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50"/>
      <c r="AF942" s="22"/>
      <c r="AG942" s="22"/>
      <c r="AH942" s="22"/>
      <c r="AI942" s="22"/>
      <c r="AJ942" s="22"/>
      <c r="AK942" s="22"/>
      <c r="AL942" s="22"/>
      <c r="AM942" s="22"/>
      <c r="AN942" s="22"/>
      <c r="AO942" s="22"/>
      <c r="AP942" s="22"/>
      <c r="AQ942" s="22"/>
    </row>
    <row r="943" spans="1:43" ht="15.75" hidden="1"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50"/>
      <c r="AF943" s="22"/>
      <c r="AG943" s="22"/>
      <c r="AH943" s="22"/>
      <c r="AI943" s="22"/>
      <c r="AJ943" s="22"/>
      <c r="AK943" s="22"/>
      <c r="AL943" s="22"/>
      <c r="AM943" s="22"/>
      <c r="AN943" s="22"/>
      <c r="AO943" s="22"/>
      <c r="AP943" s="22"/>
      <c r="AQ943" s="22"/>
    </row>
    <row r="944" spans="1:43" ht="15.75" hidden="1"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50"/>
      <c r="AF944" s="22"/>
      <c r="AG944" s="22"/>
      <c r="AH944" s="22"/>
      <c r="AI944" s="22"/>
      <c r="AJ944" s="22"/>
      <c r="AK944" s="22"/>
      <c r="AL944" s="22"/>
      <c r="AM944" s="22"/>
      <c r="AN944" s="22"/>
      <c r="AO944" s="22"/>
      <c r="AP944" s="22"/>
      <c r="AQ944" s="22"/>
    </row>
    <row r="945" spans="1:43" ht="15.75" hidden="1"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50"/>
      <c r="AF945" s="22"/>
      <c r="AG945" s="22"/>
      <c r="AH945" s="22"/>
      <c r="AI945" s="22"/>
      <c r="AJ945" s="22"/>
      <c r="AK945" s="22"/>
      <c r="AL945" s="22"/>
      <c r="AM945" s="22"/>
      <c r="AN945" s="22"/>
      <c r="AO945" s="22"/>
      <c r="AP945" s="22"/>
      <c r="AQ945" s="22"/>
    </row>
    <row r="946" spans="1:43" ht="15.75" hidden="1"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50"/>
      <c r="AF946" s="22"/>
      <c r="AG946" s="22"/>
      <c r="AH946" s="22"/>
      <c r="AI946" s="22"/>
      <c r="AJ946" s="22"/>
      <c r="AK946" s="22"/>
      <c r="AL946" s="22"/>
      <c r="AM946" s="22"/>
      <c r="AN946" s="22"/>
      <c r="AO946" s="22"/>
      <c r="AP946" s="22"/>
      <c r="AQ946" s="22"/>
    </row>
    <row r="947" spans="1:43" ht="15.75" hidden="1"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50"/>
      <c r="AF947" s="22"/>
      <c r="AG947" s="22"/>
      <c r="AH947" s="22"/>
      <c r="AI947" s="22"/>
      <c r="AJ947" s="22"/>
      <c r="AK947" s="22"/>
      <c r="AL947" s="22"/>
      <c r="AM947" s="22"/>
      <c r="AN947" s="22"/>
      <c r="AO947" s="22"/>
      <c r="AP947" s="22"/>
      <c r="AQ947" s="22"/>
    </row>
    <row r="948" spans="1:43" ht="15.75" hidden="1"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50"/>
      <c r="AF948" s="22"/>
      <c r="AG948" s="22"/>
      <c r="AH948" s="22"/>
      <c r="AI948" s="22"/>
      <c r="AJ948" s="22"/>
      <c r="AK948" s="22"/>
      <c r="AL948" s="22"/>
      <c r="AM948" s="22"/>
      <c r="AN948" s="22"/>
      <c r="AO948" s="22"/>
      <c r="AP948" s="22"/>
      <c r="AQ948" s="22"/>
    </row>
    <row r="949" spans="1:43" ht="15.75" hidden="1"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50"/>
      <c r="AF949" s="22"/>
      <c r="AG949" s="22"/>
      <c r="AH949" s="22"/>
      <c r="AI949" s="22"/>
      <c r="AJ949" s="22"/>
      <c r="AK949" s="22"/>
      <c r="AL949" s="22"/>
      <c r="AM949" s="22"/>
      <c r="AN949" s="22"/>
      <c r="AO949" s="22"/>
      <c r="AP949" s="22"/>
      <c r="AQ949" s="22"/>
    </row>
    <row r="950" spans="1:43" ht="15.75" hidden="1"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50"/>
      <c r="AF950" s="22"/>
      <c r="AG950" s="22"/>
      <c r="AH950" s="22"/>
      <c r="AI950" s="22"/>
      <c r="AJ950" s="22"/>
      <c r="AK950" s="22"/>
      <c r="AL950" s="22"/>
      <c r="AM950" s="22"/>
      <c r="AN950" s="22"/>
      <c r="AO950" s="22"/>
      <c r="AP950" s="22"/>
      <c r="AQ950" s="22"/>
    </row>
    <row r="951" spans="1:43" ht="15.75" hidden="1"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50"/>
      <c r="AF951" s="22"/>
      <c r="AG951" s="22"/>
      <c r="AH951" s="22"/>
      <c r="AI951" s="22"/>
      <c r="AJ951" s="22"/>
      <c r="AK951" s="22"/>
      <c r="AL951" s="22"/>
      <c r="AM951" s="22"/>
      <c r="AN951" s="22"/>
      <c r="AO951" s="22"/>
      <c r="AP951" s="22"/>
      <c r="AQ951" s="22"/>
    </row>
    <row r="952" spans="1:43" ht="15.75" hidden="1"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50"/>
      <c r="AF952" s="22"/>
      <c r="AG952" s="22"/>
      <c r="AH952" s="22"/>
      <c r="AI952" s="22"/>
      <c r="AJ952" s="22"/>
      <c r="AK952" s="22"/>
      <c r="AL952" s="22"/>
      <c r="AM952" s="22"/>
      <c r="AN952" s="22"/>
      <c r="AO952" s="22"/>
      <c r="AP952" s="22"/>
      <c r="AQ952" s="22"/>
    </row>
    <row r="953" spans="1:43" ht="15.75" hidden="1"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50"/>
      <c r="AF953" s="22"/>
      <c r="AG953" s="22"/>
      <c r="AH953" s="22"/>
      <c r="AI953" s="22"/>
      <c r="AJ953" s="22"/>
      <c r="AK953" s="22"/>
      <c r="AL953" s="22"/>
      <c r="AM953" s="22"/>
      <c r="AN953" s="22"/>
      <c r="AO953" s="22"/>
      <c r="AP953" s="22"/>
      <c r="AQ953" s="22"/>
    </row>
    <row r="954" spans="1:43" ht="15.75" hidden="1"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50"/>
      <c r="AF954" s="22"/>
      <c r="AG954" s="22"/>
      <c r="AH954" s="22"/>
      <c r="AI954" s="22"/>
      <c r="AJ954" s="22"/>
      <c r="AK954" s="22"/>
      <c r="AL954" s="22"/>
      <c r="AM954" s="22"/>
      <c r="AN954" s="22"/>
      <c r="AO954" s="22"/>
      <c r="AP954" s="22"/>
      <c r="AQ954" s="22"/>
    </row>
    <row r="955" spans="1:43" ht="15.75" hidden="1"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50"/>
      <c r="AF955" s="22"/>
      <c r="AG955" s="22"/>
      <c r="AH955" s="22"/>
      <c r="AI955" s="22"/>
      <c r="AJ955" s="22"/>
      <c r="AK955" s="22"/>
      <c r="AL955" s="22"/>
      <c r="AM955" s="22"/>
      <c r="AN955" s="22"/>
      <c r="AO955" s="22"/>
      <c r="AP955" s="22"/>
      <c r="AQ955" s="22"/>
    </row>
    <row r="956" spans="1:43" ht="15.75" hidden="1"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50"/>
      <c r="AF956" s="22"/>
      <c r="AG956" s="22"/>
      <c r="AH956" s="22"/>
      <c r="AI956" s="22"/>
      <c r="AJ956" s="22"/>
      <c r="AK956" s="22"/>
      <c r="AL956" s="22"/>
      <c r="AM956" s="22"/>
      <c r="AN956" s="22"/>
      <c r="AO956" s="22"/>
      <c r="AP956" s="22"/>
      <c r="AQ956" s="22"/>
    </row>
    <row r="957" spans="1:43" ht="15.75" hidden="1"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50"/>
      <c r="AF957" s="22"/>
      <c r="AG957" s="22"/>
      <c r="AH957" s="22"/>
      <c r="AI957" s="22"/>
      <c r="AJ957" s="22"/>
      <c r="AK957" s="22"/>
      <c r="AL957" s="22"/>
      <c r="AM957" s="22"/>
      <c r="AN957" s="22"/>
      <c r="AO957" s="22"/>
      <c r="AP957" s="22"/>
      <c r="AQ957" s="22"/>
    </row>
    <row r="958" spans="1:43" ht="15.75" hidden="1"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50"/>
      <c r="AF958" s="22"/>
      <c r="AG958" s="22"/>
      <c r="AH958" s="22"/>
      <c r="AI958" s="22"/>
      <c r="AJ958" s="22"/>
      <c r="AK958" s="22"/>
      <c r="AL958" s="22"/>
      <c r="AM958" s="22"/>
      <c r="AN958" s="22"/>
      <c r="AO958" s="22"/>
      <c r="AP958" s="22"/>
      <c r="AQ958" s="22"/>
    </row>
    <row r="959" spans="1:43" ht="15.75" hidden="1"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50"/>
      <c r="AF959" s="22"/>
      <c r="AG959" s="22"/>
      <c r="AH959" s="22"/>
      <c r="AI959" s="22"/>
      <c r="AJ959" s="22"/>
      <c r="AK959" s="22"/>
      <c r="AL959" s="22"/>
      <c r="AM959" s="22"/>
      <c r="AN959" s="22"/>
      <c r="AO959" s="22"/>
      <c r="AP959" s="22"/>
      <c r="AQ959" s="22"/>
    </row>
    <row r="960" spans="1:43" ht="15.75" hidden="1"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50"/>
      <c r="AF960" s="22"/>
      <c r="AG960" s="22"/>
      <c r="AH960" s="22"/>
      <c r="AI960" s="22"/>
      <c r="AJ960" s="22"/>
      <c r="AK960" s="22"/>
      <c r="AL960" s="22"/>
      <c r="AM960" s="22"/>
      <c r="AN960" s="22"/>
      <c r="AO960" s="22"/>
      <c r="AP960" s="22"/>
      <c r="AQ960" s="22"/>
    </row>
    <row r="961" spans="1:43" ht="15.75" hidden="1"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50"/>
      <c r="AF961" s="22"/>
      <c r="AG961" s="22"/>
      <c r="AH961" s="22"/>
      <c r="AI961" s="22"/>
      <c r="AJ961" s="22"/>
      <c r="AK961" s="22"/>
      <c r="AL961" s="22"/>
      <c r="AM961" s="22"/>
      <c r="AN961" s="22"/>
      <c r="AO961" s="22"/>
      <c r="AP961" s="22"/>
      <c r="AQ961" s="22"/>
    </row>
    <row r="962" spans="1:43" ht="15.75" hidden="1"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50"/>
      <c r="AF962" s="22"/>
      <c r="AG962" s="22"/>
      <c r="AH962" s="22"/>
      <c r="AI962" s="22"/>
      <c r="AJ962" s="22"/>
      <c r="AK962" s="22"/>
      <c r="AL962" s="22"/>
      <c r="AM962" s="22"/>
      <c r="AN962" s="22"/>
      <c r="AO962" s="22"/>
      <c r="AP962" s="22"/>
      <c r="AQ962" s="22"/>
    </row>
    <row r="963" spans="1:43" ht="15.75" hidden="1"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50"/>
      <c r="AF963" s="22"/>
      <c r="AG963" s="22"/>
      <c r="AH963" s="22"/>
      <c r="AI963" s="22"/>
      <c r="AJ963" s="22"/>
      <c r="AK963" s="22"/>
      <c r="AL963" s="22"/>
      <c r="AM963" s="22"/>
      <c r="AN963" s="22"/>
      <c r="AO963" s="22"/>
      <c r="AP963" s="22"/>
      <c r="AQ963" s="22"/>
    </row>
    <row r="964" spans="1:43" ht="15.75" hidden="1"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50"/>
      <c r="AF964" s="22"/>
      <c r="AG964" s="22"/>
      <c r="AH964" s="22"/>
      <c r="AI964" s="22"/>
      <c r="AJ964" s="22"/>
      <c r="AK964" s="22"/>
      <c r="AL964" s="22"/>
      <c r="AM964" s="22"/>
      <c r="AN964" s="22"/>
      <c r="AO964" s="22"/>
      <c r="AP964" s="22"/>
      <c r="AQ964" s="22"/>
    </row>
    <row r="965" spans="1:43" ht="15.75" hidden="1"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50"/>
      <c r="AF965" s="22"/>
      <c r="AG965" s="22"/>
      <c r="AH965" s="22"/>
      <c r="AI965" s="22"/>
      <c r="AJ965" s="22"/>
      <c r="AK965" s="22"/>
      <c r="AL965" s="22"/>
      <c r="AM965" s="22"/>
      <c r="AN965" s="22"/>
      <c r="AO965" s="22"/>
      <c r="AP965" s="22"/>
      <c r="AQ965" s="22"/>
    </row>
    <row r="966" spans="1:43" ht="15.75" hidden="1"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50"/>
      <c r="AF966" s="22"/>
      <c r="AG966" s="22"/>
      <c r="AH966" s="22"/>
      <c r="AI966" s="22"/>
      <c r="AJ966" s="22"/>
      <c r="AK966" s="22"/>
      <c r="AL966" s="22"/>
      <c r="AM966" s="22"/>
      <c r="AN966" s="22"/>
      <c r="AO966" s="22"/>
      <c r="AP966" s="22"/>
      <c r="AQ966" s="22"/>
    </row>
    <row r="967" spans="1:43" ht="15.75" hidden="1"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50"/>
      <c r="AF967" s="22"/>
      <c r="AG967" s="22"/>
      <c r="AH967" s="22"/>
      <c r="AI967" s="22"/>
      <c r="AJ967" s="22"/>
      <c r="AK967" s="22"/>
      <c r="AL967" s="22"/>
      <c r="AM967" s="22"/>
      <c r="AN967" s="22"/>
      <c r="AO967" s="22"/>
      <c r="AP967" s="22"/>
      <c r="AQ967" s="22"/>
    </row>
    <row r="968" spans="1:43" ht="15.75" hidden="1"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50"/>
      <c r="AF968" s="22"/>
      <c r="AG968" s="22"/>
      <c r="AH968" s="22"/>
      <c r="AI968" s="22"/>
      <c r="AJ968" s="22"/>
      <c r="AK968" s="22"/>
      <c r="AL968" s="22"/>
      <c r="AM968" s="22"/>
      <c r="AN968" s="22"/>
      <c r="AO968" s="22"/>
      <c r="AP968" s="22"/>
      <c r="AQ968" s="22"/>
    </row>
    <row r="969" spans="1:43" ht="15.75" hidden="1"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50"/>
      <c r="AF969" s="22"/>
      <c r="AG969" s="22"/>
      <c r="AH969" s="22"/>
      <c r="AI969" s="22"/>
      <c r="AJ969" s="22"/>
      <c r="AK969" s="22"/>
      <c r="AL969" s="22"/>
      <c r="AM969" s="22"/>
      <c r="AN969" s="22"/>
      <c r="AO969" s="22"/>
      <c r="AP969" s="22"/>
      <c r="AQ969" s="22"/>
    </row>
    <row r="970" spans="1:43" ht="15.75" hidden="1"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50"/>
      <c r="AF970" s="22"/>
      <c r="AG970" s="22"/>
      <c r="AH970" s="22"/>
      <c r="AI970" s="22"/>
      <c r="AJ970" s="22"/>
      <c r="AK970" s="22"/>
      <c r="AL970" s="22"/>
      <c r="AM970" s="22"/>
      <c r="AN970" s="22"/>
      <c r="AO970" s="22"/>
      <c r="AP970" s="22"/>
      <c r="AQ970" s="22"/>
    </row>
    <row r="971" spans="1:43" ht="15.75" hidden="1"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50"/>
      <c r="AF971" s="22"/>
      <c r="AG971" s="22"/>
      <c r="AH971" s="22"/>
      <c r="AI971" s="22"/>
      <c r="AJ971" s="22"/>
      <c r="AK971" s="22"/>
      <c r="AL971" s="22"/>
      <c r="AM971" s="22"/>
      <c r="AN971" s="22"/>
      <c r="AO971" s="22"/>
      <c r="AP971" s="22"/>
      <c r="AQ971" s="22"/>
    </row>
    <row r="972" spans="1:43" ht="15.75" hidden="1"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50"/>
      <c r="AF972" s="22"/>
      <c r="AG972" s="22"/>
      <c r="AH972" s="22"/>
      <c r="AI972" s="22"/>
      <c r="AJ972" s="22"/>
      <c r="AK972" s="22"/>
      <c r="AL972" s="22"/>
      <c r="AM972" s="22"/>
      <c r="AN972" s="22"/>
      <c r="AO972" s="22"/>
      <c r="AP972" s="22"/>
      <c r="AQ972" s="22"/>
    </row>
    <row r="973" spans="1:43" ht="15.75" hidden="1"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50"/>
      <c r="AF973" s="22"/>
      <c r="AG973" s="22"/>
      <c r="AH973" s="22"/>
      <c r="AI973" s="22"/>
      <c r="AJ973" s="22"/>
      <c r="AK973" s="22"/>
      <c r="AL973" s="22"/>
      <c r="AM973" s="22"/>
      <c r="AN973" s="22"/>
      <c r="AO973" s="22"/>
      <c r="AP973" s="22"/>
      <c r="AQ973" s="22"/>
    </row>
    <row r="974" spans="1:43" ht="15.75" hidden="1"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50"/>
      <c r="AF974" s="22"/>
      <c r="AG974" s="22"/>
      <c r="AH974" s="22"/>
      <c r="AI974" s="22"/>
      <c r="AJ974" s="22"/>
      <c r="AK974" s="22"/>
      <c r="AL974" s="22"/>
      <c r="AM974" s="22"/>
      <c r="AN974" s="22"/>
      <c r="AO974" s="22"/>
      <c r="AP974" s="22"/>
      <c r="AQ974" s="22"/>
    </row>
    <row r="975" spans="1:43" ht="15.75" hidden="1"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50"/>
      <c r="AF975" s="22"/>
      <c r="AG975" s="22"/>
      <c r="AH975" s="22"/>
      <c r="AI975" s="22"/>
      <c r="AJ975" s="22"/>
      <c r="AK975" s="22"/>
      <c r="AL975" s="22"/>
      <c r="AM975" s="22"/>
      <c r="AN975" s="22"/>
      <c r="AO975" s="22"/>
      <c r="AP975" s="22"/>
      <c r="AQ975" s="22"/>
    </row>
    <row r="976" spans="1:43" ht="15.75" hidden="1"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50"/>
      <c r="AF976" s="22"/>
      <c r="AG976" s="22"/>
      <c r="AH976" s="22"/>
      <c r="AI976" s="22"/>
      <c r="AJ976" s="22"/>
      <c r="AK976" s="22"/>
      <c r="AL976" s="22"/>
      <c r="AM976" s="22"/>
      <c r="AN976" s="22"/>
      <c r="AO976" s="22"/>
      <c r="AP976" s="22"/>
      <c r="AQ976" s="22"/>
    </row>
    <row r="977" spans="1:43" ht="15.75" hidden="1"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50"/>
      <c r="AF977" s="22"/>
      <c r="AG977" s="22"/>
      <c r="AH977" s="22"/>
      <c r="AI977" s="22"/>
      <c r="AJ977" s="22"/>
      <c r="AK977" s="22"/>
      <c r="AL977" s="22"/>
      <c r="AM977" s="22"/>
      <c r="AN977" s="22"/>
      <c r="AO977" s="22"/>
      <c r="AP977" s="22"/>
      <c r="AQ977" s="22"/>
    </row>
    <row r="978" spans="1:43" ht="15.75" hidden="1"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50"/>
      <c r="AF978" s="22"/>
      <c r="AG978" s="22"/>
      <c r="AH978" s="22"/>
      <c r="AI978" s="22"/>
      <c r="AJ978" s="22"/>
      <c r="AK978" s="22"/>
      <c r="AL978" s="22"/>
      <c r="AM978" s="22"/>
      <c r="AN978" s="22"/>
      <c r="AO978" s="22"/>
      <c r="AP978" s="22"/>
      <c r="AQ978" s="22"/>
    </row>
    <row r="979" spans="1:43" ht="15.75" hidden="1"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50"/>
      <c r="AF979" s="22"/>
      <c r="AG979" s="22"/>
      <c r="AH979" s="22"/>
      <c r="AI979" s="22"/>
      <c r="AJ979" s="22"/>
      <c r="AK979" s="22"/>
      <c r="AL979" s="22"/>
      <c r="AM979" s="22"/>
      <c r="AN979" s="22"/>
      <c r="AO979" s="22"/>
      <c r="AP979" s="22"/>
      <c r="AQ979" s="22"/>
    </row>
    <row r="980" spans="1:43" ht="15.75" hidden="1"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50"/>
      <c r="AF980" s="22"/>
      <c r="AG980" s="22"/>
      <c r="AH980" s="22"/>
      <c r="AI980" s="22"/>
      <c r="AJ980" s="22"/>
      <c r="AK980" s="22"/>
      <c r="AL980" s="22"/>
      <c r="AM980" s="22"/>
      <c r="AN980" s="22"/>
      <c r="AO980" s="22"/>
      <c r="AP980" s="22"/>
      <c r="AQ980" s="22"/>
    </row>
    <row r="981" spans="1:43" ht="15.75" hidden="1"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50"/>
      <c r="AF981" s="22"/>
      <c r="AG981" s="22"/>
      <c r="AH981" s="22"/>
      <c r="AI981" s="22"/>
      <c r="AJ981" s="22"/>
      <c r="AK981" s="22"/>
      <c r="AL981" s="22"/>
      <c r="AM981" s="22"/>
      <c r="AN981" s="22"/>
      <c r="AO981" s="22"/>
      <c r="AP981" s="22"/>
      <c r="AQ981" s="22"/>
    </row>
    <row r="982" spans="1:43" ht="15.75" hidden="1"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50"/>
      <c r="AF982" s="22"/>
      <c r="AG982" s="22"/>
      <c r="AH982" s="22"/>
      <c r="AI982" s="22"/>
      <c r="AJ982" s="22"/>
      <c r="AK982" s="22"/>
      <c r="AL982" s="22"/>
      <c r="AM982" s="22"/>
      <c r="AN982" s="22"/>
      <c r="AO982" s="22"/>
      <c r="AP982" s="22"/>
      <c r="AQ982" s="22"/>
    </row>
    <row r="983" spans="1:43" ht="15.75" hidden="1"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50"/>
      <c r="AF983" s="22"/>
      <c r="AG983" s="22"/>
      <c r="AH983" s="22"/>
      <c r="AI983" s="22"/>
      <c r="AJ983" s="22"/>
      <c r="AK983" s="22"/>
      <c r="AL983" s="22"/>
      <c r="AM983" s="22"/>
      <c r="AN983" s="22"/>
      <c r="AO983" s="22"/>
      <c r="AP983" s="22"/>
      <c r="AQ983" s="22"/>
    </row>
    <row r="984" spans="1:43" ht="15.75" hidden="1"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50"/>
      <c r="AF984" s="22"/>
      <c r="AG984" s="22"/>
      <c r="AH984" s="22"/>
      <c r="AI984" s="22"/>
      <c r="AJ984" s="22"/>
      <c r="AK984" s="22"/>
      <c r="AL984" s="22"/>
      <c r="AM984" s="22"/>
      <c r="AN984" s="22"/>
      <c r="AO984" s="22"/>
      <c r="AP984" s="22"/>
      <c r="AQ984" s="22"/>
    </row>
    <row r="985" spans="1:43" ht="15.75" hidden="1"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50"/>
      <c r="AF985" s="22"/>
      <c r="AG985" s="22"/>
      <c r="AH985" s="22"/>
      <c r="AI985" s="22"/>
      <c r="AJ985" s="22"/>
      <c r="AK985" s="22"/>
      <c r="AL985" s="22"/>
      <c r="AM985" s="22"/>
      <c r="AN985" s="22"/>
      <c r="AO985" s="22"/>
      <c r="AP985" s="22"/>
      <c r="AQ985" s="22"/>
    </row>
    <row r="986" spans="1:43" ht="15.75" hidden="1"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50"/>
      <c r="AF986" s="22"/>
      <c r="AG986" s="22"/>
      <c r="AH986" s="22"/>
      <c r="AI986" s="22"/>
      <c r="AJ986" s="22"/>
      <c r="AK986" s="22"/>
      <c r="AL986" s="22"/>
      <c r="AM986" s="22"/>
      <c r="AN986" s="22"/>
      <c r="AO986" s="22"/>
      <c r="AP986" s="22"/>
      <c r="AQ986" s="22"/>
    </row>
    <row r="987" spans="1:43" ht="15.75" hidden="1"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50"/>
      <c r="AF987" s="22"/>
      <c r="AG987" s="22"/>
      <c r="AH987" s="22"/>
      <c r="AI987" s="22"/>
      <c r="AJ987" s="22"/>
      <c r="AK987" s="22"/>
      <c r="AL987" s="22"/>
      <c r="AM987" s="22"/>
      <c r="AN987" s="22"/>
      <c r="AO987" s="22"/>
      <c r="AP987" s="22"/>
      <c r="AQ987" s="22"/>
    </row>
    <row r="988" spans="1:43" ht="15.75" hidden="1"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50"/>
      <c r="AF988" s="22"/>
      <c r="AG988" s="22"/>
      <c r="AH988" s="22"/>
      <c r="AI988" s="22"/>
      <c r="AJ988" s="22"/>
      <c r="AK988" s="22"/>
      <c r="AL988" s="22"/>
      <c r="AM988" s="22"/>
      <c r="AN988" s="22"/>
      <c r="AO988" s="22"/>
      <c r="AP988" s="22"/>
      <c r="AQ988" s="22"/>
    </row>
    <row r="989" spans="1:43" ht="15.75" hidden="1"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50"/>
      <c r="AF989" s="22"/>
      <c r="AG989" s="22"/>
      <c r="AH989" s="22"/>
      <c r="AI989" s="22"/>
      <c r="AJ989" s="22"/>
      <c r="AK989" s="22"/>
      <c r="AL989" s="22"/>
      <c r="AM989" s="22"/>
      <c r="AN989" s="22"/>
      <c r="AO989" s="22"/>
      <c r="AP989" s="22"/>
      <c r="AQ989" s="22"/>
    </row>
    <row r="990" spans="1:43" ht="15.75" hidden="1"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50"/>
      <c r="AF990" s="22"/>
      <c r="AG990" s="22"/>
      <c r="AH990" s="22"/>
      <c r="AI990" s="22"/>
      <c r="AJ990" s="22"/>
      <c r="AK990" s="22"/>
      <c r="AL990" s="22"/>
      <c r="AM990" s="22"/>
      <c r="AN990" s="22"/>
      <c r="AO990" s="22"/>
      <c r="AP990" s="22"/>
      <c r="AQ990" s="22"/>
    </row>
    <row r="991" spans="1:43" ht="15.75" hidden="1"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50"/>
      <c r="AF991" s="22"/>
      <c r="AG991" s="22"/>
      <c r="AH991" s="22"/>
      <c r="AI991" s="22"/>
      <c r="AJ991" s="22"/>
      <c r="AK991" s="22"/>
      <c r="AL991" s="22"/>
      <c r="AM991" s="22"/>
      <c r="AN991" s="22"/>
      <c r="AO991" s="22"/>
      <c r="AP991" s="22"/>
      <c r="AQ991" s="22"/>
    </row>
    <row r="992" spans="1:43" ht="15.75" hidden="1"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50"/>
      <c r="AF992" s="22"/>
      <c r="AG992" s="22"/>
      <c r="AH992" s="22"/>
      <c r="AI992" s="22"/>
      <c r="AJ992" s="22"/>
      <c r="AK992" s="22"/>
      <c r="AL992" s="22"/>
      <c r="AM992" s="22"/>
      <c r="AN992" s="22"/>
      <c r="AO992" s="22"/>
      <c r="AP992" s="22"/>
      <c r="AQ992" s="22"/>
    </row>
    <row r="993" spans="1:43" ht="15.75" hidden="1"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50"/>
      <c r="AF993" s="22"/>
      <c r="AG993" s="22"/>
      <c r="AH993" s="22"/>
      <c r="AI993" s="22"/>
      <c r="AJ993" s="22"/>
      <c r="AK993" s="22"/>
      <c r="AL993" s="22"/>
      <c r="AM993" s="22"/>
      <c r="AN993" s="22"/>
      <c r="AO993" s="22"/>
      <c r="AP993" s="22"/>
      <c r="AQ993" s="22"/>
    </row>
    <row r="994" spans="1:43" ht="15.75" hidden="1"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50"/>
      <c r="AF994" s="22"/>
      <c r="AG994" s="22"/>
      <c r="AH994" s="22"/>
      <c r="AI994" s="22"/>
      <c r="AJ994" s="22"/>
      <c r="AK994" s="22"/>
      <c r="AL994" s="22"/>
      <c r="AM994" s="22"/>
      <c r="AN994" s="22"/>
      <c r="AO994" s="22"/>
      <c r="AP994" s="22"/>
      <c r="AQ994" s="22"/>
    </row>
    <row r="995" spans="1:43" ht="15.75" hidden="1"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50"/>
      <c r="AF995" s="22"/>
      <c r="AG995" s="22"/>
      <c r="AH995" s="22"/>
      <c r="AI995" s="22"/>
      <c r="AJ995" s="22"/>
      <c r="AK995" s="22"/>
      <c r="AL995" s="22"/>
      <c r="AM995" s="22"/>
      <c r="AN995" s="22"/>
      <c r="AO995" s="22"/>
      <c r="AP995" s="22"/>
      <c r="AQ995" s="22"/>
    </row>
    <row r="996" spans="1:43" ht="15.75" hidden="1"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50"/>
      <c r="AF996" s="22"/>
      <c r="AG996" s="22"/>
      <c r="AH996" s="22"/>
      <c r="AI996" s="22"/>
      <c r="AJ996" s="22"/>
      <c r="AK996" s="22"/>
      <c r="AL996" s="22"/>
      <c r="AM996" s="22"/>
      <c r="AN996" s="22"/>
      <c r="AO996" s="22"/>
      <c r="AP996" s="22"/>
      <c r="AQ996" s="22"/>
    </row>
    <row r="997" spans="1:43" ht="15.75" hidden="1"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50"/>
      <c r="AF997" s="22"/>
      <c r="AG997" s="22"/>
      <c r="AH997" s="22"/>
      <c r="AI997" s="22"/>
      <c r="AJ997" s="22"/>
      <c r="AK997" s="22"/>
      <c r="AL997" s="22"/>
      <c r="AM997" s="22"/>
      <c r="AN997" s="22"/>
      <c r="AO997" s="22"/>
      <c r="AP997" s="22"/>
      <c r="AQ997" s="22"/>
    </row>
    <row r="998" spans="1:43" ht="15.75" hidden="1"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50"/>
      <c r="AF998" s="22"/>
      <c r="AG998" s="22"/>
      <c r="AH998" s="22"/>
      <c r="AI998" s="22"/>
      <c r="AJ998" s="22"/>
      <c r="AK998" s="22"/>
      <c r="AL998" s="22"/>
      <c r="AM998" s="22"/>
      <c r="AN998" s="22"/>
      <c r="AO998" s="22"/>
      <c r="AP998" s="22"/>
      <c r="AQ998" s="22"/>
    </row>
    <row r="999" spans="1:43" ht="15.75" hidden="1"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50"/>
      <c r="AF999" s="22"/>
      <c r="AG999" s="22"/>
      <c r="AH999" s="22"/>
      <c r="AI999" s="22"/>
      <c r="AJ999" s="22"/>
      <c r="AK999" s="22"/>
      <c r="AL999" s="22"/>
      <c r="AM999" s="22"/>
      <c r="AN999" s="22"/>
      <c r="AO999" s="22"/>
      <c r="AP999" s="22"/>
      <c r="AQ999" s="22"/>
    </row>
    <row r="1000" spans="1:43" ht="15.75" hidden="1"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50"/>
      <c r="AF1000" s="22"/>
      <c r="AG1000" s="22"/>
      <c r="AH1000" s="22"/>
      <c r="AI1000" s="22"/>
      <c r="AJ1000" s="22"/>
      <c r="AK1000" s="22"/>
      <c r="AL1000" s="22"/>
      <c r="AM1000" s="22"/>
      <c r="AN1000" s="22"/>
      <c r="AO1000" s="22"/>
      <c r="AP1000" s="22"/>
      <c r="AQ1000" s="22"/>
    </row>
  </sheetData>
  <sheetProtection password="B7B8" sheet="1" objects="1" scenarios="1" formatCells="0" formatColumns="0" selectLockedCells="1"/>
  <mergeCells count="177">
    <mergeCell ref="Z57:AD57"/>
    <mergeCell ref="A88:AD88"/>
    <mergeCell ref="A48:A50"/>
    <mergeCell ref="A51:A53"/>
    <mergeCell ref="A54:A56"/>
    <mergeCell ref="B45:R47"/>
    <mergeCell ref="B48:R50"/>
    <mergeCell ref="T49:X49"/>
    <mergeCell ref="T50:X50"/>
    <mergeCell ref="T51:X51"/>
    <mergeCell ref="T52:X52"/>
    <mergeCell ref="T53:X53"/>
    <mergeCell ref="T47:X47"/>
    <mergeCell ref="T48:X48"/>
    <mergeCell ref="B51:R53"/>
    <mergeCell ref="B54:R56"/>
    <mergeCell ref="T56:X56"/>
    <mergeCell ref="B57:R57"/>
    <mergeCell ref="T57:W57"/>
    <mergeCell ref="B58:R60"/>
    <mergeCell ref="AC77:AD77"/>
    <mergeCell ref="A78:O79"/>
    <mergeCell ref="A80:O80"/>
    <mergeCell ref="B85:J85"/>
    <mergeCell ref="Z58:AD60"/>
    <mergeCell ref="Z61:AD63"/>
    <mergeCell ref="Z64:AD66"/>
    <mergeCell ref="U67:AD67"/>
    <mergeCell ref="U68:AD69"/>
    <mergeCell ref="A70:AD70"/>
    <mergeCell ref="A74:O75"/>
    <mergeCell ref="A67:T67"/>
    <mergeCell ref="A68:T69"/>
    <mergeCell ref="B61:R63"/>
    <mergeCell ref="A58:A60"/>
    <mergeCell ref="A61:A63"/>
    <mergeCell ref="A64:A66"/>
    <mergeCell ref="T60:X60"/>
    <mergeCell ref="Z25:AD25"/>
    <mergeCell ref="Z26:AD28"/>
    <mergeCell ref="B29:R31"/>
    <mergeCell ref="T29:X29"/>
    <mergeCell ref="Z29:AD31"/>
    <mergeCell ref="Z32:AD34"/>
    <mergeCell ref="T34:X34"/>
    <mergeCell ref="Z42:AD44"/>
    <mergeCell ref="Z45:AD47"/>
    <mergeCell ref="Z35:AD35"/>
    <mergeCell ref="T30:X30"/>
    <mergeCell ref="T33:X33"/>
    <mergeCell ref="T35:W35"/>
    <mergeCell ref="T36:X36"/>
    <mergeCell ref="T37:X37"/>
    <mergeCell ref="T38:X38"/>
    <mergeCell ref="T39:X39"/>
    <mergeCell ref="T54:X54"/>
    <mergeCell ref="Z36:AD38"/>
    <mergeCell ref="Z39:AD41"/>
    <mergeCell ref="T40:X40"/>
    <mergeCell ref="T41:X41"/>
    <mergeCell ref="T42:X42"/>
    <mergeCell ref="T43:X43"/>
    <mergeCell ref="T44:X44"/>
    <mergeCell ref="T45:X45"/>
    <mergeCell ref="T46:X46"/>
    <mergeCell ref="T31:X31"/>
    <mergeCell ref="T32:X32"/>
    <mergeCell ref="Z48:AD50"/>
    <mergeCell ref="Z51:AD53"/>
    <mergeCell ref="Z54:AD56"/>
    <mergeCell ref="T55:X55"/>
    <mergeCell ref="A71:O71"/>
    <mergeCell ref="P71:AB71"/>
    <mergeCell ref="AC71:AD71"/>
    <mergeCell ref="P72:AB72"/>
    <mergeCell ref="AC72:AD72"/>
    <mergeCell ref="P73:AB73"/>
    <mergeCell ref="AC73:AD73"/>
    <mergeCell ref="P77:AB77"/>
    <mergeCell ref="P78:AB78"/>
    <mergeCell ref="AC78:AD78"/>
    <mergeCell ref="A72:O73"/>
    <mergeCell ref="P76:AB76"/>
    <mergeCell ref="AC76:AD76"/>
    <mergeCell ref="A76:O77"/>
    <mergeCell ref="P79:AB79"/>
    <mergeCell ref="AC79:AD79"/>
    <mergeCell ref="P80:AB80"/>
    <mergeCell ref="AC80:AD80"/>
    <mergeCell ref="V85:AD85"/>
    <mergeCell ref="P74:AB74"/>
    <mergeCell ref="AC74:AD74"/>
    <mergeCell ref="P75:AB75"/>
    <mergeCell ref="AC75:AD75"/>
    <mergeCell ref="L85:T85"/>
    <mergeCell ref="T61:X61"/>
    <mergeCell ref="T62:X62"/>
    <mergeCell ref="T63:X63"/>
    <mergeCell ref="B64:R66"/>
    <mergeCell ref="T64:X64"/>
    <mergeCell ref="T65:X65"/>
    <mergeCell ref="T66:X66"/>
    <mergeCell ref="T58:X58"/>
    <mergeCell ref="T59:X59"/>
    <mergeCell ref="A18:G18"/>
    <mergeCell ref="H18:Y18"/>
    <mergeCell ref="A20:G20"/>
    <mergeCell ref="A21:G21"/>
    <mergeCell ref="A22:G22"/>
    <mergeCell ref="A23:G23"/>
    <mergeCell ref="B32:R34"/>
    <mergeCell ref="B35:R35"/>
    <mergeCell ref="A36:A38"/>
    <mergeCell ref="B36:R38"/>
    <mergeCell ref="A39:A41"/>
    <mergeCell ref="B39:R41"/>
    <mergeCell ref="B42:R44"/>
    <mergeCell ref="A42:A44"/>
    <mergeCell ref="A45:A47"/>
    <mergeCell ref="Z18:AA18"/>
    <mergeCell ref="AB18:AD18"/>
    <mergeCell ref="H19:Y19"/>
    <mergeCell ref="Z19:AA19"/>
    <mergeCell ref="AB19:AD19"/>
    <mergeCell ref="A29:A31"/>
    <mergeCell ref="A32:A34"/>
    <mergeCell ref="A19:G19"/>
    <mergeCell ref="Z23:AA23"/>
    <mergeCell ref="AB23:AD23"/>
    <mergeCell ref="T27:X27"/>
    <mergeCell ref="T28:X28"/>
    <mergeCell ref="H23:Y23"/>
    <mergeCell ref="A24:AD24"/>
    <mergeCell ref="B25:R25"/>
    <mergeCell ref="T25:W25"/>
    <mergeCell ref="A26:A28"/>
    <mergeCell ref="B26:R28"/>
    <mergeCell ref="T26:X26"/>
    <mergeCell ref="A10:AD10"/>
    <mergeCell ref="A11:AD11"/>
    <mergeCell ref="A12:AD12"/>
    <mergeCell ref="A13:O13"/>
    <mergeCell ref="Q13:AD13"/>
    <mergeCell ref="A14:O14"/>
    <mergeCell ref="Q14:AD14"/>
    <mergeCell ref="Z17:AA17"/>
    <mergeCell ref="AB17:AD17"/>
    <mergeCell ref="A15:AD15"/>
    <mergeCell ref="A16:G16"/>
    <mergeCell ref="H16:Y16"/>
    <mergeCell ref="Z16:AA16"/>
    <mergeCell ref="AB16:AD16"/>
    <mergeCell ref="A17:G17"/>
    <mergeCell ref="H17:Y17"/>
    <mergeCell ref="A2:AD2"/>
    <mergeCell ref="A5:AB5"/>
    <mergeCell ref="A6:E6"/>
    <mergeCell ref="F6:AD6"/>
    <mergeCell ref="A7:E7"/>
    <mergeCell ref="F7:AD7"/>
    <mergeCell ref="F8:AD8"/>
    <mergeCell ref="A8:E8"/>
    <mergeCell ref="A9:E9"/>
    <mergeCell ref="F9:H9"/>
    <mergeCell ref="M9:O9"/>
    <mergeCell ref="Q9:T9"/>
    <mergeCell ref="V9:Y9"/>
    <mergeCell ref="Z9:AD9"/>
    <mergeCell ref="Z22:AA22"/>
    <mergeCell ref="AB22:AD22"/>
    <mergeCell ref="H20:Y20"/>
    <mergeCell ref="Z20:AA20"/>
    <mergeCell ref="AB20:AD20"/>
    <mergeCell ref="H21:Y21"/>
    <mergeCell ref="Z21:AA21"/>
    <mergeCell ref="AB21:AD21"/>
    <mergeCell ref="H22:Y22"/>
  </mergeCells>
  <conditionalFormatting sqref="A18:A23">
    <cfRule type="containsBlanks" dxfId="17" priority="1">
      <formula>LEN(TRIM(A18))=0</formula>
    </cfRule>
  </conditionalFormatting>
  <conditionalFormatting sqref="AD5">
    <cfRule type="containsBlanks" dxfId="16" priority="2">
      <formula>LEN(TRIM(AD5))=0</formula>
    </cfRule>
  </conditionalFormatting>
  <conditionalFormatting sqref="P72:AD79 AC80:AD80">
    <cfRule type="containsBlanks" dxfId="15" priority="3">
      <formula>LEN(TRIM(P72))=0</formula>
    </cfRule>
  </conditionalFormatting>
  <conditionalFormatting sqref="A13:O14">
    <cfRule type="containsBlanks" dxfId="14" priority="4">
      <formula>LEN(TRIM(A13))=0</formula>
    </cfRule>
  </conditionalFormatting>
  <conditionalFormatting sqref="Q13:AD14">
    <cfRule type="containsBlanks" dxfId="13" priority="5">
      <formula>LEN(TRIM(Q13))=0</formula>
    </cfRule>
  </conditionalFormatting>
  <conditionalFormatting sqref="H17:AA23">
    <cfRule type="containsBlanks" dxfId="12" priority="6">
      <formula>LEN(TRIM(H17))=0</formula>
    </cfRule>
  </conditionalFormatting>
  <conditionalFormatting sqref="A26 A29 A32 A36 A39 A42 A45 A48 A51 A54 A58 A61 A64">
    <cfRule type="containsBlanks" dxfId="11" priority="7">
      <formula>LEN(TRIM(A26))=0</formula>
    </cfRule>
  </conditionalFormatting>
  <conditionalFormatting sqref="S26:S34">
    <cfRule type="containsBlanks" dxfId="10" priority="8">
      <formula>LEN(TRIM(S26))=0</formula>
    </cfRule>
  </conditionalFormatting>
  <conditionalFormatting sqref="B26">
    <cfRule type="containsBlanks" dxfId="9" priority="9">
      <formula>LEN(TRIM(B26))=0</formula>
    </cfRule>
  </conditionalFormatting>
  <conditionalFormatting sqref="B29">
    <cfRule type="containsBlanks" dxfId="8" priority="10">
      <formula>LEN(TRIM(B29))=0</formula>
    </cfRule>
  </conditionalFormatting>
  <conditionalFormatting sqref="B32">
    <cfRule type="containsBlanks" dxfId="7" priority="11">
      <formula>LEN(TRIM(B32))=0</formula>
    </cfRule>
  </conditionalFormatting>
  <conditionalFormatting sqref="B36 B39 B42 B45 B48 B51 B54 S36:S56">
    <cfRule type="containsBlanks" dxfId="6" priority="12">
      <formula>LEN(TRIM(B36))=0</formula>
    </cfRule>
  </conditionalFormatting>
  <conditionalFormatting sqref="B58 B61 B64 S58:S66">
    <cfRule type="containsBlanks" dxfId="5" priority="13">
      <formula>LEN(TRIM(B58))=0</formula>
    </cfRule>
  </conditionalFormatting>
  <conditionalFormatting sqref="T58">
    <cfRule type="containsBlanks" dxfId="4" priority="14">
      <formula>LEN(TRIM(T58))=0</formula>
    </cfRule>
  </conditionalFormatting>
  <conditionalFormatting sqref="T36:T56">
    <cfRule type="containsBlanks" dxfId="3" priority="15">
      <formula>LEN(TRIM(T36))=0</formula>
    </cfRule>
  </conditionalFormatting>
  <conditionalFormatting sqref="T59:T66">
    <cfRule type="containsBlanks" dxfId="2" priority="16">
      <formula>LEN(TRIM(T59))=0</formula>
    </cfRule>
  </conditionalFormatting>
  <conditionalFormatting sqref="T26">
    <cfRule type="containsBlanks" dxfId="1" priority="17">
      <formula>LEN(TRIM(T26))=0</formula>
    </cfRule>
  </conditionalFormatting>
  <conditionalFormatting sqref="T27:T34">
    <cfRule type="containsBlanks" dxfId="0" priority="18">
      <formula>LEN(TRIM(T27))=0</formula>
    </cfRule>
  </conditionalFormatting>
  <dataValidations count="4">
    <dataValidation type="list" allowBlank="1" showErrorMessage="1" sqref="A13:A14 Q13:Q14">
      <formula1>"Aprendizaje basado en escenarios prácticos,Aprendizaje colaborativo,Aprendizaje por proyectos,Método inductivo-deductivo,Método del caso,Método expositivo,Método analógico o comparativo"</formula1>
    </dataValidation>
    <dataValidation type="list" allowBlank="1" showErrorMessage="1" sqref="T58:T66">
      <formula1>"Práctica,Tarea,Reporte,Cecklist,Actividad,Ensayo,Proyecto,Investigación,Exposición,Examen Escrito,Examen Departamenta,Lista de Cotejo,Mapa Mental"</formula1>
    </dataValidation>
    <dataValidation type="list" allowBlank="1" showErrorMessage="1" sqref="S26:S34 Y26:Y34 S36:S56 Y36:Y56 S58:S66 Y58:Y66">
      <formula1>"Si,No"</formula1>
    </dataValidation>
    <dataValidation type="list" allowBlank="1" showErrorMessage="1" sqref="T26:T34 T36:T56">
      <formula1>"Práctica,Tarea,Reporte,Checklist,Actividad,Ensayo,Proyecto,Investigación,Exposición,Lista de Cotejo,Mapa Mental,Examen Escrito"</formula1>
    </dataValidation>
  </dataValidations>
  <printOptions horizontalCentered="1"/>
  <pageMargins left="0.19685039370078741" right="0.19685039370078741" top="0.19685039370078741" bottom="0.19685039370078741" header="0" footer="0"/>
  <pageSetup scale="80" fitToHeight="2" orientation="portrait" r:id="rId1"/>
  <rowBreaks count="1" manualBreakCount="1">
    <brk id="47" max="29"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62"/>
  <sheetViews>
    <sheetView zoomScale="120" zoomScaleNormal="120" workbookViewId="0">
      <pane xSplit="2" ySplit="1" topLeftCell="C2" activePane="bottomRight" state="frozen"/>
      <selection pane="topRight" activeCell="C1" sqref="C1"/>
      <selection pane="bottomLeft" activeCell="A2" sqref="A2"/>
      <selection pane="bottomRight" sqref="A1:XFD1048576"/>
    </sheetView>
  </sheetViews>
  <sheetFormatPr baseColWidth="10" defaultColWidth="11.28515625" defaultRowHeight="15" customHeight="1"/>
  <cols>
    <col min="1" max="555" width="11.28515625" style="48"/>
    <col min="556" max="556" width="15" style="48" bestFit="1" customWidth="1"/>
    <col min="557" max="558" width="11.28515625" style="48"/>
    <col min="559" max="559" width="15.140625" style="48" bestFit="1" customWidth="1"/>
    <col min="560" max="16384" width="11.28515625" style="48"/>
  </cols>
  <sheetData>
    <row r="1" spans="1:574" s="32" customFormat="1" ht="13.5" customHeight="1">
      <c r="A1" s="30" t="s">
        <v>138</v>
      </c>
      <c r="B1" s="30" t="s">
        <v>4358</v>
      </c>
      <c r="C1" s="30" t="s">
        <v>139</v>
      </c>
      <c r="D1" s="30" t="s">
        <v>140</v>
      </c>
      <c r="E1" s="30" t="s">
        <v>141</v>
      </c>
      <c r="F1" s="30" t="s">
        <v>142</v>
      </c>
      <c r="G1" s="30" t="s">
        <v>143</v>
      </c>
      <c r="H1" s="30" t="s">
        <v>144</v>
      </c>
      <c r="I1" s="30" t="s">
        <v>4359</v>
      </c>
      <c r="J1" s="30" t="s">
        <v>145</v>
      </c>
      <c r="K1" s="30" t="s">
        <v>146</v>
      </c>
      <c r="L1" s="30" t="s">
        <v>147</v>
      </c>
      <c r="M1" s="30" t="s">
        <v>142</v>
      </c>
      <c r="N1" s="30" t="s">
        <v>143</v>
      </c>
      <c r="O1" s="30" t="s">
        <v>144</v>
      </c>
      <c r="P1" s="30" t="s">
        <v>148</v>
      </c>
      <c r="Q1" s="30" t="s">
        <v>149</v>
      </c>
      <c r="R1" s="30" t="s">
        <v>150</v>
      </c>
      <c r="S1" s="30" t="s">
        <v>151</v>
      </c>
      <c r="T1" s="30" t="s">
        <v>152</v>
      </c>
      <c r="U1" s="30" t="s">
        <v>153</v>
      </c>
      <c r="V1" s="30" t="s">
        <v>150</v>
      </c>
      <c r="W1" s="30" t="s">
        <v>151</v>
      </c>
      <c r="X1" s="30" t="s">
        <v>152</v>
      </c>
      <c r="Y1" s="30" t="s">
        <v>154</v>
      </c>
      <c r="Z1" s="30" t="s">
        <v>150</v>
      </c>
      <c r="AA1" s="30" t="s">
        <v>151</v>
      </c>
      <c r="AB1" s="30" t="s">
        <v>152</v>
      </c>
      <c r="AC1" s="30" t="s">
        <v>155</v>
      </c>
      <c r="AD1" s="30" t="s">
        <v>150</v>
      </c>
      <c r="AE1" s="30" t="s">
        <v>151</v>
      </c>
      <c r="AF1" s="30" t="s">
        <v>152</v>
      </c>
      <c r="AG1" s="30" t="s">
        <v>156</v>
      </c>
      <c r="AH1" s="30" t="s">
        <v>150</v>
      </c>
      <c r="AI1" s="30" t="s">
        <v>151</v>
      </c>
      <c r="AJ1" s="30" t="s">
        <v>152</v>
      </c>
      <c r="AK1" s="30" t="s">
        <v>157</v>
      </c>
      <c r="AL1" s="30" t="s">
        <v>150</v>
      </c>
      <c r="AM1" s="30" t="s">
        <v>151</v>
      </c>
      <c r="AN1" s="30" t="s">
        <v>152</v>
      </c>
      <c r="AO1" s="30" t="s">
        <v>158</v>
      </c>
      <c r="AP1" s="30" t="s">
        <v>150</v>
      </c>
      <c r="AQ1" s="30" t="s">
        <v>151</v>
      </c>
      <c r="AR1" s="30" t="s">
        <v>152</v>
      </c>
      <c r="AS1" s="30" t="s">
        <v>159</v>
      </c>
      <c r="AT1" s="30" t="s">
        <v>150</v>
      </c>
      <c r="AU1" s="30" t="s">
        <v>151</v>
      </c>
      <c r="AV1" s="30" t="s">
        <v>152</v>
      </c>
      <c r="AW1" s="30" t="s">
        <v>160</v>
      </c>
      <c r="AX1" s="30" t="s">
        <v>150</v>
      </c>
      <c r="AY1" s="30" t="s">
        <v>151</v>
      </c>
      <c r="AZ1" s="30" t="s">
        <v>152</v>
      </c>
      <c r="BA1" s="30" t="s">
        <v>161</v>
      </c>
      <c r="BB1" s="30" t="s">
        <v>162</v>
      </c>
      <c r="BC1" s="30" t="s">
        <v>163</v>
      </c>
      <c r="BD1" s="30" t="s">
        <v>164</v>
      </c>
      <c r="BE1" s="30" t="s">
        <v>165</v>
      </c>
      <c r="BF1" s="30" t="s">
        <v>166</v>
      </c>
      <c r="BG1" s="30" t="s">
        <v>146</v>
      </c>
      <c r="BH1" s="30" t="s">
        <v>147</v>
      </c>
      <c r="BI1" s="30" t="s">
        <v>142</v>
      </c>
      <c r="BJ1" s="30" t="s">
        <v>143</v>
      </c>
      <c r="BK1" s="30" t="s">
        <v>144</v>
      </c>
      <c r="BL1" s="30" t="s">
        <v>148</v>
      </c>
      <c r="BM1" s="30" t="s">
        <v>149</v>
      </c>
      <c r="BN1" s="30" t="s">
        <v>150</v>
      </c>
      <c r="BO1" s="30" t="s">
        <v>151</v>
      </c>
      <c r="BP1" s="30" t="s">
        <v>152</v>
      </c>
      <c r="BQ1" s="30" t="s">
        <v>153</v>
      </c>
      <c r="BR1" s="31" t="s">
        <v>150</v>
      </c>
      <c r="BS1" s="30" t="s">
        <v>151</v>
      </c>
      <c r="BT1" s="30" t="s">
        <v>152</v>
      </c>
      <c r="BU1" s="30" t="s">
        <v>154</v>
      </c>
      <c r="BV1" s="30" t="s">
        <v>150</v>
      </c>
      <c r="BW1" s="30" t="s">
        <v>151</v>
      </c>
      <c r="BX1" s="30" t="s">
        <v>152</v>
      </c>
      <c r="BY1" s="30" t="s">
        <v>155</v>
      </c>
      <c r="BZ1" s="30" t="s">
        <v>150</v>
      </c>
      <c r="CA1" s="30" t="s">
        <v>151</v>
      </c>
      <c r="CB1" s="30" t="s">
        <v>152</v>
      </c>
      <c r="CC1" s="30" t="s">
        <v>156</v>
      </c>
      <c r="CD1" s="30" t="s">
        <v>150</v>
      </c>
      <c r="CE1" s="30" t="s">
        <v>151</v>
      </c>
      <c r="CF1" s="30" t="s">
        <v>152</v>
      </c>
      <c r="CG1" s="30" t="s">
        <v>157</v>
      </c>
      <c r="CH1" s="30" t="s">
        <v>150</v>
      </c>
      <c r="CI1" s="30" t="s">
        <v>151</v>
      </c>
      <c r="CJ1" s="30" t="s">
        <v>152</v>
      </c>
      <c r="CK1" s="30" t="s">
        <v>158</v>
      </c>
      <c r="CL1" s="30" t="s">
        <v>150</v>
      </c>
      <c r="CM1" s="30" t="s">
        <v>151</v>
      </c>
      <c r="CN1" s="30" t="s">
        <v>152</v>
      </c>
      <c r="CO1" s="30" t="s">
        <v>159</v>
      </c>
      <c r="CP1" s="30" t="s">
        <v>150</v>
      </c>
      <c r="CQ1" s="30" t="s">
        <v>151</v>
      </c>
      <c r="CR1" s="30" t="s">
        <v>152</v>
      </c>
      <c r="CS1" s="30" t="s">
        <v>160</v>
      </c>
      <c r="CT1" s="30" t="s">
        <v>150</v>
      </c>
      <c r="CU1" s="30" t="s">
        <v>151</v>
      </c>
      <c r="CV1" s="30" t="s">
        <v>152</v>
      </c>
      <c r="CW1" s="30" t="s">
        <v>161</v>
      </c>
      <c r="CX1" s="30" t="s">
        <v>162</v>
      </c>
      <c r="CY1" s="30" t="s">
        <v>163</v>
      </c>
      <c r="CZ1" s="30" t="s">
        <v>164</v>
      </c>
      <c r="DA1" s="30" t="s">
        <v>165</v>
      </c>
      <c r="DB1" s="30" t="s">
        <v>166</v>
      </c>
      <c r="DC1" s="30" t="s">
        <v>146</v>
      </c>
      <c r="DD1" s="30" t="s">
        <v>147</v>
      </c>
      <c r="DE1" s="30" t="s">
        <v>142</v>
      </c>
      <c r="DF1" s="30" t="s">
        <v>143</v>
      </c>
      <c r="DG1" s="30" t="s">
        <v>144</v>
      </c>
      <c r="DH1" s="30" t="s">
        <v>148</v>
      </c>
      <c r="DI1" s="30" t="s">
        <v>149</v>
      </c>
      <c r="DJ1" s="30" t="s">
        <v>150</v>
      </c>
      <c r="DK1" s="30" t="s">
        <v>151</v>
      </c>
      <c r="DL1" s="30" t="s">
        <v>152</v>
      </c>
      <c r="DM1" s="30" t="s">
        <v>153</v>
      </c>
      <c r="DN1" s="30" t="s">
        <v>150</v>
      </c>
      <c r="DO1" s="30" t="s">
        <v>151</v>
      </c>
      <c r="DP1" s="30" t="s">
        <v>152</v>
      </c>
      <c r="DQ1" s="30" t="s">
        <v>154</v>
      </c>
      <c r="DR1" s="30" t="s">
        <v>150</v>
      </c>
      <c r="DS1" s="30" t="s">
        <v>151</v>
      </c>
      <c r="DT1" s="30" t="s">
        <v>152</v>
      </c>
      <c r="DU1" s="30" t="s">
        <v>155</v>
      </c>
      <c r="DV1" s="30" t="s">
        <v>150</v>
      </c>
      <c r="DW1" s="30" t="s">
        <v>151</v>
      </c>
      <c r="DX1" s="30" t="s">
        <v>152</v>
      </c>
      <c r="DY1" s="30" t="s">
        <v>156</v>
      </c>
      <c r="DZ1" s="30" t="s">
        <v>150</v>
      </c>
      <c r="EA1" s="30" t="s">
        <v>151</v>
      </c>
      <c r="EB1" s="30" t="s">
        <v>152</v>
      </c>
      <c r="EC1" s="30" t="s">
        <v>157</v>
      </c>
      <c r="ED1" s="30" t="s">
        <v>150</v>
      </c>
      <c r="EE1" s="30" t="s">
        <v>151</v>
      </c>
      <c r="EF1" s="30" t="s">
        <v>152</v>
      </c>
      <c r="EG1" s="30" t="s">
        <v>158</v>
      </c>
      <c r="EH1" s="30" t="s">
        <v>150</v>
      </c>
      <c r="EI1" s="30" t="s">
        <v>151</v>
      </c>
      <c r="EJ1" s="30" t="s">
        <v>152</v>
      </c>
      <c r="EK1" s="30" t="s">
        <v>159</v>
      </c>
      <c r="EL1" s="30" t="s">
        <v>150</v>
      </c>
      <c r="EM1" s="30" t="s">
        <v>151</v>
      </c>
      <c r="EN1" s="30" t="s">
        <v>152</v>
      </c>
      <c r="EO1" s="30" t="s">
        <v>160</v>
      </c>
      <c r="EP1" s="30" t="s">
        <v>150</v>
      </c>
      <c r="EQ1" s="30" t="s">
        <v>151</v>
      </c>
      <c r="ER1" s="30" t="s">
        <v>152</v>
      </c>
      <c r="ES1" s="30" t="s">
        <v>4360</v>
      </c>
      <c r="ET1" s="30" t="s">
        <v>150</v>
      </c>
      <c r="EU1" s="30" t="s">
        <v>4361</v>
      </c>
      <c r="EV1" s="30" t="s">
        <v>152</v>
      </c>
      <c r="EW1" s="30" t="s">
        <v>161</v>
      </c>
      <c r="EX1" s="30" t="s">
        <v>162</v>
      </c>
      <c r="EY1" s="30" t="s">
        <v>163</v>
      </c>
      <c r="EZ1" s="30" t="s">
        <v>164</v>
      </c>
      <c r="FA1" s="30" t="s">
        <v>165</v>
      </c>
      <c r="FB1" s="30" t="s">
        <v>166</v>
      </c>
      <c r="FC1" s="30" t="s">
        <v>146</v>
      </c>
      <c r="FD1" s="30" t="s">
        <v>147</v>
      </c>
      <c r="FE1" s="30" t="s">
        <v>142</v>
      </c>
      <c r="FF1" s="30" t="s">
        <v>143</v>
      </c>
      <c r="FG1" s="30" t="s">
        <v>144</v>
      </c>
      <c r="FH1" s="30" t="s">
        <v>148</v>
      </c>
      <c r="FI1" s="30" t="s">
        <v>149</v>
      </c>
      <c r="FJ1" s="30" t="s">
        <v>150</v>
      </c>
      <c r="FK1" s="30" t="s">
        <v>151</v>
      </c>
      <c r="FL1" s="30" t="s">
        <v>152</v>
      </c>
      <c r="FM1" s="30" t="s">
        <v>153</v>
      </c>
      <c r="FN1" s="30" t="s">
        <v>150</v>
      </c>
      <c r="FO1" s="30" t="s">
        <v>151</v>
      </c>
      <c r="FP1" s="30" t="s">
        <v>152</v>
      </c>
      <c r="FQ1" s="30" t="s">
        <v>154</v>
      </c>
      <c r="FR1" s="30" t="s">
        <v>150</v>
      </c>
      <c r="FS1" s="30" t="s">
        <v>151</v>
      </c>
      <c r="FT1" s="30" t="s">
        <v>152</v>
      </c>
      <c r="FU1" s="30" t="s">
        <v>155</v>
      </c>
      <c r="FV1" s="30" t="s">
        <v>150</v>
      </c>
      <c r="FW1" s="30" t="s">
        <v>151</v>
      </c>
      <c r="FX1" s="30" t="s">
        <v>152</v>
      </c>
      <c r="FY1" s="30" t="s">
        <v>156</v>
      </c>
      <c r="FZ1" s="30" t="s">
        <v>150</v>
      </c>
      <c r="GA1" s="30" t="s">
        <v>151</v>
      </c>
      <c r="GB1" s="30" t="s">
        <v>152</v>
      </c>
      <c r="GC1" s="30" t="s">
        <v>157</v>
      </c>
      <c r="GD1" s="30" t="s">
        <v>150</v>
      </c>
      <c r="GE1" s="30" t="s">
        <v>151</v>
      </c>
      <c r="GF1" s="30" t="s">
        <v>152</v>
      </c>
      <c r="GG1" s="30" t="s">
        <v>158</v>
      </c>
      <c r="GH1" s="30" t="s">
        <v>150</v>
      </c>
      <c r="GI1" s="30" t="s">
        <v>151</v>
      </c>
      <c r="GJ1" s="30" t="s">
        <v>152</v>
      </c>
      <c r="GK1" s="30" t="s">
        <v>159</v>
      </c>
      <c r="GL1" s="30" t="s">
        <v>150</v>
      </c>
      <c r="GM1" s="30" t="s">
        <v>151</v>
      </c>
      <c r="GN1" s="30" t="s">
        <v>152</v>
      </c>
      <c r="GO1" s="30" t="s">
        <v>160</v>
      </c>
      <c r="GP1" s="30" t="s">
        <v>150</v>
      </c>
      <c r="GQ1" s="30" t="s">
        <v>151</v>
      </c>
      <c r="GR1" s="30" t="s">
        <v>152</v>
      </c>
      <c r="GS1" s="30" t="s">
        <v>161</v>
      </c>
      <c r="GT1" s="30" t="s">
        <v>162</v>
      </c>
      <c r="GU1" s="30" t="s">
        <v>163</v>
      </c>
      <c r="GV1" s="30" t="s">
        <v>164</v>
      </c>
      <c r="GW1" s="30" t="s">
        <v>165</v>
      </c>
      <c r="GX1" s="30" t="s">
        <v>166</v>
      </c>
      <c r="GY1" s="30" t="s">
        <v>146</v>
      </c>
      <c r="GZ1" s="30" t="s">
        <v>147</v>
      </c>
      <c r="HA1" s="30" t="s">
        <v>142</v>
      </c>
      <c r="HB1" s="30" t="s">
        <v>143</v>
      </c>
      <c r="HC1" s="30" t="s">
        <v>144</v>
      </c>
      <c r="HD1" s="30" t="s">
        <v>148</v>
      </c>
      <c r="HE1" s="30" t="s">
        <v>149</v>
      </c>
      <c r="HF1" s="30" t="s">
        <v>150</v>
      </c>
      <c r="HG1" s="30" t="s">
        <v>151</v>
      </c>
      <c r="HH1" s="30" t="s">
        <v>152</v>
      </c>
      <c r="HI1" s="30" t="s">
        <v>153</v>
      </c>
      <c r="HJ1" s="30" t="s">
        <v>150</v>
      </c>
      <c r="HK1" s="30" t="s">
        <v>151</v>
      </c>
      <c r="HL1" s="30" t="s">
        <v>152</v>
      </c>
      <c r="HM1" s="30" t="s">
        <v>154</v>
      </c>
      <c r="HN1" s="30" t="s">
        <v>150</v>
      </c>
      <c r="HO1" s="30" t="s">
        <v>151</v>
      </c>
      <c r="HP1" s="30" t="s">
        <v>152</v>
      </c>
      <c r="HQ1" s="30" t="s">
        <v>155</v>
      </c>
      <c r="HR1" s="30" t="s">
        <v>150</v>
      </c>
      <c r="HS1" s="30" t="s">
        <v>151</v>
      </c>
      <c r="HT1" s="30" t="s">
        <v>152</v>
      </c>
      <c r="HU1" s="30" t="s">
        <v>156</v>
      </c>
      <c r="HV1" s="30" t="s">
        <v>150</v>
      </c>
      <c r="HW1" s="30" t="s">
        <v>151</v>
      </c>
      <c r="HX1" s="30" t="s">
        <v>152</v>
      </c>
      <c r="HY1" s="30" t="s">
        <v>157</v>
      </c>
      <c r="HZ1" s="30" t="s">
        <v>150</v>
      </c>
      <c r="IA1" s="30" t="s">
        <v>151</v>
      </c>
      <c r="IB1" s="30" t="s">
        <v>152</v>
      </c>
      <c r="IC1" s="30" t="s">
        <v>158</v>
      </c>
      <c r="ID1" s="30" t="s">
        <v>150</v>
      </c>
      <c r="IE1" s="30" t="s">
        <v>151</v>
      </c>
      <c r="IF1" s="30" t="s">
        <v>152</v>
      </c>
      <c r="IG1" s="30" t="s">
        <v>159</v>
      </c>
      <c r="IH1" s="30" t="s">
        <v>150</v>
      </c>
      <c r="II1" s="30" t="s">
        <v>151</v>
      </c>
      <c r="IJ1" s="30" t="s">
        <v>152</v>
      </c>
      <c r="IK1" s="30" t="s">
        <v>160</v>
      </c>
      <c r="IL1" s="30" t="s">
        <v>150</v>
      </c>
      <c r="IM1" s="30" t="s">
        <v>151</v>
      </c>
      <c r="IN1" s="30" t="s">
        <v>152</v>
      </c>
      <c r="IO1" s="30" t="s">
        <v>161</v>
      </c>
      <c r="IP1" s="30" t="s">
        <v>162</v>
      </c>
      <c r="IQ1" s="30" t="s">
        <v>163</v>
      </c>
      <c r="IR1" s="30" t="s">
        <v>164</v>
      </c>
      <c r="IS1" s="30" t="s">
        <v>165</v>
      </c>
      <c r="IT1" s="30" t="s">
        <v>166</v>
      </c>
      <c r="IU1" s="30" t="s">
        <v>146</v>
      </c>
      <c r="IV1" s="30" t="s">
        <v>147</v>
      </c>
      <c r="IW1" s="30" t="s">
        <v>142</v>
      </c>
      <c r="IX1" s="30" t="s">
        <v>143</v>
      </c>
      <c r="IY1" s="30" t="s">
        <v>144</v>
      </c>
      <c r="IZ1" s="30" t="s">
        <v>148</v>
      </c>
      <c r="JA1" s="30" t="s">
        <v>149</v>
      </c>
      <c r="JB1" s="30" t="s">
        <v>150</v>
      </c>
      <c r="JC1" s="30" t="s">
        <v>151</v>
      </c>
      <c r="JD1" s="30" t="s">
        <v>152</v>
      </c>
      <c r="JE1" s="30" t="s">
        <v>153</v>
      </c>
      <c r="JF1" s="30" t="s">
        <v>150</v>
      </c>
      <c r="JG1" s="30" t="s">
        <v>151</v>
      </c>
      <c r="JH1" s="30" t="s">
        <v>152</v>
      </c>
      <c r="JI1" s="30" t="s">
        <v>154</v>
      </c>
      <c r="JJ1" s="30" t="s">
        <v>150</v>
      </c>
      <c r="JK1" s="30" t="s">
        <v>151</v>
      </c>
      <c r="JL1" s="30" t="s">
        <v>152</v>
      </c>
      <c r="JM1" s="30" t="s">
        <v>155</v>
      </c>
      <c r="JN1" s="30" t="s">
        <v>150</v>
      </c>
      <c r="JO1" s="30" t="s">
        <v>151</v>
      </c>
      <c r="JP1" s="30" t="s">
        <v>152</v>
      </c>
      <c r="JQ1" s="30" t="s">
        <v>156</v>
      </c>
      <c r="JR1" s="30" t="s">
        <v>150</v>
      </c>
      <c r="JS1" s="30" t="s">
        <v>151</v>
      </c>
      <c r="JT1" s="30" t="s">
        <v>152</v>
      </c>
      <c r="JU1" s="30" t="s">
        <v>157</v>
      </c>
      <c r="JV1" s="30" t="s">
        <v>150</v>
      </c>
      <c r="JW1" s="30" t="s">
        <v>151</v>
      </c>
      <c r="JX1" s="30" t="s">
        <v>152</v>
      </c>
      <c r="JY1" s="30" t="s">
        <v>158</v>
      </c>
      <c r="JZ1" s="30" t="s">
        <v>150</v>
      </c>
      <c r="KA1" s="30" t="s">
        <v>151</v>
      </c>
      <c r="KB1" s="30" t="s">
        <v>152</v>
      </c>
      <c r="KC1" s="30" t="s">
        <v>159</v>
      </c>
      <c r="KD1" s="30" t="s">
        <v>150</v>
      </c>
      <c r="KE1" s="30" t="s">
        <v>151</v>
      </c>
      <c r="KF1" s="30" t="s">
        <v>152</v>
      </c>
      <c r="KG1" s="30" t="s">
        <v>160</v>
      </c>
      <c r="KH1" s="30" t="s">
        <v>150</v>
      </c>
      <c r="KI1" s="30" t="s">
        <v>151</v>
      </c>
      <c r="KJ1" s="30" t="s">
        <v>152</v>
      </c>
      <c r="KK1" s="30" t="s">
        <v>161</v>
      </c>
      <c r="KL1" s="30" t="s">
        <v>162</v>
      </c>
      <c r="KM1" s="30" t="s">
        <v>163</v>
      </c>
      <c r="KN1" s="30" t="s">
        <v>164</v>
      </c>
      <c r="KO1" s="30" t="s">
        <v>165</v>
      </c>
      <c r="KP1" s="30" t="s">
        <v>166</v>
      </c>
      <c r="KQ1" s="30" t="s">
        <v>146</v>
      </c>
      <c r="KR1" s="30" t="s">
        <v>147</v>
      </c>
      <c r="KS1" s="30" t="s">
        <v>142</v>
      </c>
      <c r="KT1" s="30" t="s">
        <v>143</v>
      </c>
      <c r="KU1" s="30" t="s">
        <v>144</v>
      </c>
      <c r="KV1" s="30" t="s">
        <v>148</v>
      </c>
      <c r="KW1" s="30" t="s">
        <v>149</v>
      </c>
      <c r="KX1" s="30" t="s">
        <v>150</v>
      </c>
      <c r="KY1" s="30" t="s">
        <v>151</v>
      </c>
      <c r="KZ1" s="30" t="s">
        <v>152</v>
      </c>
      <c r="LA1" s="30" t="s">
        <v>153</v>
      </c>
      <c r="LB1" s="30" t="s">
        <v>150</v>
      </c>
      <c r="LC1" s="30" t="s">
        <v>151</v>
      </c>
      <c r="LD1" s="30" t="s">
        <v>152</v>
      </c>
      <c r="LE1" s="30" t="s">
        <v>154</v>
      </c>
      <c r="LF1" s="30" t="s">
        <v>150</v>
      </c>
      <c r="LG1" s="30" t="s">
        <v>151</v>
      </c>
      <c r="LH1" s="30" t="s">
        <v>152</v>
      </c>
      <c r="LI1" s="30" t="s">
        <v>155</v>
      </c>
      <c r="LJ1" s="30" t="s">
        <v>150</v>
      </c>
      <c r="LK1" s="30" t="s">
        <v>151</v>
      </c>
      <c r="LL1" s="30" t="s">
        <v>152</v>
      </c>
      <c r="LM1" s="30" t="s">
        <v>156</v>
      </c>
      <c r="LN1" s="30" t="s">
        <v>150</v>
      </c>
      <c r="LO1" s="30" t="s">
        <v>151</v>
      </c>
      <c r="LP1" s="30" t="s">
        <v>152</v>
      </c>
      <c r="LQ1" s="30" t="s">
        <v>157</v>
      </c>
      <c r="LR1" s="30" t="s">
        <v>150</v>
      </c>
      <c r="LS1" s="30" t="s">
        <v>151</v>
      </c>
      <c r="LT1" s="30" t="s">
        <v>152</v>
      </c>
      <c r="LU1" s="30" t="s">
        <v>158</v>
      </c>
      <c r="LV1" s="30" t="s">
        <v>150</v>
      </c>
      <c r="LW1" s="30" t="s">
        <v>151</v>
      </c>
      <c r="LX1" s="30" t="s">
        <v>152</v>
      </c>
      <c r="LY1" s="30" t="s">
        <v>159</v>
      </c>
      <c r="LZ1" s="30" t="s">
        <v>150</v>
      </c>
      <c r="MA1" s="30" t="s">
        <v>151</v>
      </c>
      <c r="MB1" s="30" t="s">
        <v>152</v>
      </c>
      <c r="MC1" s="30" t="s">
        <v>160</v>
      </c>
      <c r="MD1" s="30" t="s">
        <v>150</v>
      </c>
      <c r="ME1" s="30" t="s">
        <v>151</v>
      </c>
      <c r="MF1" s="30" t="s">
        <v>152</v>
      </c>
      <c r="MG1" s="30" t="s">
        <v>161</v>
      </c>
      <c r="MH1" s="30" t="s">
        <v>162</v>
      </c>
      <c r="MI1" s="30" t="s">
        <v>163</v>
      </c>
      <c r="MJ1" s="30" t="s">
        <v>164</v>
      </c>
      <c r="MK1" s="30" t="s">
        <v>165</v>
      </c>
      <c r="ML1" s="30" t="s">
        <v>166</v>
      </c>
      <c r="MM1" s="30" t="s">
        <v>146</v>
      </c>
      <c r="MN1" s="30" t="s">
        <v>147</v>
      </c>
      <c r="MO1" s="30" t="s">
        <v>142</v>
      </c>
      <c r="MP1" s="30" t="s">
        <v>143</v>
      </c>
      <c r="MQ1" s="30" t="s">
        <v>144</v>
      </c>
      <c r="MR1" s="30" t="s">
        <v>148</v>
      </c>
      <c r="MS1" s="30" t="s">
        <v>149</v>
      </c>
      <c r="MT1" s="30" t="s">
        <v>150</v>
      </c>
      <c r="MU1" s="30" t="s">
        <v>151</v>
      </c>
      <c r="MV1" s="30" t="s">
        <v>152</v>
      </c>
      <c r="MW1" s="30" t="s">
        <v>153</v>
      </c>
      <c r="MX1" s="30" t="s">
        <v>150</v>
      </c>
      <c r="MY1" s="30" t="s">
        <v>151</v>
      </c>
      <c r="MZ1" s="30" t="s">
        <v>152</v>
      </c>
      <c r="NA1" s="30" t="s">
        <v>154</v>
      </c>
      <c r="NB1" s="30" t="s">
        <v>150</v>
      </c>
      <c r="NC1" s="30" t="s">
        <v>151</v>
      </c>
      <c r="ND1" s="30" t="s">
        <v>152</v>
      </c>
      <c r="NE1" s="30" t="s">
        <v>155</v>
      </c>
      <c r="NF1" s="30" t="s">
        <v>150</v>
      </c>
      <c r="NG1" s="30" t="s">
        <v>151</v>
      </c>
      <c r="NH1" s="30" t="s">
        <v>152</v>
      </c>
      <c r="NI1" s="30" t="s">
        <v>156</v>
      </c>
      <c r="NJ1" s="30" t="s">
        <v>150</v>
      </c>
      <c r="NK1" s="30" t="s">
        <v>151</v>
      </c>
      <c r="NL1" s="30" t="s">
        <v>152</v>
      </c>
      <c r="NM1" s="30" t="s">
        <v>157</v>
      </c>
      <c r="NN1" s="30" t="s">
        <v>150</v>
      </c>
      <c r="NO1" s="30" t="s">
        <v>151</v>
      </c>
      <c r="NP1" s="30" t="s">
        <v>152</v>
      </c>
      <c r="NQ1" s="30" t="s">
        <v>158</v>
      </c>
      <c r="NR1" s="30" t="s">
        <v>150</v>
      </c>
      <c r="NS1" s="30" t="s">
        <v>151</v>
      </c>
      <c r="NT1" s="30" t="s">
        <v>152</v>
      </c>
      <c r="NU1" s="30" t="s">
        <v>159</v>
      </c>
      <c r="NV1" s="30" t="s">
        <v>150</v>
      </c>
      <c r="NW1" s="30" t="s">
        <v>151</v>
      </c>
      <c r="NX1" s="30" t="s">
        <v>152</v>
      </c>
      <c r="NY1" s="30" t="s">
        <v>160</v>
      </c>
      <c r="NZ1" s="30" t="s">
        <v>150</v>
      </c>
      <c r="OA1" s="30" t="s">
        <v>151</v>
      </c>
      <c r="OB1" s="30" t="s">
        <v>152</v>
      </c>
      <c r="OC1" s="30" t="s">
        <v>161</v>
      </c>
      <c r="OD1" s="30" t="s">
        <v>162</v>
      </c>
      <c r="OE1" s="30" t="s">
        <v>163</v>
      </c>
      <c r="OF1" s="30" t="s">
        <v>164</v>
      </c>
      <c r="OG1" s="30" t="s">
        <v>165</v>
      </c>
      <c r="OH1" s="30" t="s">
        <v>166</v>
      </c>
      <c r="OI1" s="30" t="s">
        <v>146</v>
      </c>
      <c r="OJ1" s="30" t="s">
        <v>147</v>
      </c>
      <c r="OK1" s="30" t="s">
        <v>142</v>
      </c>
      <c r="OL1" s="30" t="s">
        <v>143</v>
      </c>
      <c r="OM1" s="30" t="s">
        <v>144</v>
      </c>
      <c r="ON1" s="30" t="s">
        <v>148</v>
      </c>
      <c r="OO1" s="30" t="s">
        <v>149</v>
      </c>
      <c r="OP1" s="30" t="s">
        <v>150</v>
      </c>
      <c r="OQ1" s="30" t="s">
        <v>151</v>
      </c>
      <c r="OR1" s="30" t="s">
        <v>152</v>
      </c>
      <c r="OS1" s="30" t="s">
        <v>153</v>
      </c>
      <c r="OT1" s="30" t="s">
        <v>150</v>
      </c>
      <c r="OU1" s="30" t="s">
        <v>151</v>
      </c>
      <c r="OV1" s="30" t="s">
        <v>152</v>
      </c>
      <c r="OW1" s="30" t="s">
        <v>154</v>
      </c>
      <c r="OX1" s="30" t="s">
        <v>150</v>
      </c>
      <c r="OY1" s="30" t="s">
        <v>151</v>
      </c>
      <c r="OZ1" s="30" t="s">
        <v>152</v>
      </c>
      <c r="PA1" s="30" t="s">
        <v>155</v>
      </c>
      <c r="PB1" s="30" t="s">
        <v>150</v>
      </c>
      <c r="PC1" s="30" t="s">
        <v>151</v>
      </c>
      <c r="PD1" s="30" t="s">
        <v>152</v>
      </c>
      <c r="PE1" s="30" t="s">
        <v>156</v>
      </c>
      <c r="PF1" s="30" t="s">
        <v>150</v>
      </c>
      <c r="PG1" s="30" t="s">
        <v>151</v>
      </c>
      <c r="PH1" s="30" t="s">
        <v>152</v>
      </c>
      <c r="PI1" s="30" t="s">
        <v>157</v>
      </c>
      <c r="PJ1" s="30" t="s">
        <v>150</v>
      </c>
      <c r="PK1" s="30" t="s">
        <v>151</v>
      </c>
      <c r="PL1" s="30" t="s">
        <v>152</v>
      </c>
      <c r="PM1" s="30" t="s">
        <v>158</v>
      </c>
      <c r="PN1" s="30" t="s">
        <v>150</v>
      </c>
      <c r="PO1" s="30" t="s">
        <v>151</v>
      </c>
      <c r="PP1" s="30" t="s">
        <v>152</v>
      </c>
      <c r="PQ1" s="30" t="s">
        <v>159</v>
      </c>
      <c r="PR1" s="30" t="s">
        <v>150</v>
      </c>
      <c r="PS1" s="30" t="s">
        <v>151</v>
      </c>
      <c r="PT1" s="30" t="s">
        <v>152</v>
      </c>
      <c r="PU1" s="30" t="s">
        <v>160</v>
      </c>
      <c r="PV1" s="30" t="s">
        <v>150</v>
      </c>
      <c r="PW1" s="30" t="s">
        <v>151</v>
      </c>
      <c r="PX1" s="30" t="s">
        <v>152</v>
      </c>
      <c r="PY1" s="30" t="s">
        <v>161</v>
      </c>
      <c r="PZ1" s="30" t="s">
        <v>162</v>
      </c>
      <c r="QA1" s="30" t="s">
        <v>163</v>
      </c>
      <c r="QB1" s="30" t="s">
        <v>164</v>
      </c>
      <c r="QC1" s="30" t="s">
        <v>165</v>
      </c>
      <c r="QD1" s="30" t="s">
        <v>166</v>
      </c>
      <c r="QE1" s="30" t="s">
        <v>146</v>
      </c>
      <c r="QF1" s="30" t="s">
        <v>147</v>
      </c>
      <c r="QG1" s="30" t="s">
        <v>142</v>
      </c>
      <c r="QH1" s="30" t="s">
        <v>143</v>
      </c>
      <c r="QI1" s="30" t="s">
        <v>144</v>
      </c>
      <c r="QJ1" s="30" t="s">
        <v>148</v>
      </c>
      <c r="QK1" s="30" t="s">
        <v>149</v>
      </c>
      <c r="QL1" s="30" t="s">
        <v>150</v>
      </c>
      <c r="QM1" s="30" t="s">
        <v>151</v>
      </c>
      <c r="QN1" s="30" t="s">
        <v>152</v>
      </c>
      <c r="QO1" s="30" t="s">
        <v>153</v>
      </c>
      <c r="QP1" s="30" t="s">
        <v>150</v>
      </c>
      <c r="QQ1" s="30" t="s">
        <v>151</v>
      </c>
      <c r="QR1" s="30" t="s">
        <v>152</v>
      </c>
      <c r="QS1" s="30" t="s">
        <v>154</v>
      </c>
      <c r="QT1" s="30" t="s">
        <v>150</v>
      </c>
      <c r="QU1" s="30" t="s">
        <v>151</v>
      </c>
      <c r="QV1" s="30" t="s">
        <v>152</v>
      </c>
      <c r="QW1" s="30" t="s">
        <v>155</v>
      </c>
      <c r="QX1" s="30" t="s">
        <v>150</v>
      </c>
      <c r="QY1" s="30" t="s">
        <v>151</v>
      </c>
      <c r="QZ1" s="30" t="s">
        <v>152</v>
      </c>
      <c r="RA1" s="30" t="s">
        <v>156</v>
      </c>
      <c r="RB1" s="30" t="s">
        <v>150</v>
      </c>
      <c r="RC1" s="30" t="s">
        <v>151</v>
      </c>
      <c r="RD1" s="30" t="s">
        <v>152</v>
      </c>
      <c r="RE1" s="30" t="s">
        <v>157</v>
      </c>
      <c r="RF1" s="30" t="s">
        <v>150</v>
      </c>
      <c r="RG1" s="30" t="s">
        <v>151</v>
      </c>
      <c r="RH1" s="30" t="s">
        <v>152</v>
      </c>
      <c r="RI1" s="30" t="s">
        <v>158</v>
      </c>
      <c r="RJ1" s="30" t="s">
        <v>150</v>
      </c>
      <c r="RK1" s="30" t="s">
        <v>151</v>
      </c>
      <c r="RL1" s="30" t="s">
        <v>152</v>
      </c>
      <c r="RM1" s="30" t="s">
        <v>159</v>
      </c>
      <c r="RN1" s="30" t="s">
        <v>150</v>
      </c>
      <c r="RO1" s="30" t="s">
        <v>151</v>
      </c>
      <c r="RP1" s="30" t="s">
        <v>152</v>
      </c>
      <c r="RQ1" s="30" t="s">
        <v>160</v>
      </c>
      <c r="RR1" s="30" t="s">
        <v>150</v>
      </c>
      <c r="RS1" s="30" t="s">
        <v>151</v>
      </c>
      <c r="RT1" s="30" t="s">
        <v>152</v>
      </c>
      <c r="RU1" s="30" t="s">
        <v>161</v>
      </c>
      <c r="RV1" s="30" t="s">
        <v>162</v>
      </c>
      <c r="RW1" s="30" t="s">
        <v>163</v>
      </c>
      <c r="RX1" s="30" t="s">
        <v>164</v>
      </c>
      <c r="RY1" s="30" t="s">
        <v>165</v>
      </c>
      <c r="RZ1" s="30" t="s">
        <v>166</v>
      </c>
      <c r="SA1" s="30" t="s">
        <v>167</v>
      </c>
      <c r="SB1" s="30" t="s">
        <v>168</v>
      </c>
      <c r="SC1" s="30" t="s">
        <v>169</v>
      </c>
      <c r="SD1" s="30" t="s">
        <v>170</v>
      </c>
      <c r="SE1" s="30" t="s">
        <v>171</v>
      </c>
      <c r="SF1" s="30" t="s">
        <v>172</v>
      </c>
      <c r="SG1" s="30" t="s">
        <v>173</v>
      </c>
      <c r="SH1" s="30" t="s">
        <v>174</v>
      </c>
      <c r="SI1" s="30" t="s">
        <v>175</v>
      </c>
      <c r="SJ1" s="30" t="s">
        <v>176</v>
      </c>
      <c r="SK1" s="30" t="s">
        <v>177</v>
      </c>
      <c r="SL1" s="30" t="s">
        <v>178</v>
      </c>
      <c r="SM1" s="30" t="s">
        <v>179</v>
      </c>
      <c r="SN1" s="30" t="s">
        <v>180</v>
      </c>
      <c r="SO1" s="30" t="s">
        <v>181</v>
      </c>
      <c r="SP1" s="30" t="s">
        <v>182</v>
      </c>
      <c r="SQ1" s="30" t="s">
        <v>183</v>
      </c>
      <c r="SR1" s="30" t="s">
        <v>184</v>
      </c>
      <c r="SS1" s="30" t="s">
        <v>185</v>
      </c>
      <c r="ST1" s="30" t="s">
        <v>186</v>
      </c>
      <c r="SU1" s="30" t="s">
        <v>187</v>
      </c>
      <c r="SV1" s="30" t="s">
        <v>188</v>
      </c>
      <c r="SW1" s="30" t="s">
        <v>189</v>
      </c>
      <c r="SX1" s="30" t="s">
        <v>190</v>
      </c>
      <c r="SY1" s="30" t="s">
        <v>191</v>
      </c>
      <c r="SZ1" s="30" t="s">
        <v>192</v>
      </c>
      <c r="TA1" s="30" t="s">
        <v>193</v>
      </c>
      <c r="TB1" s="30" t="s">
        <v>194</v>
      </c>
      <c r="TC1" s="30" t="s">
        <v>195</v>
      </c>
      <c r="TD1" s="30" t="s">
        <v>196</v>
      </c>
      <c r="TE1" s="30" t="s">
        <v>197</v>
      </c>
      <c r="TF1" s="30" t="s">
        <v>198</v>
      </c>
      <c r="TG1" s="30" t="s">
        <v>199</v>
      </c>
      <c r="TH1" s="30" t="s">
        <v>200</v>
      </c>
      <c r="TI1" s="30" t="s">
        <v>201</v>
      </c>
      <c r="TJ1" s="30" t="s">
        <v>202</v>
      </c>
      <c r="TK1" s="30" t="s">
        <v>203</v>
      </c>
      <c r="TL1" s="30" t="s">
        <v>204</v>
      </c>
      <c r="TM1" s="30" t="s">
        <v>205</v>
      </c>
      <c r="TN1" s="30" t="s">
        <v>206</v>
      </c>
      <c r="TO1" s="30" t="s">
        <v>207</v>
      </c>
      <c r="TP1" s="30" t="s">
        <v>208</v>
      </c>
      <c r="TQ1" s="30" t="s">
        <v>209</v>
      </c>
      <c r="TR1" s="30" t="s">
        <v>210</v>
      </c>
      <c r="TS1" s="30" t="s">
        <v>211</v>
      </c>
      <c r="TT1" s="30" t="s">
        <v>212</v>
      </c>
      <c r="TU1" s="30" t="s">
        <v>213</v>
      </c>
      <c r="TV1" s="30" t="s">
        <v>214</v>
      </c>
      <c r="TW1" s="30" t="s">
        <v>215</v>
      </c>
      <c r="TX1" s="30" t="s">
        <v>216</v>
      </c>
      <c r="TY1" s="30" t="s">
        <v>217</v>
      </c>
      <c r="TZ1" s="30" t="s">
        <v>218</v>
      </c>
      <c r="UA1" s="30" t="s">
        <v>219</v>
      </c>
      <c r="UB1" s="30" t="s">
        <v>220</v>
      </c>
      <c r="UC1" s="30" t="s">
        <v>221</v>
      </c>
      <c r="UD1" s="30" t="s">
        <v>222</v>
      </c>
      <c r="UE1" s="30" t="s">
        <v>223</v>
      </c>
      <c r="UF1" s="30" t="s">
        <v>224</v>
      </c>
      <c r="UG1" s="30" t="s">
        <v>225</v>
      </c>
      <c r="UH1" s="30" t="s">
        <v>226</v>
      </c>
    </row>
    <row r="2" spans="1:574" s="34" customFormat="1" ht="15" customHeight="1">
      <c r="A2" s="33" t="s">
        <v>227</v>
      </c>
      <c r="B2" s="33" t="s">
        <v>228</v>
      </c>
      <c r="C2" s="33" t="s">
        <v>229</v>
      </c>
      <c r="D2" s="33" t="s">
        <v>230</v>
      </c>
      <c r="E2" s="33" t="s">
        <v>231</v>
      </c>
      <c r="F2" s="33">
        <v>24</v>
      </c>
      <c r="G2" s="33">
        <v>66</v>
      </c>
      <c r="H2" s="33">
        <v>90</v>
      </c>
      <c r="I2" s="33">
        <v>6</v>
      </c>
      <c r="J2" s="33" t="s">
        <v>232</v>
      </c>
      <c r="K2" s="33" t="s">
        <v>8</v>
      </c>
      <c r="L2" s="33" t="s">
        <v>233</v>
      </c>
      <c r="M2" s="33">
        <v>6</v>
      </c>
      <c r="N2" s="33">
        <v>12</v>
      </c>
      <c r="O2" s="33">
        <v>18</v>
      </c>
      <c r="P2" s="33" t="s">
        <v>234</v>
      </c>
      <c r="Q2" s="33" t="s">
        <v>235</v>
      </c>
      <c r="R2" s="33" t="s">
        <v>1144</v>
      </c>
      <c r="S2" s="33" t="s">
        <v>236</v>
      </c>
      <c r="T2" s="33" t="s">
        <v>242</v>
      </c>
      <c r="U2" s="33" t="s">
        <v>237</v>
      </c>
      <c r="V2" s="33" t="s">
        <v>238</v>
      </c>
      <c r="W2" s="33" t="s">
        <v>239</v>
      </c>
      <c r="X2" s="33" t="s">
        <v>240</v>
      </c>
      <c r="Y2" s="33" t="s">
        <v>241</v>
      </c>
      <c r="Z2" s="33" t="s">
        <v>1145</v>
      </c>
      <c r="AA2" s="33" t="s">
        <v>1146</v>
      </c>
      <c r="AB2" s="33" t="s">
        <v>242</v>
      </c>
      <c r="AC2" s="33"/>
      <c r="AD2" s="33"/>
      <c r="AE2" s="33"/>
      <c r="AF2" s="33"/>
      <c r="AG2" s="33"/>
      <c r="AH2" s="33"/>
      <c r="AI2" s="33"/>
      <c r="AJ2" s="33"/>
      <c r="AK2" s="33"/>
      <c r="AL2" s="33"/>
      <c r="AM2" s="33"/>
      <c r="AN2" s="33"/>
      <c r="AO2" s="33"/>
      <c r="AP2" s="33"/>
      <c r="AQ2" s="33"/>
      <c r="AR2" s="33"/>
      <c r="AS2" s="33"/>
      <c r="AT2" s="33"/>
      <c r="AU2" s="33"/>
      <c r="AV2" s="33"/>
      <c r="AW2" s="33"/>
      <c r="AX2" s="33"/>
      <c r="AY2" s="33"/>
      <c r="AZ2" s="33"/>
      <c r="BA2" s="33" t="s">
        <v>1147</v>
      </c>
      <c r="BB2" s="33" t="s">
        <v>1148</v>
      </c>
      <c r="BC2" s="33" t="s">
        <v>820</v>
      </c>
      <c r="BD2" s="33" t="s">
        <v>1149</v>
      </c>
      <c r="BE2" s="33" t="s">
        <v>243</v>
      </c>
      <c r="BF2" s="33" t="s">
        <v>244</v>
      </c>
      <c r="BG2" s="33" t="s">
        <v>67</v>
      </c>
      <c r="BH2" s="33" t="s">
        <v>245</v>
      </c>
      <c r="BI2" s="33">
        <v>6</v>
      </c>
      <c r="BJ2" s="33">
        <v>18</v>
      </c>
      <c r="BK2" s="33">
        <v>24</v>
      </c>
      <c r="BL2" s="33" t="s">
        <v>246</v>
      </c>
      <c r="BM2" s="33" t="s">
        <v>247</v>
      </c>
      <c r="BN2" s="33" t="s">
        <v>248</v>
      </c>
      <c r="BO2" s="33" t="s">
        <v>249</v>
      </c>
      <c r="BP2" s="33" t="s">
        <v>250</v>
      </c>
      <c r="BQ2" s="33" t="s">
        <v>251</v>
      </c>
      <c r="BR2" s="33" t="s">
        <v>252</v>
      </c>
      <c r="BS2" s="33" t="s">
        <v>1150</v>
      </c>
      <c r="BT2" s="33" t="s">
        <v>253</v>
      </c>
      <c r="BU2" s="33" t="s">
        <v>254</v>
      </c>
      <c r="BV2" s="33" t="s">
        <v>255</v>
      </c>
      <c r="BW2" s="33" t="s">
        <v>256</v>
      </c>
      <c r="BX2" s="33" t="s">
        <v>1151</v>
      </c>
      <c r="BY2" s="33" t="s">
        <v>257</v>
      </c>
      <c r="BZ2" s="33" t="s">
        <v>1152</v>
      </c>
      <c r="CA2" s="33" t="s">
        <v>258</v>
      </c>
      <c r="CB2" s="33" t="s">
        <v>259</v>
      </c>
      <c r="CC2" s="33"/>
      <c r="CD2" s="33"/>
      <c r="CE2" s="33"/>
      <c r="CF2" s="33"/>
      <c r="CG2" s="33"/>
      <c r="CH2" s="33"/>
      <c r="CI2" s="33"/>
      <c r="CJ2" s="33"/>
      <c r="CK2" s="33"/>
      <c r="CL2" s="33"/>
      <c r="CM2" s="33"/>
      <c r="CN2" s="33"/>
      <c r="CO2" s="33"/>
      <c r="CP2" s="33"/>
      <c r="CQ2" s="33"/>
      <c r="CR2" s="33"/>
      <c r="CS2" s="33"/>
      <c r="CT2" s="33"/>
      <c r="CU2" s="33"/>
      <c r="CV2" s="33"/>
      <c r="CW2" s="33" t="s">
        <v>260</v>
      </c>
      <c r="CX2" s="33" t="s">
        <v>261</v>
      </c>
      <c r="CY2" s="33" t="s">
        <v>262</v>
      </c>
      <c r="CZ2" s="33" t="s">
        <v>263</v>
      </c>
      <c r="DA2" s="33" t="s">
        <v>264</v>
      </c>
      <c r="DB2" s="33" t="s">
        <v>244</v>
      </c>
      <c r="DC2" s="33" t="s">
        <v>123</v>
      </c>
      <c r="DD2" s="33" t="s">
        <v>265</v>
      </c>
      <c r="DE2" s="33">
        <v>6</v>
      </c>
      <c r="DF2" s="33">
        <v>18</v>
      </c>
      <c r="DG2" s="33">
        <v>24</v>
      </c>
      <c r="DH2" s="33" t="s">
        <v>266</v>
      </c>
      <c r="DI2" s="33" t="s">
        <v>267</v>
      </c>
      <c r="DJ2" s="33" t="s">
        <v>268</v>
      </c>
      <c r="DK2" s="33" t="s">
        <v>1153</v>
      </c>
      <c r="DL2" s="33" t="s">
        <v>269</v>
      </c>
      <c r="DM2" s="33" t="s">
        <v>270</v>
      </c>
      <c r="DN2" s="33" t="s">
        <v>271</v>
      </c>
      <c r="DO2" s="33" t="s">
        <v>272</v>
      </c>
      <c r="DP2" s="33" t="s">
        <v>273</v>
      </c>
      <c r="DQ2" s="33" t="s">
        <v>274</v>
      </c>
      <c r="DR2" s="33" t="s">
        <v>1154</v>
      </c>
      <c r="DS2" s="33" t="s">
        <v>1155</v>
      </c>
      <c r="DT2" s="33" t="s">
        <v>275</v>
      </c>
      <c r="DU2" s="33" t="s">
        <v>276</v>
      </c>
      <c r="DV2" s="33" t="s">
        <v>1156</v>
      </c>
      <c r="DW2" s="33" t="s">
        <v>1157</v>
      </c>
      <c r="DX2" s="33" t="s">
        <v>277</v>
      </c>
      <c r="DY2" s="33"/>
      <c r="DZ2" s="33"/>
      <c r="EA2" s="33"/>
      <c r="EB2" s="33"/>
      <c r="EC2" s="33"/>
      <c r="ED2" s="33"/>
      <c r="EE2" s="33"/>
      <c r="EF2" s="33"/>
      <c r="EG2" s="33"/>
      <c r="EH2" s="33"/>
      <c r="EI2" s="33"/>
      <c r="EJ2" s="33"/>
      <c r="EK2" s="33"/>
      <c r="EL2" s="33"/>
      <c r="EM2" s="33"/>
      <c r="EN2" s="33"/>
      <c r="EO2" s="33"/>
      <c r="EP2" s="33"/>
      <c r="EQ2" s="33"/>
      <c r="ER2" s="33"/>
      <c r="EW2" s="33" t="s">
        <v>278</v>
      </c>
      <c r="EX2" s="33" t="s">
        <v>279</v>
      </c>
      <c r="EY2" s="33" t="s">
        <v>262</v>
      </c>
      <c r="EZ2" s="33" t="s">
        <v>263</v>
      </c>
      <c r="FA2" s="33" t="s">
        <v>264</v>
      </c>
      <c r="FB2" s="33" t="s">
        <v>244</v>
      </c>
      <c r="FC2" s="33" t="s">
        <v>126</v>
      </c>
      <c r="FD2" s="33" t="s">
        <v>280</v>
      </c>
      <c r="FE2" s="33">
        <v>6</v>
      </c>
      <c r="FF2" s="33">
        <v>18</v>
      </c>
      <c r="FG2" s="33">
        <v>24</v>
      </c>
      <c r="FH2" s="33" t="s">
        <v>281</v>
      </c>
      <c r="FI2" s="33" t="s">
        <v>282</v>
      </c>
      <c r="FJ2" s="33" t="s">
        <v>1158</v>
      </c>
      <c r="FK2" s="33" t="s">
        <v>283</v>
      </c>
      <c r="FL2" s="33" t="s">
        <v>269</v>
      </c>
      <c r="FM2" s="33" t="s">
        <v>284</v>
      </c>
      <c r="FN2" s="33" t="s">
        <v>285</v>
      </c>
      <c r="FO2" s="33" t="s">
        <v>286</v>
      </c>
      <c r="FP2" s="33" t="s">
        <v>287</v>
      </c>
      <c r="FQ2" s="33" t="s">
        <v>288</v>
      </c>
      <c r="FR2" s="33" t="s">
        <v>1159</v>
      </c>
      <c r="FS2" s="33" t="s">
        <v>289</v>
      </c>
      <c r="FT2" s="33" t="s">
        <v>290</v>
      </c>
      <c r="FU2" s="33"/>
      <c r="FV2" s="33"/>
      <c r="FW2" s="33"/>
      <c r="FX2" s="33"/>
      <c r="FY2" s="33"/>
      <c r="FZ2" s="33"/>
      <c r="GA2" s="33"/>
      <c r="GB2" s="33"/>
      <c r="GC2" s="33"/>
      <c r="GD2" s="33"/>
      <c r="GE2" s="33"/>
      <c r="GF2" s="33"/>
      <c r="GG2" s="33"/>
      <c r="GH2" s="33"/>
      <c r="GI2" s="33"/>
      <c r="GJ2" s="33"/>
      <c r="GK2" s="33"/>
      <c r="GL2" s="33"/>
      <c r="GM2" s="33"/>
      <c r="GN2" s="33"/>
      <c r="GO2" s="33"/>
      <c r="GP2" s="33"/>
      <c r="GQ2" s="33"/>
      <c r="GR2" s="33"/>
      <c r="GS2" s="33" t="s">
        <v>291</v>
      </c>
      <c r="GT2" s="33" t="s">
        <v>292</v>
      </c>
      <c r="GU2" s="33" t="s">
        <v>262</v>
      </c>
      <c r="GV2" s="33" t="s">
        <v>263</v>
      </c>
      <c r="GW2" s="33" t="s">
        <v>264</v>
      </c>
      <c r="GX2" s="33" t="s">
        <v>244</v>
      </c>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c r="IY2" s="33"/>
      <c r="IZ2" s="33"/>
      <c r="JA2" s="33"/>
      <c r="JB2" s="33"/>
      <c r="JC2" s="33"/>
      <c r="JD2" s="33"/>
      <c r="JE2" s="33"/>
      <c r="JF2" s="33"/>
      <c r="JG2" s="33"/>
      <c r="JH2" s="33"/>
      <c r="JI2" s="33"/>
      <c r="JJ2" s="33"/>
      <c r="JK2" s="33"/>
      <c r="JL2" s="33"/>
      <c r="JM2" s="33"/>
      <c r="JN2" s="33"/>
      <c r="JO2" s="33"/>
      <c r="JP2" s="33"/>
      <c r="JQ2" s="33"/>
      <c r="JR2" s="33"/>
      <c r="JS2" s="33"/>
      <c r="JT2" s="33"/>
      <c r="JU2" s="33"/>
      <c r="JV2" s="33"/>
      <c r="JW2" s="33"/>
      <c r="JX2" s="33"/>
      <c r="JY2" s="33"/>
      <c r="JZ2" s="33"/>
      <c r="KA2" s="33"/>
      <c r="KB2" s="33"/>
      <c r="KC2" s="33"/>
      <c r="KD2" s="33"/>
      <c r="KE2" s="33"/>
      <c r="KF2" s="33"/>
      <c r="KG2" s="33"/>
      <c r="KH2" s="33"/>
      <c r="KI2" s="33"/>
      <c r="KJ2" s="33"/>
      <c r="KK2" s="33"/>
      <c r="KL2" s="33"/>
      <c r="KM2" s="33"/>
      <c r="KN2" s="33"/>
      <c r="KO2" s="33"/>
      <c r="KP2" s="33"/>
      <c r="KQ2" s="33"/>
      <c r="KR2" s="33"/>
      <c r="KS2" s="33"/>
      <c r="KT2" s="33"/>
      <c r="KU2" s="33"/>
      <c r="KV2" s="33"/>
      <c r="KW2" s="33"/>
      <c r="KX2" s="33"/>
      <c r="KY2" s="33"/>
      <c r="KZ2" s="33"/>
      <c r="LA2" s="33"/>
      <c r="LB2" s="33"/>
      <c r="LC2" s="33"/>
      <c r="LD2" s="33"/>
      <c r="LE2" s="33"/>
      <c r="LF2" s="33"/>
      <c r="LG2" s="33"/>
      <c r="LH2" s="33"/>
      <c r="LI2" s="33"/>
      <c r="LJ2" s="33"/>
      <c r="LK2" s="33"/>
      <c r="LL2" s="33"/>
      <c r="LM2" s="33"/>
      <c r="LN2" s="33"/>
      <c r="LO2" s="33"/>
      <c r="LP2" s="33"/>
      <c r="LQ2" s="33"/>
      <c r="LR2" s="33"/>
      <c r="LS2" s="33"/>
      <c r="LT2" s="33"/>
      <c r="LU2" s="33"/>
      <c r="LV2" s="33"/>
      <c r="LW2" s="33"/>
      <c r="LX2" s="33"/>
      <c r="LY2" s="33"/>
      <c r="LZ2" s="33"/>
      <c r="MA2" s="33"/>
      <c r="MB2" s="33"/>
      <c r="MC2" s="33"/>
      <c r="MD2" s="33"/>
      <c r="ME2" s="33"/>
      <c r="MF2" s="33"/>
      <c r="MG2" s="33"/>
      <c r="MH2" s="33"/>
      <c r="MI2" s="33"/>
      <c r="MJ2" s="33"/>
      <c r="MK2" s="33"/>
      <c r="ML2" s="33"/>
      <c r="MM2" s="33"/>
      <c r="MN2" s="33"/>
      <c r="MO2" s="33"/>
      <c r="MP2" s="33"/>
      <c r="MQ2" s="33"/>
      <c r="MR2" s="33"/>
      <c r="MS2" s="33"/>
      <c r="MT2" s="33"/>
      <c r="MU2" s="33"/>
      <c r="MV2" s="33"/>
      <c r="MW2" s="33"/>
      <c r="MX2" s="33"/>
      <c r="MY2" s="33"/>
      <c r="MZ2" s="33"/>
      <c r="NA2" s="33"/>
      <c r="NB2" s="33"/>
      <c r="NC2" s="33"/>
      <c r="ND2" s="33"/>
      <c r="NE2" s="33"/>
      <c r="NF2" s="33"/>
      <c r="NG2" s="33"/>
      <c r="NH2" s="33"/>
      <c r="NI2" s="33"/>
      <c r="NJ2" s="33"/>
      <c r="NK2" s="33"/>
      <c r="NL2" s="33"/>
      <c r="NM2" s="33"/>
      <c r="NN2" s="33"/>
      <c r="NO2" s="33"/>
      <c r="NP2" s="33"/>
      <c r="NQ2" s="33"/>
      <c r="NR2" s="33"/>
      <c r="NS2" s="33"/>
      <c r="NT2" s="33"/>
      <c r="NU2" s="33"/>
      <c r="NV2" s="33"/>
      <c r="NW2" s="33"/>
      <c r="NX2" s="33"/>
      <c r="NY2" s="33"/>
      <c r="NZ2" s="33"/>
      <c r="OA2" s="33"/>
      <c r="OB2" s="33"/>
      <c r="OC2" s="33"/>
      <c r="OD2" s="33"/>
      <c r="OE2" s="33"/>
      <c r="OF2" s="33"/>
      <c r="OG2" s="33"/>
      <c r="OH2" s="33"/>
      <c r="OI2" s="33"/>
      <c r="OJ2" s="33"/>
      <c r="OK2" s="33"/>
      <c r="OL2" s="33"/>
      <c r="OM2" s="33"/>
      <c r="ON2" s="33"/>
      <c r="OO2" s="33"/>
      <c r="OP2" s="33"/>
      <c r="OQ2" s="33"/>
      <c r="OR2" s="33"/>
      <c r="OS2" s="33"/>
      <c r="OT2" s="33"/>
      <c r="OU2" s="33"/>
      <c r="OV2" s="33"/>
      <c r="OW2" s="33"/>
      <c r="OX2" s="33"/>
      <c r="OY2" s="33"/>
      <c r="OZ2" s="33"/>
      <c r="PA2" s="33"/>
      <c r="PB2" s="33"/>
      <c r="PC2" s="33"/>
      <c r="PD2" s="33"/>
      <c r="PE2" s="33"/>
      <c r="PF2" s="33"/>
      <c r="PG2" s="33"/>
      <c r="PH2" s="33"/>
      <c r="PI2" s="33"/>
      <c r="PJ2" s="33"/>
      <c r="PK2" s="33"/>
      <c r="PL2" s="33"/>
      <c r="PM2" s="33"/>
      <c r="PN2" s="33"/>
      <c r="PO2" s="33"/>
      <c r="PP2" s="33"/>
      <c r="PQ2" s="33"/>
      <c r="PR2" s="33"/>
      <c r="PS2" s="33"/>
      <c r="PT2" s="33"/>
      <c r="PU2" s="33"/>
      <c r="PV2" s="33"/>
      <c r="PW2" s="33"/>
      <c r="PX2" s="33"/>
      <c r="PY2" s="33"/>
      <c r="PZ2" s="33"/>
      <c r="QA2" s="33"/>
      <c r="QB2" s="33"/>
      <c r="QC2" s="33"/>
      <c r="QD2" s="33"/>
      <c r="QE2" s="33"/>
      <c r="QF2" s="33"/>
      <c r="QG2" s="33"/>
      <c r="QH2" s="33"/>
      <c r="QI2" s="33"/>
      <c r="QJ2" s="33"/>
      <c r="QK2" s="33"/>
      <c r="QL2" s="33"/>
      <c r="QM2" s="33"/>
      <c r="QN2" s="33"/>
      <c r="QO2" s="33"/>
      <c r="QP2" s="33"/>
      <c r="QQ2" s="33"/>
      <c r="QR2" s="33"/>
      <c r="QS2" s="33"/>
      <c r="QT2" s="33"/>
      <c r="QU2" s="33"/>
      <c r="QV2" s="33"/>
      <c r="QW2" s="33"/>
      <c r="QX2" s="33"/>
      <c r="QY2" s="33"/>
      <c r="QZ2" s="33"/>
      <c r="RA2" s="33"/>
      <c r="RB2" s="33"/>
      <c r="RC2" s="33"/>
      <c r="RD2" s="33"/>
      <c r="RE2" s="33"/>
      <c r="RF2" s="33"/>
      <c r="RG2" s="33"/>
      <c r="RH2" s="33"/>
      <c r="RI2" s="33"/>
      <c r="RJ2" s="33"/>
      <c r="RK2" s="33"/>
      <c r="RL2" s="33"/>
      <c r="RM2" s="33"/>
      <c r="RN2" s="33"/>
      <c r="RO2" s="33"/>
      <c r="RP2" s="33"/>
      <c r="RQ2" s="33"/>
      <c r="RR2" s="33"/>
      <c r="RS2" s="33"/>
      <c r="RT2" s="33"/>
      <c r="RU2" s="33"/>
      <c r="RV2" s="33"/>
      <c r="RW2" s="33"/>
      <c r="RX2" s="33"/>
      <c r="RY2" s="33"/>
      <c r="RZ2" s="33"/>
      <c r="SA2" s="33" t="s">
        <v>293</v>
      </c>
      <c r="SB2" s="33" t="s">
        <v>294</v>
      </c>
      <c r="SC2" s="33" t="s">
        <v>295</v>
      </c>
      <c r="SD2" s="33" t="s">
        <v>554</v>
      </c>
      <c r="SE2" s="33" t="s">
        <v>296</v>
      </c>
      <c r="SF2" s="33" t="s">
        <v>1042</v>
      </c>
      <c r="SG2" s="33" t="s">
        <v>297</v>
      </c>
      <c r="SH2" s="33" t="s">
        <v>896</v>
      </c>
      <c r="SI2" s="33"/>
      <c r="SJ2" s="33"/>
      <c r="SK2" s="33"/>
      <c r="SL2" s="33"/>
      <c r="SM2" s="33"/>
      <c r="SN2" s="33"/>
      <c r="SO2" s="33"/>
      <c r="SP2" s="33"/>
      <c r="SQ2" s="33"/>
      <c r="SR2" s="33"/>
      <c r="SS2" s="33"/>
      <c r="ST2" s="33"/>
      <c r="SU2" s="33"/>
      <c r="SV2" s="33"/>
      <c r="SW2" s="33"/>
      <c r="SX2" s="33"/>
      <c r="SY2" s="33"/>
      <c r="SZ2" s="33"/>
      <c r="TA2" s="33"/>
      <c r="TB2" s="33"/>
      <c r="TC2" s="33"/>
      <c r="TD2" s="33"/>
      <c r="TE2" s="33"/>
      <c r="TF2" s="33"/>
      <c r="TG2" s="33"/>
      <c r="TH2" s="33"/>
      <c r="TI2" s="33"/>
      <c r="TJ2" s="33"/>
      <c r="TK2" s="33"/>
      <c r="TL2" s="33"/>
      <c r="TM2" s="33"/>
      <c r="TN2" s="33"/>
      <c r="TO2" s="33" t="s">
        <v>1160</v>
      </c>
      <c r="TP2" s="33" t="s">
        <v>1161</v>
      </c>
      <c r="TQ2" s="33" t="s">
        <v>1162</v>
      </c>
      <c r="TR2" s="33" t="s">
        <v>1163</v>
      </c>
      <c r="TS2" s="33" t="s">
        <v>1164</v>
      </c>
      <c r="TT2" s="33" t="s">
        <v>1165</v>
      </c>
      <c r="TU2" s="33" t="s">
        <v>1166</v>
      </c>
      <c r="TV2" s="33"/>
      <c r="TW2" s="33"/>
      <c r="TX2" s="33"/>
      <c r="TY2" s="33"/>
      <c r="TZ2" s="33"/>
      <c r="UA2" s="33"/>
      <c r="UB2" s="33"/>
      <c r="UC2" s="33"/>
      <c r="UD2" s="33"/>
      <c r="UE2" s="33"/>
      <c r="UF2" s="33"/>
      <c r="UG2" s="33"/>
      <c r="UH2" s="33"/>
      <c r="UI2" s="35"/>
      <c r="UJ2" s="35"/>
      <c r="UK2" s="35"/>
      <c r="UL2" s="35"/>
      <c r="UM2" s="35"/>
      <c r="UN2" s="35"/>
      <c r="UO2" s="35"/>
      <c r="UP2" s="35"/>
      <c r="UQ2" s="35"/>
      <c r="UR2" s="35"/>
      <c r="US2" s="35"/>
      <c r="UT2" s="35"/>
      <c r="UU2" s="35"/>
      <c r="UV2" s="35"/>
      <c r="UW2" s="35"/>
      <c r="UX2" s="35"/>
      <c r="UY2" s="35"/>
      <c r="UZ2" s="35"/>
      <c r="VA2" s="35"/>
      <c r="VB2" s="36"/>
    </row>
    <row r="3" spans="1:574" s="34" customFormat="1" ht="15" customHeight="1">
      <c r="A3" s="33" t="s">
        <v>298</v>
      </c>
      <c r="B3" s="33" t="s">
        <v>299</v>
      </c>
      <c r="C3" s="33" t="s">
        <v>229</v>
      </c>
      <c r="D3" s="33" t="s">
        <v>230</v>
      </c>
      <c r="E3" s="33" t="s">
        <v>231</v>
      </c>
      <c r="F3" s="33">
        <v>23</v>
      </c>
      <c r="G3" s="33">
        <v>52</v>
      </c>
      <c r="H3" s="33">
        <v>75</v>
      </c>
      <c r="I3" s="33">
        <v>5</v>
      </c>
      <c r="J3" s="33" t="s">
        <v>300</v>
      </c>
      <c r="K3" s="33" t="s">
        <v>8</v>
      </c>
      <c r="L3" s="33" t="s">
        <v>301</v>
      </c>
      <c r="M3" s="33">
        <v>6</v>
      </c>
      <c r="N3" s="33">
        <v>14</v>
      </c>
      <c r="O3" s="33">
        <v>20</v>
      </c>
      <c r="P3" s="33" t="s">
        <v>1167</v>
      </c>
      <c r="Q3" s="33" t="s">
        <v>302</v>
      </c>
      <c r="R3" s="33" t="s">
        <v>1168</v>
      </c>
      <c r="S3" s="33" t="s">
        <v>303</v>
      </c>
      <c r="T3" s="33" t="s">
        <v>304</v>
      </c>
      <c r="U3" s="33" t="s">
        <v>305</v>
      </c>
      <c r="V3" s="33" t="s">
        <v>1169</v>
      </c>
      <c r="W3" s="33" t="s">
        <v>1170</v>
      </c>
      <c r="X3" s="33" t="s">
        <v>304</v>
      </c>
      <c r="Y3" s="33" t="s">
        <v>306</v>
      </c>
      <c r="Z3" s="33" t="s">
        <v>307</v>
      </c>
      <c r="AA3" s="33" t="s">
        <v>308</v>
      </c>
      <c r="AB3" s="33" t="s">
        <v>309</v>
      </c>
      <c r="AC3" s="33"/>
      <c r="AD3" s="33"/>
      <c r="AE3" s="33"/>
      <c r="AF3" s="33"/>
      <c r="AG3" s="33"/>
      <c r="AH3" s="33"/>
      <c r="AI3" s="33"/>
      <c r="AJ3" s="33"/>
      <c r="AK3" s="33"/>
      <c r="AL3" s="33"/>
      <c r="AM3" s="33"/>
      <c r="AN3" s="33"/>
      <c r="AO3" s="33"/>
      <c r="AP3" s="33"/>
      <c r="AQ3" s="33"/>
      <c r="AR3" s="33"/>
      <c r="AS3" s="33"/>
      <c r="AT3" s="33"/>
      <c r="AU3" s="33"/>
      <c r="AV3" s="33"/>
      <c r="AW3" s="33"/>
      <c r="AX3" s="33"/>
      <c r="AY3" s="33"/>
      <c r="AZ3" s="33"/>
      <c r="BA3" s="33" t="s">
        <v>1171</v>
      </c>
      <c r="BB3" s="33" t="s">
        <v>1172</v>
      </c>
      <c r="BC3" s="33" t="s">
        <v>417</v>
      </c>
      <c r="BD3" s="33" t="s">
        <v>1173</v>
      </c>
      <c r="BE3" s="33" t="s">
        <v>1174</v>
      </c>
      <c r="BF3" s="33" t="s">
        <v>244</v>
      </c>
      <c r="BG3" s="33" t="s">
        <v>67</v>
      </c>
      <c r="BH3" s="33" t="s">
        <v>311</v>
      </c>
      <c r="BI3" s="33">
        <v>6</v>
      </c>
      <c r="BJ3" s="33">
        <v>14</v>
      </c>
      <c r="BK3" s="33">
        <v>20</v>
      </c>
      <c r="BL3" s="33" t="s">
        <v>312</v>
      </c>
      <c r="BM3" s="33" t="s">
        <v>313</v>
      </c>
      <c r="BN3" s="33" t="s">
        <v>1176</v>
      </c>
      <c r="BO3" s="33" t="s">
        <v>314</v>
      </c>
      <c r="BP3" s="33" t="s">
        <v>1175</v>
      </c>
      <c r="BQ3" s="33" t="s">
        <v>315</v>
      </c>
      <c r="BR3" s="33" t="s">
        <v>1177</v>
      </c>
      <c r="BS3" s="33" t="s">
        <v>316</v>
      </c>
      <c r="BT3" s="33" t="s">
        <v>1175</v>
      </c>
      <c r="BU3" s="33" t="s">
        <v>317</v>
      </c>
      <c r="BV3" s="33" t="s">
        <v>318</v>
      </c>
      <c r="BW3" s="33" t="s">
        <v>1178</v>
      </c>
      <c r="BX3" s="33" t="s">
        <v>304</v>
      </c>
      <c r="BY3" s="33" t="s">
        <v>319</v>
      </c>
      <c r="BZ3" s="33" t="s">
        <v>320</v>
      </c>
      <c r="CA3" s="33" t="s">
        <v>321</v>
      </c>
      <c r="CB3" s="33" t="s">
        <v>304</v>
      </c>
      <c r="CC3" s="33" t="s">
        <v>322</v>
      </c>
      <c r="CD3" s="33" t="s">
        <v>1179</v>
      </c>
      <c r="CE3" s="33" t="s">
        <v>1180</v>
      </c>
      <c r="CF3" s="33" t="s">
        <v>1175</v>
      </c>
      <c r="CG3" s="33" t="s">
        <v>323</v>
      </c>
      <c r="CH3" s="33" t="s">
        <v>1181</v>
      </c>
      <c r="CI3" s="33" t="s">
        <v>1182</v>
      </c>
      <c r="CJ3" s="33" t="s">
        <v>304</v>
      </c>
      <c r="CK3" s="33"/>
      <c r="CL3" s="33"/>
      <c r="CM3" s="33"/>
      <c r="CN3" s="33"/>
      <c r="CO3" s="33"/>
      <c r="CP3" s="33"/>
      <c r="CQ3" s="33"/>
      <c r="CR3" s="33"/>
      <c r="CS3" s="33"/>
      <c r="CT3" s="33"/>
      <c r="CU3" s="33"/>
      <c r="CV3" s="33"/>
      <c r="CW3" s="33" t="s">
        <v>324</v>
      </c>
      <c r="CX3" s="33" t="s">
        <v>325</v>
      </c>
      <c r="CY3" s="33" t="s">
        <v>310</v>
      </c>
      <c r="CZ3" s="33" t="s">
        <v>326</v>
      </c>
      <c r="DA3" s="33" t="s">
        <v>327</v>
      </c>
      <c r="DB3" s="33" t="s">
        <v>328</v>
      </c>
      <c r="DC3" s="33" t="s">
        <v>123</v>
      </c>
      <c r="DD3" s="33" t="s">
        <v>329</v>
      </c>
      <c r="DE3" s="33">
        <v>6</v>
      </c>
      <c r="DF3" s="33">
        <v>14</v>
      </c>
      <c r="DG3" s="33">
        <v>20</v>
      </c>
      <c r="DH3" s="33" t="s">
        <v>330</v>
      </c>
      <c r="DI3" s="33" t="s">
        <v>331</v>
      </c>
      <c r="DJ3" s="33" t="s">
        <v>332</v>
      </c>
      <c r="DK3" s="33" t="s">
        <v>1183</v>
      </c>
      <c r="DL3" s="33" t="s">
        <v>304</v>
      </c>
      <c r="DM3" s="33" t="s">
        <v>333</v>
      </c>
      <c r="DN3" s="33" t="s">
        <v>1184</v>
      </c>
      <c r="DO3" s="33" t="s">
        <v>334</v>
      </c>
      <c r="DP3" s="33" t="s">
        <v>304</v>
      </c>
      <c r="DQ3" s="33" t="s">
        <v>335</v>
      </c>
      <c r="DR3" s="33" t="s">
        <v>336</v>
      </c>
      <c r="DS3" s="33" t="s">
        <v>1185</v>
      </c>
      <c r="DT3" s="33" t="s">
        <v>304</v>
      </c>
      <c r="DU3" s="33"/>
      <c r="DV3" s="33"/>
      <c r="DW3" s="33"/>
      <c r="DX3" s="33"/>
      <c r="DY3" s="33"/>
      <c r="DZ3" s="33"/>
      <c r="EA3" s="33"/>
      <c r="EB3" s="33"/>
      <c r="EC3" s="33"/>
      <c r="ED3" s="33"/>
      <c r="EE3" s="33"/>
      <c r="EF3" s="33"/>
      <c r="EG3" s="33"/>
      <c r="EH3" s="33"/>
      <c r="EI3" s="33"/>
      <c r="EJ3" s="33"/>
      <c r="EK3" s="33"/>
      <c r="EL3" s="33"/>
      <c r="EM3" s="33"/>
      <c r="EN3" s="33"/>
      <c r="EO3" s="33"/>
      <c r="EP3" s="33"/>
      <c r="EQ3" s="33"/>
      <c r="ER3" s="33"/>
      <c r="EW3" s="33" t="s">
        <v>1186</v>
      </c>
      <c r="EX3" s="33" t="s">
        <v>337</v>
      </c>
      <c r="EY3" s="33" t="s">
        <v>310</v>
      </c>
      <c r="EZ3" s="33" t="s">
        <v>326</v>
      </c>
      <c r="FA3" s="33" t="s">
        <v>327</v>
      </c>
      <c r="FB3" s="33" t="s">
        <v>328</v>
      </c>
      <c r="FC3" s="33" t="s">
        <v>126</v>
      </c>
      <c r="FD3" s="33" t="s">
        <v>338</v>
      </c>
      <c r="FE3" s="33">
        <v>5</v>
      </c>
      <c r="FF3" s="33">
        <v>10</v>
      </c>
      <c r="FG3" s="33">
        <v>15</v>
      </c>
      <c r="FH3" s="33" t="s">
        <v>339</v>
      </c>
      <c r="FI3" s="33" t="s">
        <v>340</v>
      </c>
      <c r="FJ3" s="33" t="s">
        <v>1187</v>
      </c>
      <c r="FK3" s="33" t="s">
        <v>1188</v>
      </c>
      <c r="FL3" s="33" t="s">
        <v>304</v>
      </c>
      <c r="FM3" s="33" t="s">
        <v>341</v>
      </c>
      <c r="FN3" s="33" t="s">
        <v>342</v>
      </c>
      <c r="FO3" s="33" t="s">
        <v>343</v>
      </c>
      <c r="FP3" s="33" t="s">
        <v>304</v>
      </c>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t="s">
        <v>344</v>
      </c>
      <c r="GT3" s="33" t="s">
        <v>345</v>
      </c>
      <c r="GU3" s="33" t="s">
        <v>417</v>
      </c>
      <c r="GV3" s="33" t="s">
        <v>1189</v>
      </c>
      <c r="GW3" s="33" t="s">
        <v>1190</v>
      </c>
      <c r="GX3" s="33" t="s">
        <v>328</v>
      </c>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c r="MB3" s="33"/>
      <c r="MC3" s="33"/>
      <c r="MD3" s="33"/>
      <c r="ME3" s="33"/>
      <c r="MF3" s="33"/>
      <c r="MG3" s="33"/>
      <c r="MH3" s="33"/>
      <c r="MI3" s="33"/>
      <c r="MJ3" s="33"/>
      <c r="MK3" s="33"/>
      <c r="ML3" s="33"/>
      <c r="MM3" s="33"/>
      <c r="MN3" s="33"/>
      <c r="MO3" s="33"/>
      <c r="MP3" s="33"/>
      <c r="MQ3" s="33"/>
      <c r="MR3" s="33"/>
      <c r="MS3" s="33"/>
      <c r="MT3" s="33"/>
      <c r="MU3" s="33"/>
      <c r="MV3" s="33"/>
      <c r="MW3" s="33"/>
      <c r="MX3" s="33"/>
      <c r="MY3" s="33"/>
      <c r="MZ3" s="33"/>
      <c r="NA3" s="33"/>
      <c r="NB3" s="33"/>
      <c r="NC3" s="33"/>
      <c r="ND3" s="33"/>
      <c r="NE3" s="33"/>
      <c r="NF3" s="33"/>
      <c r="NG3" s="33"/>
      <c r="NH3" s="33"/>
      <c r="NI3" s="33"/>
      <c r="NJ3" s="33"/>
      <c r="NK3" s="33"/>
      <c r="NL3" s="33"/>
      <c r="NM3" s="33"/>
      <c r="NN3" s="33"/>
      <c r="NO3" s="33"/>
      <c r="NP3" s="33"/>
      <c r="NQ3" s="33"/>
      <c r="NR3" s="33"/>
      <c r="NS3" s="33"/>
      <c r="NT3" s="33"/>
      <c r="NU3" s="33"/>
      <c r="NV3" s="33"/>
      <c r="NW3" s="33"/>
      <c r="NX3" s="33"/>
      <c r="NY3" s="33"/>
      <c r="NZ3" s="33"/>
      <c r="OA3" s="33"/>
      <c r="OB3" s="33"/>
      <c r="OC3" s="33"/>
      <c r="OD3" s="33"/>
      <c r="OE3" s="33"/>
      <c r="OF3" s="33"/>
      <c r="OG3" s="33"/>
      <c r="OH3" s="33"/>
      <c r="OI3" s="33"/>
      <c r="OJ3" s="33"/>
      <c r="OK3" s="33"/>
      <c r="OL3" s="33"/>
      <c r="OM3" s="33"/>
      <c r="ON3" s="33"/>
      <c r="OO3" s="33"/>
      <c r="OP3" s="33"/>
      <c r="OQ3" s="33"/>
      <c r="OR3" s="33"/>
      <c r="OS3" s="33"/>
      <c r="OT3" s="33"/>
      <c r="OU3" s="33"/>
      <c r="OV3" s="33"/>
      <c r="OW3" s="33"/>
      <c r="OX3" s="33"/>
      <c r="OY3" s="33"/>
      <c r="OZ3" s="33"/>
      <c r="PA3" s="33"/>
      <c r="PB3" s="33"/>
      <c r="PC3" s="33"/>
      <c r="PD3" s="33"/>
      <c r="PE3" s="33"/>
      <c r="PF3" s="33"/>
      <c r="PG3" s="33"/>
      <c r="PH3" s="33"/>
      <c r="PI3" s="33"/>
      <c r="PJ3" s="33"/>
      <c r="PK3" s="33"/>
      <c r="PL3" s="33"/>
      <c r="PM3" s="33"/>
      <c r="PN3" s="33"/>
      <c r="PO3" s="33"/>
      <c r="PP3" s="33"/>
      <c r="PQ3" s="33"/>
      <c r="PR3" s="33"/>
      <c r="PS3" s="33"/>
      <c r="PT3" s="33"/>
      <c r="PU3" s="33"/>
      <c r="PV3" s="33"/>
      <c r="PW3" s="33"/>
      <c r="PX3" s="33"/>
      <c r="PY3" s="33"/>
      <c r="PZ3" s="33"/>
      <c r="QA3" s="33"/>
      <c r="QB3" s="33"/>
      <c r="QC3" s="33"/>
      <c r="QD3" s="33"/>
      <c r="QE3" s="33"/>
      <c r="QF3" s="33"/>
      <c r="QG3" s="33"/>
      <c r="QH3" s="33"/>
      <c r="QI3" s="33"/>
      <c r="QJ3" s="33"/>
      <c r="QK3" s="33"/>
      <c r="QL3" s="33"/>
      <c r="QM3" s="33"/>
      <c r="QN3" s="33"/>
      <c r="QO3" s="33"/>
      <c r="QP3" s="33"/>
      <c r="QQ3" s="33"/>
      <c r="QR3" s="33"/>
      <c r="QS3" s="33"/>
      <c r="QT3" s="33"/>
      <c r="QU3" s="33"/>
      <c r="QV3" s="33"/>
      <c r="QW3" s="33"/>
      <c r="QX3" s="33"/>
      <c r="QY3" s="33"/>
      <c r="QZ3" s="33"/>
      <c r="RA3" s="33"/>
      <c r="RB3" s="33"/>
      <c r="RC3" s="33"/>
      <c r="RD3" s="33"/>
      <c r="RE3" s="33"/>
      <c r="RF3" s="33"/>
      <c r="RG3" s="33"/>
      <c r="RH3" s="33"/>
      <c r="RI3" s="33"/>
      <c r="RJ3" s="33"/>
      <c r="RK3" s="33"/>
      <c r="RL3" s="33"/>
      <c r="RM3" s="33"/>
      <c r="RN3" s="33"/>
      <c r="RO3" s="33"/>
      <c r="RP3" s="33"/>
      <c r="RQ3" s="33"/>
      <c r="RR3" s="33"/>
      <c r="RS3" s="33"/>
      <c r="RT3" s="33"/>
      <c r="RU3" s="33"/>
      <c r="RV3" s="33"/>
      <c r="RW3" s="33"/>
      <c r="RX3" s="33"/>
      <c r="RY3" s="33"/>
      <c r="RZ3" s="33"/>
      <c r="SA3" s="33" t="s">
        <v>346</v>
      </c>
      <c r="SB3" s="33" t="s">
        <v>1191</v>
      </c>
      <c r="SC3" s="33" t="s">
        <v>347</v>
      </c>
      <c r="SD3" s="33" t="s">
        <v>1192</v>
      </c>
      <c r="SE3" s="33"/>
      <c r="SF3" s="33"/>
      <c r="SG3" s="33"/>
      <c r="SH3" s="33"/>
      <c r="SI3" s="33"/>
      <c r="SJ3" s="33"/>
      <c r="SK3" s="33"/>
      <c r="SL3" s="33"/>
      <c r="SM3" s="33"/>
      <c r="SN3" s="33"/>
      <c r="SO3" s="33"/>
      <c r="SP3" s="33"/>
      <c r="SQ3" s="33"/>
      <c r="SR3" s="33"/>
      <c r="SS3" s="33"/>
      <c r="ST3" s="33"/>
      <c r="SU3" s="33"/>
      <c r="SV3" s="33"/>
      <c r="SW3" s="33"/>
      <c r="SX3" s="33"/>
      <c r="SY3" s="33"/>
      <c r="SZ3" s="33"/>
      <c r="TA3" s="33"/>
      <c r="TB3" s="33"/>
      <c r="TC3" s="33"/>
      <c r="TD3" s="33"/>
      <c r="TE3" s="33"/>
      <c r="TF3" s="33"/>
      <c r="TG3" s="33"/>
      <c r="TH3" s="33"/>
      <c r="TI3" s="33"/>
      <c r="TJ3" s="33"/>
      <c r="TK3" s="33"/>
      <c r="TL3" s="33"/>
      <c r="TM3" s="33"/>
      <c r="TN3" s="33"/>
      <c r="TO3" s="33" t="s">
        <v>1193</v>
      </c>
      <c r="TP3" s="33" t="s">
        <v>1194</v>
      </c>
      <c r="TQ3" s="33" t="s">
        <v>1195</v>
      </c>
      <c r="TR3" s="33" t="s">
        <v>1196</v>
      </c>
      <c r="TS3" s="33" t="s">
        <v>1197</v>
      </c>
      <c r="TT3" s="33"/>
      <c r="TU3" s="33"/>
      <c r="TV3" s="33"/>
      <c r="TW3" s="33"/>
      <c r="TX3" s="33"/>
      <c r="TY3" s="33"/>
      <c r="TZ3" s="33"/>
      <c r="UA3" s="33"/>
      <c r="UB3" s="33"/>
      <c r="UC3" s="33"/>
      <c r="UD3" s="33"/>
      <c r="UE3" s="33"/>
      <c r="UF3" s="33"/>
      <c r="UG3" s="33"/>
      <c r="UH3" s="33"/>
      <c r="UI3" s="33"/>
      <c r="UJ3" s="33"/>
      <c r="UK3" s="33"/>
      <c r="UL3" s="33"/>
      <c r="UM3" s="33"/>
      <c r="UN3" s="33"/>
      <c r="UO3" s="35"/>
      <c r="UP3" s="35"/>
      <c r="UQ3" s="35"/>
      <c r="UR3" s="35"/>
      <c r="US3" s="35"/>
      <c r="UT3" s="35"/>
      <c r="UU3" s="35"/>
      <c r="UV3" s="35"/>
      <c r="UW3" s="35"/>
      <c r="UX3" s="35"/>
      <c r="UY3" s="35"/>
      <c r="UZ3" s="35"/>
      <c r="VA3" s="35"/>
      <c r="VB3" s="33"/>
    </row>
    <row r="4" spans="1:574" s="34" customFormat="1" ht="15" customHeight="1">
      <c r="A4" s="33" t="s">
        <v>348</v>
      </c>
      <c r="B4" s="33" t="s">
        <v>349</v>
      </c>
      <c r="C4" s="33" t="s">
        <v>229</v>
      </c>
      <c r="D4" s="33" t="s">
        <v>1198</v>
      </c>
      <c r="E4" s="33" t="s">
        <v>231</v>
      </c>
      <c r="F4" s="33">
        <v>13</v>
      </c>
      <c r="G4" s="33">
        <v>32</v>
      </c>
      <c r="H4" s="33">
        <v>45</v>
      </c>
      <c r="I4" s="33">
        <v>3</v>
      </c>
      <c r="J4" s="33" t="s">
        <v>1199</v>
      </c>
      <c r="K4" s="33" t="s">
        <v>8</v>
      </c>
      <c r="L4" s="33" t="s">
        <v>350</v>
      </c>
      <c r="M4" s="33">
        <v>2</v>
      </c>
      <c r="N4" s="33">
        <v>4</v>
      </c>
      <c r="O4" s="33">
        <v>6</v>
      </c>
      <c r="P4" s="33" t="s">
        <v>351</v>
      </c>
      <c r="Q4" s="33" t="s">
        <v>352</v>
      </c>
      <c r="R4" s="33" t="s">
        <v>1200</v>
      </c>
      <c r="S4" s="33" t="s">
        <v>1201</v>
      </c>
      <c r="T4" s="33" t="s">
        <v>371</v>
      </c>
      <c r="U4" s="33" t="s">
        <v>353</v>
      </c>
      <c r="V4" s="33" t="s">
        <v>1202</v>
      </c>
      <c r="W4" s="33" t="s">
        <v>354</v>
      </c>
      <c r="X4" s="33" t="s">
        <v>371</v>
      </c>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t="s">
        <v>1203</v>
      </c>
      <c r="BB4" s="33" t="s">
        <v>1204</v>
      </c>
      <c r="BC4" s="33" t="s">
        <v>355</v>
      </c>
      <c r="BD4" s="33" t="s">
        <v>1205</v>
      </c>
      <c r="BE4" s="33" t="s">
        <v>1206</v>
      </c>
      <c r="BF4" s="33" t="s">
        <v>328</v>
      </c>
      <c r="BG4" s="33" t="s">
        <v>67</v>
      </c>
      <c r="BH4" s="33" t="s">
        <v>356</v>
      </c>
      <c r="BI4" s="33">
        <v>4</v>
      </c>
      <c r="BJ4" s="33">
        <v>11</v>
      </c>
      <c r="BK4" s="33">
        <v>15</v>
      </c>
      <c r="BL4" s="33" t="s">
        <v>357</v>
      </c>
      <c r="BM4" s="33" t="s">
        <v>358</v>
      </c>
      <c r="BN4" s="33" t="s">
        <v>1207</v>
      </c>
      <c r="BO4" s="33" t="s">
        <v>359</v>
      </c>
      <c r="BP4" s="33" t="s">
        <v>360</v>
      </c>
      <c r="BQ4" s="33" t="s">
        <v>361</v>
      </c>
      <c r="BR4" s="33" t="s">
        <v>1208</v>
      </c>
      <c r="BS4" s="33" t="s">
        <v>1209</v>
      </c>
      <c r="BT4" s="33" t="s">
        <v>371</v>
      </c>
      <c r="BU4" s="33" t="s">
        <v>362</v>
      </c>
      <c r="BV4" s="33" t="s">
        <v>1210</v>
      </c>
      <c r="BW4" s="33" t="s">
        <v>1211</v>
      </c>
      <c r="BX4" s="33" t="s">
        <v>1212</v>
      </c>
      <c r="BY4" s="33" t="s">
        <v>363</v>
      </c>
      <c r="BZ4" s="33" t="s">
        <v>1213</v>
      </c>
      <c r="CA4" s="33" t="s">
        <v>1214</v>
      </c>
      <c r="CB4" s="33" t="s">
        <v>371</v>
      </c>
      <c r="CC4" s="33"/>
      <c r="CD4" s="33"/>
      <c r="CE4" s="33"/>
      <c r="CF4" s="33"/>
      <c r="CG4" s="33"/>
      <c r="CH4" s="33"/>
      <c r="CI4" s="33"/>
      <c r="CJ4" s="33"/>
      <c r="CK4" s="33"/>
      <c r="CL4" s="33"/>
      <c r="CM4" s="33"/>
      <c r="CN4" s="33"/>
      <c r="CO4" s="33"/>
      <c r="CP4" s="33"/>
      <c r="CQ4" s="33"/>
      <c r="CR4" s="33"/>
      <c r="CS4" s="33"/>
      <c r="CT4" s="33"/>
      <c r="CU4" s="33"/>
      <c r="CV4" s="33"/>
      <c r="CW4" s="33" t="s">
        <v>1215</v>
      </c>
      <c r="CX4" s="33" t="s">
        <v>1216</v>
      </c>
      <c r="CY4" s="33" t="s">
        <v>355</v>
      </c>
      <c r="CZ4" s="33" t="s">
        <v>364</v>
      </c>
      <c r="DA4" s="33" t="s">
        <v>1217</v>
      </c>
      <c r="DB4" s="33" t="s">
        <v>244</v>
      </c>
      <c r="DC4" s="33" t="s">
        <v>123</v>
      </c>
      <c r="DD4" s="33" t="s">
        <v>365</v>
      </c>
      <c r="DE4" s="33">
        <v>4</v>
      </c>
      <c r="DF4" s="33">
        <v>11</v>
      </c>
      <c r="DG4" s="33">
        <v>15</v>
      </c>
      <c r="DH4" s="33" t="s">
        <v>366</v>
      </c>
      <c r="DI4" s="33" t="s">
        <v>367</v>
      </c>
      <c r="DJ4" s="33" t="s">
        <v>1218</v>
      </c>
      <c r="DK4" s="33" t="s">
        <v>1219</v>
      </c>
      <c r="DL4" s="33" t="s">
        <v>371</v>
      </c>
      <c r="DM4" s="33" t="s">
        <v>368</v>
      </c>
      <c r="DN4" s="33" t="s">
        <v>1220</v>
      </c>
      <c r="DO4" s="33" t="s">
        <v>1221</v>
      </c>
      <c r="DP4" s="33" t="s">
        <v>371</v>
      </c>
      <c r="DQ4" s="33" t="s">
        <v>369</v>
      </c>
      <c r="DR4" s="33" t="s">
        <v>1222</v>
      </c>
      <c r="DS4" s="33" t="s">
        <v>1223</v>
      </c>
      <c r="DT4" s="33" t="s">
        <v>371</v>
      </c>
      <c r="DU4" s="33" t="s">
        <v>370</v>
      </c>
      <c r="DV4" s="33" t="s">
        <v>1225</v>
      </c>
      <c r="DW4" s="33" t="s">
        <v>1224</v>
      </c>
      <c r="DX4" s="33" t="s">
        <v>1212</v>
      </c>
      <c r="DY4" s="33"/>
      <c r="DZ4" s="33"/>
      <c r="EA4" s="33"/>
      <c r="EB4" s="33"/>
      <c r="EC4" s="33"/>
      <c r="ED4" s="33"/>
      <c r="EE4" s="33"/>
      <c r="EF4" s="33"/>
      <c r="EG4" s="33"/>
      <c r="EH4" s="33"/>
      <c r="EI4" s="33"/>
      <c r="EJ4" s="33"/>
      <c r="EK4" s="33"/>
      <c r="EL4" s="33"/>
      <c r="EM4" s="33"/>
      <c r="EN4" s="33"/>
      <c r="EO4" s="33"/>
      <c r="EP4" s="33"/>
      <c r="EQ4" s="33"/>
      <c r="ER4" s="33"/>
      <c r="EW4" s="33" t="s">
        <v>1226</v>
      </c>
      <c r="EX4" s="33" t="s">
        <v>1227</v>
      </c>
      <c r="EY4" s="33" t="s">
        <v>1059</v>
      </c>
      <c r="EZ4" s="33" t="s">
        <v>1228</v>
      </c>
      <c r="FA4" s="33" t="s">
        <v>1229</v>
      </c>
      <c r="FB4" s="33" t="s">
        <v>328</v>
      </c>
      <c r="FC4" s="33" t="s">
        <v>126</v>
      </c>
      <c r="FD4" s="33" t="s">
        <v>372</v>
      </c>
      <c r="FE4" s="33">
        <v>3</v>
      </c>
      <c r="FF4" s="33">
        <v>6</v>
      </c>
      <c r="FG4" s="33">
        <v>9</v>
      </c>
      <c r="FH4" s="33" t="s">
        <v>1230</v>
      </c>
      <c r="FI4" s="33" t="s">
        <v>1231</v>
      </c>
      <c r="FJ4" s="33" t="s">
        <v>1232</v>
      </c>
      <c r="FK4" s="33" t="s">
        <v>1233</v>
      </c>
      <c r="FL4" s="33" t="s">
        <v>1212</v>
      </c>
      <c r="FM4" s="33" t="s">
        <v>1234</v>
      </c>
      <c r="FN4" s="33" t="s">
        <v>1235</v>
      </c>
      <c r="FO4" s="33" t="s">
        <v>1236</v>
      </c>
      <c r="FP4" s="33" t="s">
        <v>1237</v>
      </c>
      <c r="FQ4" s="33" t="s">
        <v>1238</v>
      </c>
      <c r="FR4" s="33" t="s">
        <v>1239</v>
      </c>
      <c r="FS4" s="33" t="s">
        <v>1240</v>
      </c>
      <c r="FT4" s="33" t="s">
        <v>1212</v>
      </c>
      <c r="FU4" s="33"/>
      <c r="FV4" s="33"/>
      <c r="FW4" s="33"/>
      <c r="FX4" s="33"/>
      <c r="FY4" s="33"/>
      <c r="FZ4" s="33"/>
      <c r="GA4" s="33"/>
      <c r="GB4" s="33"/>
      <c r="GC4" s="33"/>
      <c r="GD4" s="33"/>
      <c r="GE4" s="33"/>
      <c r="GF4" s="33"/>
      <c r="GG4" s="33"/>
      <c r="GH4" s="33"/>
      <c r="GI4" s="33"/>
      <c r="GJ4" s="33"/>
      <c r="GK4" s="33"/>
      <c r="GL4" s="33"/>
      <c r="GM4" s="33"/>
      <c r="GN4" s="33"/>
      <c r="GO4" s="33"/>
      <c r="GP4" s="33"/>
      <c r="GQ4" s="33"/>
      <c r="GR4" s="33"/>
      <c r="GS4" s="33" t="s">
        <v>1241</v>
      </c>
      <c r="GT4" s="33" t="s">
        <v>1242</v>
      </c>
      <c r="GU4" s="33" t="s">
        <v>1243</v>
      </c>
      <c r="GV4" s="33" t="s">
        <v>1244</v>
      </c>
      <c r="GW4" s="33" t="s">
        <v>1245</v>
      </c>
      <c r="GX4" s="33" t="s">
        <v>328</v>
      </c>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c r="JG4" s="33"/>
      <c r="JH4" s="33"/>
      <c r="JI4" s="33"/>
      <c r="JJ4" s="33"/>
      <c r="JK4" s="33"/>
      <c r="JL4" s="33"/>
      <c r="JM4" s="33"/>
      <c r="JN4" s="33"/>
      <c r="JO4" s="33"/>
      <c r="JP4" s="33"/>
      <c r="JQ4" s="33"/>
      <c r="JR4" s="33"/>
      <c r="JS4" s="33"/>
      <c r="JT4" s="33"/>
      <c r="JU4" s="33"/>
      <c r="JV4" s="33"/>
      <c r="JW4" s="33"/>
      <c r="JX4" s="33"/>
      <c r="JY4" s="33"/>
      <c r="JZ4" s="33"/>
      <c r="KA4" s="33"/>
      <c r="KB4" s="33"/>
      <c r="KC4" s="33"/>
      <c r="KD4" s="33"/>
      <c r="KE4" s="33"/>
      <c r="KF4" s="33"/>
      <c r="KG4" s="33"/>
      <c r="KH4" s="33"/>
      <c r="KI4" s="33"/>
      <c r="KJ4" s="33"/>
      <c r="KK4" s="33"/>
      <c r="KL4" s="33"/>
      <c r="KM4" s="33"/>
      <c r="KN4" s="33"/>
      <c r="KO4" s="33"/>
      <c r="KP4" s="33"/>
      <c r="KQ4" s="33"/>
      <c r="KR4" s="33"/>
      <c r="KS4" s="33"/>
      <c r="KT4" s="33"/>
      <c r="KU4" s="33"/>
      <c r="KV4" s="33"/>
      <c r="KW4" s="33"/>
      <c r="KX4" s="33"/>
      <c r="KY4" s="33"/>
      <c r="KZ4" s="33"/>
      <c r="LA4" s="33"/>
      <c r="LB4" s="33"/>
      <c r="LC4" s="33"/>
      <c r="LD4" s="33"/>
      <c r="LE4" s="33"/>
      <c r="LF4" s="33"/>
      <c r="LG4" s="33"/>
      <c r="LH4" s="33"/>
      <c r="LI4" s="33"/>
      <c r="LJ4" s="33"/>
      <c r="LK4" s="33"/>
      <c r="LL4" s="33"/>
      <c r="LM4" s="33"/>
      <c r="LN4" s="33"/>
      <c r="LO4" s="33"/>
      <c r="LP4" s="33"/>
      <c r="LQ4" s="33"/>
      <c r="LR4" s="33"/>
      <c r="LS4" s="33"/>
      <c r="LT4" s="33"/>
      <c r="LU4" s="33"/>
      <c r="LV4" s="33"/>
      <c r="LW4" s="33"/>
      <c r="LX4" s="33"/>
      <c r="LY4" s="33"/>
      <c r="LZ4" s="33"/>
      <c r="MA4" s="33"/>
      <c r="MB4" s="33"/>
      <c r="MC4" s="33"/>
      <c r="MD4" s="33"/>
      <c r="ME4" s="33"/>
      <c r="MF4" s="33"/>
      <c r="MG4" s="33"/>
      <c r="MH4" s="33"/>
      <c r="MI4" s="33"/>
      <c r="MJ4" s="33"/>
      <c r="MK4" s="33"/>
      <c r="ML4" s="33"/>
      <c r="MM4" s="33"/>
      <c r="MN4" s="33"/>
      <c r="MO4" s="33"/>
      <c r="MP4" s="33"/>
      <c r="MQ4" s="33"/>
      <c r="MR4" s="33"/>
      <c r="MS4" s="33"/>
      <c r="MT4" s="33"/>
      <c r="MU4" s="33"/>
      <c r="MV4" s="33"/>
      <c r="MW4" s="33"/>
      <c r="MX4" s="33"/>
      <c r="MY4" s="33"/>
      <c r="MZ4" s="33"/>
      <c r="NA4" s="33"/>
      <c r="NB4" s="33"/>
      <c r="NC4" s="33"/>
      <c r="ND4" s="33"/>
      <c r="NE4" s="33"/>
      <c r="NF4" s="33"/>
      <c r="NG4" s="33"/>
      <c r="NH4" s="33"/>
      <c r="NI4" s="33"/>
      <c r="NJ4" s="33"/>
      <c r="NK4" s="33"/>
      <c r="NL4" s="33"/>
      <c r="NM4" s="33"/>
      <c r="NN4" s="33"/>
      <c r="NO4" s="33"/>
      <c r="NP4" s="33"/>
      <c r="NQ4" s="33"/>
      <c r="NR4" s="33"/>
      <c r="NS4" s="33"/>
      <c r="NT4" s="33"/>
      <c r="NU4" s="33"/>
      <c r="NV4" s="33"/>
      <c r="NW4" s="33"/>
      <c r="NX4" s="33"/>
      <c r="NY4" s="33"/>
      <c r="NZ4" s="33"/>
      <c r="OA4" s="33"/>
      <c r="OB4" s="33"/>
      <c r="OC4" s="33"/>
      <c r="OD4" s="33"/>
      <c r="OE4" s="33"/>
      <c r="OF4" s="33"/>
      <c r="OG4" s="33"/>
      <c r="OH4" s="33"/>
      <c r="OI4" s="33"/>
      <c r="OJ4" s="33"/>
      <c r="OK4" s="33"/>
      <c r="OL4" s="33"/>
      <c r="OM4" s="33"/>
      <c r="ON4" s="33"/>
      <c r="OO4" s="33"/>
      <c r="OP4" s="33"/>
      <c r="OQ4" s="33"/>
      <c r="OR4" s="33"/>
      <c r="OS4" s="33"/>
      <c r="OT4" s="33"/>
      <c r="OU4" s="33"/>
      <c r="OV4" s="33"/>
      <c r="OW4" s="33"/>
      <c r="OX4" s="33"/>
      <c r="OY4" s="33"/>
      <c r="OZ4" s="33"/>
      <c r="PA4" s="33"/>
      <c r="PB4" s="33"/>
      <c r="PC4" s="33"/>
      <c r="PD4" s="33"/>
      <c r="PE4" s="33"/>
      <c r="PF4" s="33"/>
      <c r="PG4" s="33"/>
      <c r="PH4" s="33"/>
      <c r="PI4" s="33"/>
      <c r="PJ4" s="33"/>
      <c r="PK4" s="33"/>
      <c r="PL4" s="33"/>
      <c r="PM4" s="33"/>
      <c r="PN4" s="33"/>
      <c r="PO4" s="33"/>
      <c r="PP4" s="33"/>
      <c r="PQ4" s="33"/>
      <c r="PR4" s="33"/>
      <c r="PS4" s="33"/>
      <c r="PT4" s="33"/>
      <c r="PU4" s="33"/>
      <c r="PV4" s="33"/>
      <c r="PW4" s="33"/>
      <c r="PX4" s="33"/>
      <c r="PY4" s="33"/>
      <c r="PZ4" s="33"/>
      <c r="QA4" s="33"/>
      <c r="QB4" s="33"/>
      <c r="QC4" s="33"/>
      <c r="QD4" s="33"/>
      <c r="QE4" s="33"/>
      <c r="QF4" s="33"/>
      <c r="QG4" s="33"/>
      <c r="QH4" s="33"/>
      <c r="QI4" s="33"/>
      <c r="QJ4" s="33"/>
      <c r="QK4" s="33"/>
      <c r="QL4" s="33"/>
      <c r="QM4" s="33"/>
      <c r="QN4" s="33"/>
      <c r="QO4" s="33"/>
      <c r="QP4" s="33"/>
      <c r="QQ4" s="33"/>
      <c r="QR4" s="33"/>
      <c r="QS4" s="33"/>
      <c r="QT4" s="33"/>
      <c r="QU4" s="33"/>
      <c r="QV4" s="33"/>
      <c r="QW4" s="33"/>
      <c r="QX4" s="33"/>
      <c r="QY4" s="33"/>
      <c r="QZ4" s="33"/>
      <c r="RA4" s="33"/>
      <c r="RB4" s="33"/>
      <c r="RC4" s="33"/>
      <c r="RD4" s="33"/>
      <c r="RE4" s="33"/>
      <c r="RF4" s="33"/>
      <c r="RG4" s="33"/>
      <c r="RH4" s="33"/>
      <c r="RI4" s="33"/>
      <c r="RJ4" s="33"/>
      <c r="RK4" s="33"/>
      <c r="RL4" s="33"/>
      <c r="RM4" s="33"/>
      <c r="RN4" s="33"/>
      <c r="RO4" s="33"/>
      <c r="RP4" s="33"/>
      <c r="RQ4" s="33"/>
      <c r="RR4" s="33"/>
      <c r="RS4" s="33"/>
      <c r="RT4" s="33"/>
      <c r="RU4" s="33"/>
      <c r="RV4" s="33"/>
      <c r="RW4" s="33"/>
      <c r="RX4" s="33"/>
      <c r="RY4" s="33"/>
      <c r="RZ4" s="33"/>
      <c r="SA4" s="33" t="s">
        <v>346</v>
      </c>
      <c r="SB4" s="33" t="s">
        <v>916</v>
      </c>
      <c r="SC4" s="33" t="s">
        <v>347</v>
      </c>
      <c r="SD4" s="33" t="s">
        <v>917</v>
      </c>
      <c r="SE4" s="33" t="s">
        <v>519</v>
      </c>
      <c r="SF4" s="33" t="s">
        <v>1246</v>
      </c>
      <c r="SG4" s="33" t="s">
        <v>918</v>
      </c>
      <c r="SH4" s="33" t="s">
        <v>521</v>
      </c>
      <c r="SI4" s="33"/>
      <c r="SJ4" s="33"/>
      <c r="SK4" s="33"/>
      <c r="SL4" s="33"/>
      <c r="SM4" s="33"/>
      <c r="SN4" s="33"/>
      <c r="SO4" s="33"/>
      <c r="SP4" s="33"/>
      <c r="SQ4" s="33"/>
      <c r="SR4" s="37"/>
      <c r="SS4" s="37"/>
      <c r="ST4" s="37"/>
      <c r="SU4" s="37"/>
      <c r="SV4" s="37"/>
      <c r="SW4" s="37"/>
      <c r="SX4" s="33"/>
      <c r="SY4" s="33"/>
      <c r="SZ4" s="33"/>
      <c r="TA4" s="33"/>
      <c r="TB4" s="33"/>
      <c r="TC4" s="33"/>
      <c r="TD4" s="33"/>
      <c r="TE4" s="33"/>
      <c r="TF4" s="33"/>
      <c r="TG4" s="33"/>
      <c r="TH4" s="33"/>
      <c r="TI4" s="33"/>
      <c r="TJ4" s="33"/>
      <c r="TK4" s="33"/>
      <c r="TL4" s="33"/>
      <c r="TM4" s="33"/>
      <c r="TN4" s="33"/>
      <c r="TO4" s="33" t="s">
        <v>1247</v>
      </c>
      <c r="TP4" s="33" t="s">
        <v>1248</v>
      </c>
      <c r="TQ4" s="33" t="s">
        <v>1249</v>
      </c>
      <c r="TR4" s="33" t="s">
        <v>1250</v>
      </c>
      <c r="TS4" s="33" t="s">
        <v>1251</v>
      </c>
      <c r="TT4" s="33"/>
      <c r="TU4" s="33"/>
      <c r="TV4" s="33"/>
      <c r="TW4" s="33"/>
      <c r="TX4" s="33"/>
      <c r="TY4" s="33"/>
      <c r="TZ4" s="33"/>
      <c r="UA4" s="33"/>
      <c r="UB4" s="33"/>
      <c r="UC4" s="33"/>
      <c r="UD4" s="33"/>
      <c r="UE4" s="33"/>
      <c r="UF4" s="33"/>
      <c r="UG4" s="33"/>
      <c r="UH4" s="33"/>
      <c r="UI4" s="33"/>
      <c r="UJ4" s="33"/>
      <c r="UK4" s="33"/>
      <c r="UL4" s="33"/>
      <c r="UM4" s="33"/>
      <c r="UN4" s="33"/>
      <c r="UO4" s="35"/>
      <c r="UP4" s="33"/>
      <c r="UQ4" s="33"/>
      <c r="UR4" s="33"/>
      <c r="US4" s="35"/>
      <c r="UT4" s="35"/>
      <c r="UU4" s="35"/>
      <c r="UV4" s="35"/>
      <c r="UW4" s="35"/>
      <c r="UX4" s="35"/>
      <c r="UY4" s="35"/>
      <c r="UZ4" s="35"/>
      <c r="VA4" s="35"/>
      <c r="VB4" s="36"/>
    </row>
    <row r="5" spans="1:574" s="34" customFormat="1" ht="15" customHeight="1">
      <c r="A5" s="33" t="s">
        <v>373</v>
      </c>
      <c r="B5" s="33" t="s">
        <v>1252</v>
      </c>
      <c r="C5" s="33" t="s">
        <v>229</v>
      </c>
      <c r="D5" s="33" t="s">
        <v>374</v>
      </c>
      <c r="E5" s="33" t="s">
        <v>231</v>
      </c>
      <c r="F5" s="33">
        <v>18</v>
      </c>
      <c r="G5" s="33">
        <v>42</v>
      </c>
      <c r="H5" s="33">
        <v>60</v>
      </c>
      <c r="I5" s="33">
        <v>4</v>
      </c>
      <c r="J5" s="33" t="s">
        <v>375</v>
      </c>
      <c r="K5" s="33" t="s">
        <v>8</v>
      </c>
      <c r="L5" s="33" t="s">
        <v>376</v>
      </c>
      <c r="M5" s="33">
        <v>5</v>
      </c>
      <c r="N5" s="33">
        <v>10</v>
      </c>
      <c r="O5" s="33">
        <v>15</v>
      </c>
      <c r="P5" s="33" t="s">
        <v>377</v>
      </c>
      <c r="Q5" s="33" t="s">
        <v>378</v>
      </c>
      <c r="R5" s="33" t="s">
        <v>1253</v>
      </c>
      <c r="S5" s="33" t="s">
        <v>379</v>
      </c>
      <c r="T5" s="33" t="s">
        <v>1254</v>
      </c>
      <c r="U5" s="33" t="s">
        <v>380</v>
      </c>
      <c r="V5" s="33" t="s">
        <v>1255</v>
      </c>
      <c r="W5" s="33" t="s">
        <v>1256</v>
      </c>
      <c r="X5" s="33" t="s">
        <v>381</v>
      </c>
      <c r="Y5" s="33" t="s">
        <v>382</v>
      </c>
      <c r="Z5" s="33" t="s">
        <v>383</v>
      </c>
      <c r="AA5" s="33" t="s">
        <v>384</v>
      </c>
      <c r="AB5" s="33" t="s">
        <v>385</v>
      </c>
      <c r="AC5" s="33" t="s">
        <v>386</v>
      </c>
      <c r="AD5" s="33" t="s">
        <v>387</v>
      </c>
      <c r="AE5" s="33" t="s">
        <v>388</v>
      </c>
      <c r="AF5" s="33" t="s">
        <v>385</v>
      </c>
      <c r="AG5" s="33"/>
      <c r="AH5" s="33"/>
      <c r="AI5" s="33"/>
      <c r="AJ5" s="33"/>
      <c r="AK5" s="33"/>
      <c r="AL5" s="33"/>
      <c r="AM5" s="33"/>
      <c r="AN5" s="33"/>
      <c r="AO5" s="33"/>
      <c r="AP5" s="33"/>
      <c r="AQ5" s="33"/>
      <c r="AR5" s="33"/>
      <c r="AS5" s="33"/>
      <c r="AT5" s="33"/>
      <c r="AU5" s="33"/>
      <c r="AV5" s="33"/>
      <c r="AW5" s="33"/>
      <c r="AX5" s="33"/>
      <c r="AY5" s="33"/>
      <c r="AZ5" s="33"/>
      <c r="BA5" s="33" t="s">
        <v>1257</v>
      </c>
      <c r="BB5" s="33" t="s">
        <v>1258</v>
      </c>
      <c r="BC5" s="33" t="s">
        <v>1259</v>
      </c>
      <c r="BD5" s="33" t="s">
        <v>1260</v>
      </c>
      <c r="BE5" s="33" t="s">
        <v>390</v>
      </c>
      <c r="BF5" s="33" t="s">
        <v>244</v>
      </c>
      <c r="BG5" s="33" t="s">
        <v>67</v>
      </c>
      <c r="BH5" s="33" t="s">
        <v>391</v>
      </c>
      <c r="BI5" s="33">
        <v>8</v>
      </c>
      <c r="BJ5" s="33">
        <v>22</v>
      </c>
      <c r="BK5" s="33">
        <v>30</v>
      </c>
      <c r="BL5" s="33" t="s">
        <v>1261</v>
      </c>
      <c r="BM5" s="33" t="s">
        <v>392</v>
      </c>
      <c r="BN5" s="33" t="s">
        <v>393</v>
      </c>
      <c r="BO5" s="33" t="s">
        <v>394</v>
      </c>
      <c r="BP5" s="33" t="s">
        <v>396</v>
      </c>
      <c r="BQ5" s="33" t="s">
        <v>395</v>
      </c>
      <c r="BR5" s="33" t="s">
        <v>1262</v>
      </c>
      <c r="BS5" s="33" t="s">
        <v>1263</v>
      </c>
      <c r="BT5" s="33" t="s">
        <v>1264</v>
      </c>
      <c r="BU5" s="33" t="s">
        <v>397</v>
      </c>
      <c r="BV5" s="33" t="s">
        <v>1265</v>
      </c>
      <c r="BW5" s="33" t="s">
        <v>1266</v>
      </c>
      <c r="BX5" s="33" t="s">
        <v>1264</v>
      </c>
      <c r="BY5" s="33" t="s">
        <v>398</v>
      </c>
      <c r="BZ5" s="33" t="s">
        <v>1267</v>
      </c>
      <c r="CA5" s="33" t="s">
        <v>1268</v>
      </c>
      <c r="CB5" s="33" t="s">
        <v>385</v>
      </c>
      <c r="CC5" s="33" t="s">
        <v>399</v>
      </c>
      <c r="CD5" s="33" t="s">
        <v>400</v>
      </c>
      <c r="CE5" s="33" t="s">
        <v>401</v>
      </c>
      <c r="CF5" s="33" t="s">
        <v>385</v>
      </c>
      <c r="CG5" s="33"/>
      <c r="CH5" s="33"/>
      <c r="CI5" s="33"/>
      <c r="CJ5" s="33"/>
      <c r="CK5" s="33"/>
      <c r="CL5" s="33"/>
      <c r="CM5" s="33"/>
      <c r="CN5" s="33"/>
      <c r="CO5" s="33"/>
      <c r="CP5" s="33"/>
      <c r="CQ5" s="33"/>
      <c r="CR5" s="33"/>
      <c r="CS5" s="33"/>
      <c r="CT5" s="33"/>
      <c r="CU5" s="33"/>
      <c r="CV5" s="33"/>
      <c r="CW5" s="33" t="s">
        <v>1269</v>
      </c>
      <c r="CX5" s="33" t="s">
        <v>1270</v>
      </c>
      <c r="CY5" s="33" t="s">
        <v>389</v>
      </c>
      <c r="CZ5" s="33" t="s">
        <v>402</v>
      </c>
      <c r="DA5" s="33" t="s">
        <v>403</v>
      </c>
      <c r="DB5" s="33" t="s">
        <v>328</v>
      </c>
      <c r="DC5" s="33" t="s">
        <v>123</v>
      </c>
      <c r="DD5" s="33" t="s">
        <v>404</v>
      </c>
      <c r="DE5" s="33">
        <v>5</v>
      </c>
      <c r="DF5" s="33">
        <v>10</v>
      </c>
      <c r="DG5" s="33">
        <v>15</v>
      </c>
      <c r="DH5" s="33" t="s">
        <v>1271</v>
      </c>
      <c r="DI5" s="33" t="s">
        <v>405</v>
      </c>
      <c r="DJ5" s="33" t="s">
        <v>1272</v>
      </c>
      <c r="DK5" s="33" t="s">
        <v>1273</v>
      </c>
      <c r="DL5" s="33" t="s">
        <v>406</v>
      </c>
      <c r="DM5" s="33" t="s">
        <v>407</v>
      </c>
      <c r="DN5" s="33" t="s">
        <v>1274</v>
      </c>
      <c r="DO5" s="33" t="s">
        <v>1275</v>
      </c>
      <c r="DP5" s="33" t="s">
        <v>408</v>
      </c>
      <c r="DQ5" s="33" t="s">
        <v>409</v>
      </c>
      <c r="DR5" s="33" t="s">
        <v>410</v>
      </c>
      <c r="DS5" s="33" t="s">
        <v>411</v>
      </c>
      <c r="DT5" s="33" t="s">
        <v>406</v>
      </c>
      <c r="DU5" s="33" t="s">
        <v>412</v>
      </c>
      <c r="DV5" s="33" t="s">
        <v>1276</v>
      </c>
      <c r="DW5" s="33" t="s">
        <v>453</v>
      </c>
      <c r="DX5" s="33" t="s">
        <v>413</v>
      </c>
      <c r="DY5" s="33" t="s">
        <v>414</v>
      </c>
      <c r="DZ5" s="33" t="s">
        <v>1277</v>
      </c>
      <c r="EA5" s="33" t="s">
        <v>453</v>
      </c>
      <c r="EB5" s="33" t="s">
        <v>406</v>
      </c>
      <c r="EC5" s="33" t="s">
        <v>415</v>
      </c>
      <c r="ED5" s="33" t="s">
        <v>416</v>
      </c>
      <c r="EE5" s="33" t="s">
        <v>453</v>
      </c>
      <c r="EF5" s="33" t="s">
        <v>408</v>
      </c>
      <c r="EG5" s="33"/>
      <c r="EH5" s="33"/>
      <c r="EI5" s="33"/>
      <c r="EJ5" s="33"/>
      <c r="EK5" s="33"/>
      <c r="EL5" s="33"/>
      <c r="EM5" s="33"/>
      <c r="EN5" s="33"/>
      <c r="EO5" s="33"/>
      <c r="EP5" s="33"/>
      <c r="EQ5" s="33"/>
      <c r="ER5" s="33"/>
      <c r="EW5" s="33" t="s">
        <v>1278</v>
      </c>
      <c r="EX5" s="33" t="s">
        <v>1279</v>
      </c>
      <c r="EY5" s="33" t="s">
        <v>310</v>
      </c>
      <c r="EZ5" s="33" t="s">
        <v>418</v>
      </c>
      <c r="FA5" s="33" t="s">
        <v>1280</v>
      </c>
      <c r="FB5" s="33" t="s">
        <v>328</v>
      </c>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c r="JG5" s="33"/>
      <c r="JH5" s="33"/>
      <c r="JI5" s="33"/>
      <c r="JJ5" s="33"/>
      <c r="JK5" s="33"/>
      <c r="JL5" s="33"/>
      <c r="JM5" s="33"/>
      <c r="JN5" s="33"/>
      <c r="JO5" s="33"/>
      <c r="JP5" s="33"/>
      <c r="JQ5" s="33"/>
      <c r="JR5" s="33"/>
      <c r="JS5" s="33"/>
      <c r="JT5" s="33"/>
      <c r="JU5" s="33"/>
      <c r="JV5" s="33"/>
      <c r="JW5" s="33"/>
      <c r="JX5" s="33"/>
      <c r="JY5" s="33"/>
      <c r="JZ5" s="33"/>
      <c r="KA5" s="33"/>
      <c r="KB5" s="33"/>
      <c r="KC5" s="33"/>
      <c r="KD5" s="33"/>
      <c r="KE5" s="33"/>
      <c r="KF5" s="33"/>
      <c r="KG5" s="33"/>
      <c r="KH5" s="33"/>
      <c r="KI5" s="33"/>
      <c r="KJ5" s="33"/>
      <c r="KK5" s="33"/>
      <c r="KL5" s="33"/>
      <c r="KM5" s="33"/>
      <c r="KN5" s="33"/>
      <c r="KO5" s="33"/>
      <c r="KP5" s="33"/>
      <c r="KQ5" s="33"/>
      <c r="KR5" s="33"/>
      <c r="KS5" s="33"/>
      <c r="KT5" s="33"/>
      <c r="KU5" s="33"/>
      <c r="KV5" s="33"/>
      <c r="KW5" s="33"/>
      <c r="KX5" s="33"/>
      <c r="KY5" s="33"/>
      <c r="KZ5" s="33"/>
      <c r="LA5" s="33"/>
      <c r="LB5" s="33"/>
      <c r="LC5" s="33"/>
      <c r="LD5" s="33"/>
      <c r="LE5" s="33"/>
      <c r="LF5" s="33"/>
      <c r="LG5" s="33"/>
      <c r="LH5" s="33"/>
      <c r="LI5" s="33"/>
      <c r="LJ5" s="33"/>
      <c r="LK5" s="33"/>
      <c r="LL5" s="33"/>
      <c r="LM5" s="33"/>
      <c r="LN5" s="33"/>
      <c r="LO5" s="33"/>
      <c r="LP5" s="33"/>
      <c r="LQ5" s="33"/>
      <c r="LR5" s="33"/>
      <c r="LS5" s="33"/>
      <c r="LT5" s="33"/>
      <c r="LU5" s="33"/>
      <c r="LV5" s="33"/>
      <c r="LW5" s="33"/>
      <c r="LX5" s="33"/>
      <c r="LY5" s="33"/>
      <c r="LZ5" s="33"/>
      <c r="MA5" s="33"/>
      <c r="MB5" s="33"/>
      <c r="MC5" s="33"/>
      <c r="MD5" s="33"/>
      <c r="ME5" s="33"/>
      <c r="MF5" s="33"/>
      <c r="MG5" s="33"/>
      <c r="MH5" s="33"/>
      <c r="MI5" s="33"/>
      <c r="MJ5" s="33"/>
      <c r="MK5" s="33"/>
      <c r="ML5" s="33"/>
      <c r="MM5" s="33"/>
      <c r="MN5" s="33"/>
      <c r="MO5" s="33"/>
      <c r="MP5" s="33"/>
      <c r="MQ5" s="33"/>
      <c r="MR5" s="33"/>
      <c r="MS5" s="33"/>
      <c r="MT5" s="33"/>
      <c r="MU5" s="33"/>
      <c r="MV5" s="33"/>
      <c r="MW5" s="33"/>
      <c r="MX5" s="33"/>
      <c r="MY5" s="33"/>
      <c r="MZ5" s="33"/>
      <c r="NA5" s="33"/>
      <c r="NB5" s="33"/>
      <c r="NC5" s="33"/>
      <c r="ND5" s="33"/>
      <c r="NE5" s="33"/>
      <c r="NF5" s="33"/>
      <c r="NG5" s="33"/>
      <c r="NH5" s="33"/>
      <c r="NI5" s="33"/>
      <c r="NJ5" s="33"/>
      <c r="NK5" s="33"/>
      <c r="NL5" s="33"/>
      <c r="NM5" s="33"/>
      <c r="NN5" s="33"/>
      <c r="NO5" s="33"/>
      <c r="NP5" s="33"/>
      <c r="NQ5" s="33"/>
      <c r="NR5" s="33"/>
      <c r="NS5" s="33"/>
      <c r="NT5" s="33"/>
      <c r="NU5" s="33"/>
      <c r="NV5" s="33"/>
      <c r="NW5" s="33"/>
      <c r="NX5" s="33"/>
      <c r="NY5" s="33"/>
      <c r="NZ5" s="33"/>
      <c r="OA5" s="33"/>
      <c r="OB5" s="33"/>
      <c r="OC5" s="33"/>
      <c r="OD5" s="33"/>
      <c r="OE5" s="33"/>
      <c r="OF5" s="33"/>
      <c r="OG5" s="33"/>
      <c r="OH5" s="33"/>
      <c r="OI5" s="33"/>
      <c r="OJ5" s="33"/>
      <c r="OK5" s="33"/>
      <c r="OL5" s="33"/>
      <c r="OM5" s="33"/>
      <c r="ON5" s="33"/>
      <c r="OO5" s="33"/>
      <c r="OP5" s="33"/>
      <c r="OQ5" s="33"/>
      <c r="OR5" s="33"/>
      <c r="OS5" s="33"/>
      <c r="OT5" s="33"/>
      <c r="OU5" s="33"/>
      <c r="OV5" s="33"/>
      <c r="OW5" s="33"/>
      <c r="OX5" s="33"/>
      <c r="OY5" s="33"/>
      <c r="OZ5" s="33"/>
      <c r="PA5" s="33"/>
      <c r="PB5" s="33"/>
      <c r="PC5" s="33"/>
      <c r="PD5" s="33"/>
      <c r="PE5" s="33"/>
      <c r="PF5" s="33"/>
      <c r="PG5" s="33"/>
      <c r="PH5" s="33"/>
      <c r="PI5" s="33"/>
      <c r="PJ5" s="33"/>
      <c r="PK5" s="33"/>
      <c r="PL5" s="33"/>
      <c r="PM5" s="33"/>
      <c r="PN5" s="33"/>
      <c r="PO5" s="33"/>
      <c r="PP5" s="33"/>
      <c r="PQ5" s="33"/>
      <c r="PR5" s="33"/>
      <c r="PS5" s="33"/>
      <c r="PT5" s="33"/>
      <c r="PU5" s="33"/>
      <c r="PV5" s="33"/>
      <c r="PW5" s="33"/>
      <c r="PX5" s="33"/>
      <c r="PY5" s="33"/>
      <c r="PZ5" s="33"/>
      <c r="QA5" s="33"/>
      <c r="QB5" s="33"/>
      <c r="QC5" s="33"/>
      <c r="QD5" s="33"/>
      <c r="QE5" s="33"/>
      <c r="QF5" s="33"/>
      <c r="QG5" s="33"/>
      <c r="QH5" s="33"/>
      <c r="QI5" s="33"/>
      <c r="QJ5" s="33"/>
      <c r="QK5" s="33"/>
      <c r="QL5" s="33"/>
      <c r="QM5" s="33"/>
      <c r="QN5" s="33"/>
      <c r="QO5" s="33"/>
      <c r="QP5" s="33"/>
      <c r="QQ5" s="33"/>
      <c r="QR5" s="33"/>
      <c r="QS5" s="33"/>
      <c r="QT5" s="33"/>
      <c r="QU5" s="33"/>
      <c r="QV5" s="33"/>
      <c r="QW5" s="33"/>
      <c r="QX5" s="33"/>
      <c r="QY5" s="33"/>
      <c r="QZ5" s="33"/>
      <c r="RA5" s="33"/>
      <c r="RB5" s="33"/>
      <c r="RC5" s="33"/>
      <c r="RD5" s="33"/>
      <c r="RE5" s="33"/>
      <c r="RF5" s="33"/>
      <c r="RG5" s="33"/>
      <c r="RH5" s="33"/>
      <c r="RI5" s="33"/>
      <c r="RJ5" s="33"/>
      <c r="RK5" s="33"/>
      <c r="RL5" s="33"/>
      <c r="RM5" s="33"/>
      <c r="RN5" s="33"/>
      <c r="RO5" s="33"/>
      <c r="RP5" s="33"/>
      <c r="RQ5" s="33"/>
      <c r="RR5" s="33"/>
      <c r="RS5" s="33"/>
      <c r="RT5" s="33"/>
      <c r="RU5" s="33"/>
      <c r="RV5" s="33"/>
      <c r="RW5" s="33"/>
      <c r="RX5" s="33"/>
      <c r="RY5" s="33"/>
      <c r="RZ5" s="33"/>
      <c r="SA5" s="33" t="s">
        <v>419</v>
      </c>
      <c r="SB5" s="33" t="s">
        <v>1281</v>
      </c>
      <c r="SC5" s="33" t="s">
        <v>420</v>
      </c>
      <c r="SD5" s="33" t="s">
        <v>421</v>
      </c>
      <c r="SE5" s="33" t="s">
        <v>422</v>
      </c>
      <c r="SF5" s="33" t="s">
        <v>1082</v>
      </c>
      <c r="SG5" s="33" t="s">
        <v>423</v>
      </c>
      <c r="SH5" s="33" t="s">
        <v>1083</v>
      </c>
      <c r="SI5" s="33" t="s">
        <v>424</v>
      </c>
      <c r="SJ5" s="33" t="s">
        <v>425</v>
      </c>
      <c r="SK5" s="33" t="s">
        <v>426</v>
      </c>
      <c r="SL5" s="33" t="s">
        <v>427</v>
      </c>
      <c r="SM5" s="33"/>
      <c r="SN5" s="33"/>
      <c r="SO5" s="33"/>
      <c r="SP5" s="33"/>
      <c r="SQ5" s="33"/>
      <c r="SR5" s="38"/>
      <c r="SS5" s="38"/>
      <c r="ST5" s="39"/>
      <c r="SU5" s="38"/>
      <c r="SV5" s="38"/>
      <c r="SW5" s="38"/>
      <c r="SX5" s="33"/>
      <c r="SY5" s="33"/>
      <c r="SZ5" s="33"/>
      <c r="TA5" s="33"/>
      <c r="TB5" s="33"/>
      <c r="TC5" s="33"/>
      <c r="TD5" s="33"/>
      <c r="TE5" s="33"/>
      <c r="TF5" s="33"/>
      <c r="TG5" s="33"/>
      <c r="TH5" s="33"/>
      <c r="TI5" s="33"/>
      <c r="TJ5" s="33"/>
      <c r="TK5" s="33"/>
      <c r="TL5" s="33"/>
      <c r="TM5" s="33"/>
      <c r="TN5" s="33"/>
      <c r="TO5" s="33" t="s">
        <v>1282</v>
      </c>
      <c r="TP5" s="33" t="s">
        <v>1283</v>
      </c>
      <c r="TQ5" s="33" t="s">
        <v>1284</v>
      </c>
      <c r="TR5" s="33" t="s">
        <v>1285</v>
      </c>
      <c r="TS5" s="33" t="s">
        <v>428</v>
      </c>
      <c r="TT5" s="33" t="s">
        <v>1286</v>
      </c>
      <c r="TU5" s="33" t="s">
        <v>1287</v>
      </c>
      <c r="TV5" s="33" t="s">
        <v>1288</v>
      </c>
      <c r="TW5" s="33"/>
      <c r="TX5" s="33"/>
      <c r="TY5" s="33"/>
      <c r="TZ5" s="33"/>
      <c r="UA5" s="33"/>
      <c r="UB5" s="33"/>
      <c r="UC5" s="33"/>
      <c r="UD5" s="33"/>
      <c r="UE5" s="33"/>
      <c r="UF5" s="33"/>
      <c r="UG5" s="33"/>
      <c r="UH5" s="33"/>
      <c r="UI5" s="33"/>
      <c r="UJ5" s="33"/>
      <c r="UK5" s="40"/>
      <c r="UL5" s="40"/>
      <c r="UM5" s="40"/>
      <c r="UN5" s="40"/>
      <c r="UO5" s="40"/>
      <c r="UP5" s="40"/>
      <c r="UQ5" s="33"/>
      <c r="UR5" s="33"/>
      <c r="US5" s="33"/>
      <c r="UT5" s="33"/>
      <c r="UU5" s="33"/>
      <c r="UV5" s="33"/>
      <c r="UW5" s="33"/>
      <c r="UX5" s="33"/>
      <c r="UY5" s="33"/>
      <c r="UZ5" s="33"/>
      <c r="VA5" s="33"/>
      <c r="VB5" s="33"/>
    </row>
    <row r="6" spans="1:574" s="34" customFormat="1" ht="15" customHeight="1">
      <c r="A6" s="33" t="s">
        <v>429</v>
      </c>
      <c r="B6" s="33" t="s">
        <v>75</v>
      </c>
      <c r="C6" s="33" t="s">
        <v>229</v>
      </c>
      <c r="D6" s="33" t="s">
        <v>1289</v>
      </c>
      <c r="E6" s="33" t="s">
        <v>231</v>
      </c>
      <c r="F6" s="33">
        <v>18</v>
      </c>
      <c r="G6" s="33">
        <v>42</v>
      </c>
      <c r="H6" s="33">
        <v>60</v>
      </c>
      <c r="I6" s="33">
        <v>4</v>
      </c>
      <c r="J6" s="33" t="s">
        <v>430</v>
      </c>
      <c r="K6" s="33" t="s">
        <v>8</v>
      </c>
      <c r="L6" s="33" t="s">
        <v>431</v>
      </c>
      <c r="M6" s="33">
        <v>11</v>
      </c>
      <c r="N6" s="33">
        <v>27</v>
      </c>
      <c r="O6" s="33">
        <v>38</v>
      </c>
      <c r="P6" s="33" t="s">
        <v>432</v>
      </c>
      <c r="Q6" s="33" t="s">
        <v>433</v>
      </c>
      <c r="R6" s="33" t="s">
        <v>1290</v>
      </c>
      <c r="S6" s="33" t="s">
        <v>1291</v>
      </c>
      <c r="T6" s="33" t="s">
        <v>1292</v>
      </c>
      <c r="U6" s="33" t="s">
        <v>1293</v>
      </c>
      <c r="V6" s="33" t="s">
        <v>1294</v>
      </c>
      <c r="W6" s="33" t="s">
        <v>1295</v>
      </c>
      <c r="X6" s="33" t="s">
        <v>1292</v>
      </c>
      <c r="Y6" s="33" t="s">
        <v>434</v>
      </c>
      <c r="Z6" s="33" t="s">
        <v>1296</v>
      </c>
      <c r="AA6" s="33" t="s">
        <v>1297</v>
      </c>
      <c r="AB6" s="33" t="s">
        <v>1292</v>
      </c>
      <c r="AC6" s="33"/>
      <c r="AD6" s="33"/>
      <c r="AE6" s="33"/>
      <c r="AF6" s="33"/>
      <c r="AG6" s="33"/>
      <c r="AH6" s="33"/>
      <c r="AI6" s="33"/>
      <c r="AJ6" s="33"/>
      <c r="AK6" s="33"/>
      <c r="AL6" s="33"/>
      <c r="AM6" s="33"/>
      <c r="AN6" s="33"/>
      <c r="AO6" s="33"/>
      <c r="AP6" s="33"/>
      <c r="AQ6" s="33"/>
      <c r="AR6" s="33"/>
      <c r="AS6" s="33"/>
      <c r="AT6" s="33"/>
      <c r="AU6" s="33"/>
      <c r="AV6" s="33"/>
      <c r="AW6" s="33"/>
      <c r="AX6" s="33"/>
      <c r="AY6" s="33"/>
      <c r="AZ6" s="33"/>
      <c r="BA6" s="33" t="s">
        <v>1298</v>
      </c>
      <c r="BB6" s="33" t="s">
        <v>1299</v>
      </c>
      <c r="BC6" s="33" t="s">
        <v>435</v>
      </c>
      <c r="BD6" s="33" t="s">
        <v>1300</v>
      </c>
      <c r="BE6" s="33" t="s">
        <v>1301</v>
      </c>
      <c r="BF6" s="33" t="s">
        <v>244</v>
      </c>
      <c r="BG6" s="33" t="s">
        <v>67</v>
      </c>
      <c r="BH6" s="33" t="s">
        <v>437</v>
      </c>
      <c r="BI6" s="33">
        <v>3</v>
      </c>
      <c r="BJ6" s="33">
        <v>7</v>
      </c>
      <c r="BK6" s="33">
        <v>10</v>
      </c>
      <c r="BL6" s="33" t="s">
        <v>1302</v>
      </c>
      <c r="BM6" s="33" t="s">
        <v>438</v>
      </c>
      <c r="BN6" s="33" t="s">
        <v>1303</v>
      </c>
      <c r="BO6" s="33" t="s">
        <v>1304</v>
      </c>
      <c r="BP6" s="33" t="s">
        <v>1292</v>
      </c>
      <c r="BQ6" s="33" t="s">
        <v>439</v>
      </c>
      <c r="BR6" s="33" t="s">
        <v>1305</v>
      </c>
      <c r="BS6" s="33" t="s">
        <v>1306</v>
      </c>
      <c r="BT6" s="33" t="s">
        <v>1292</v>
      </c>
      <c r="BU6" s="33" t="s">
        <v>440</v>
      </c>
      <c r="BV6" s="33" t="s">
        <v>453</v>
      </c>
      <c r="BW6" s="33" t="s">
        <v>1307</v>
      </c>
      <c r="BX6" s="33" t="s">
        <v>1292</v>
      </c>
      <c r="BY6" s="33"/>
      <c r="BZ6" s="33"/>
      <c r="CA6" s="33"/>
      <c r="CB6" s="33"/>
      <c r="CC6" s="33"/>
      <c r="CD6" s="33"/>
      <c r="CE6" s="33"/>
      <c r="CF6" s="33"/>
      <c r="CG6" s="33"/>
      <c r="CH6" s="33"/>
      <c r="CI6" s="33"/>
      <c r="CJ6" s="33"/>
      <c r="CK6" s="33"/>
      <c r="CL6" s="33"/>
      <c r="CM6" s="33"/>
      <c r="CN6" s="33"/>
      <c r="CO6" s="33"/>
      <c r="CP6" s="33"/>
      <c r="CQ6" s="33"/>
      <c r="CR6" s="33"/>
      <c r="CS6" s="33"/>
      <c r="CT6" s="33"/>
      <c r="CU6" s="33"/>
      <c r="CV6" s="33"/>
      <c r="CW6" s="33" t="s">
        <v>1308</v>
      </c>
      <c r="CX6" s="33" t="s">
        <v>1309</v>
      </c>
      <c r="CY6" s="33" t="s">
        <v>1310</v>
      </c>
      <c r="CZ6" s="33" t="s">
        <v>436</v>
      </c>
      <c r="DA6" s="33" t="s">
        <v>1311</v>
      </c>
      <c r="DB6" s="33" t="s">
        <v>328</v>
      </c>
      <c r="DC6" s="33" t="s">
        <v>123</v>
      </c>
      <c r="DD6" s="33" t="s">
        <v>1084</v>
      </c>
      <c r="DE6" s="33">
        <v>4</v>
      </c>
      <c r="DF6" s="33">
        <v>8</v>
      </c>
      <c r="DG6" s="33">
        <v>12</v>
      </c>
      <c r="DH6" s="33" t="s">
        <v>1312</v>
      </c>
      <c r="DI6" s="33" t="s">
        <v>1085</v>
      </c>
      <c r="DJ6" s="33" t="s">
        <v>1313</v>
      </c>
      <c r="DK6" s="33" t="s">
        <v>1314</v>
      </c>
      <c r="DL6" s="33" t="s">
        <v>1086</v>
      </c>
      <c r="DM6" s="33" t="s">
        <v>1315</v>
      </c>
      <c r="DN6" s="33" t="s">
        <v>1316</v>
      </c>
      <c r="DO6" s="33" t="s">
        <v>1317</v>
      </c>
      <c r="DP6" s="33" t="s">
        <v>1086</v>
      </c>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W6" s="33" t="s">
        <v>1318</v>
      </c>
      <c r="EX6" s="33" t="s">
        <v>1319</v>
      </c>
      <c r="EY6" s="33" t="s">
        <v>1320</v>
      </c>
      <c r="EZ6" s="33" t="s">
        <v>1321</v>
      </c>
      <c r="FA6" s="33" t="s">
        <v>1322</v>
      </c>
      <c r="FB6" s="33" t="s">
        <v>328</v>
      </c>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c r="JG6" s="33"/>
      <c r="JH6" s="33"/>
      <c r="JI6" s="33"/>
      <c r="JJ6" s="33"/>
      <c r="JK6" s="33"/>
      <c r="JL6" s="33"/>
      <c r="JM6" s="33"/>
      <c r="JN6" s="33"/>
      <c r="JO6" s="33"/>
      <c r="JP6" s="33"/>
      <c r="JQ6" s="33"/>
      <c r="JR6" s="33"/>
      <c r="JS6" s="33"/>
      <c r="JT6" s="33"/>
      <c r="JU6" s="33"/>
      <c r="JV6" s="33"/>
      <c r="JW6" s="33"/>
      <c r="JX6" s="33"/>
      <c r="JY6" s="33"/>
      <c r="JZ6" s="33"/>
      <c r="KA6" s="33"/>
      <c r="KB6" s="33"/>
      <c r="KC6" s="33"/>
      <c r="KD6" s="33"/>
      <c r="KE6" s="33"/>
      <c r="KF6" s="33"/>
      <c r="KG6" s="33"/>
      <c r="KH6" s="33"/>
      <c r="KI6" s="33"/>
      <c r="KJ6" s="33"/>
      <c r="KK6" s="33"/>
      <c r="KL6" s="33"/>
      <c r="KM6" s="33"/>
      <c r="KN6" s="33"/>
      <c r="KO6" s="33"/>
      <c r="KP6" s="33"/>
      <c r="KQ6" s="33"/>
      <c r="KR6" s="33"/>
      <c r="KS6" s="33"/>
      <c r="KT6" s="33"/>
      <c r="KU6" s="33"/>
      <c r="KV6" s="33"/>
      <c r="KW6" s="33"/>
      <c r="KX6" s="33"/>
      <c r="KY6" s="33"/>
      <c r="KZ6" s="33"/>
      <c r="LA6" s="33"/>
      <c r="LB6" s="33"/>
      <c r="LC6" s="33"/>
      <c r="LD6" s="33"/>
      <c r="LE6" s="33"/>
      <c r="LF6" s="33"/>
      <c r="LG6" s="33"/>
      <c r="LH6" s="33"/>
      <c r="LI6" s="33"/>
      <c r="LJ6" s="33"/>
      <c r="LK6" s="33"/>
      <c r="LL6" s="33"/>
      <c r="LM6" s="33"/>
      <c r="LN6" s="33"/>
      <c r="LO6" s="33"/>
      <c r="LP6" s="33"/>
      <c r="LQ6" s="33"/>
      <c r="LR6" s="33"/>
      <c r="LS6" s="33"/>
      <c r="LT6" s="33"/>
      <c r="LU6" s="33"/>
      <c r="LV6" s="33"/>
      <c r="LW6" s="33"/>
      <c r="LX6" s="33"/>
      <c r="LY6" s="33"/>
      <c r="LZ6" s="33"/>
      <c r="MA6" s="33"/>
      <c r="MB6" s="33"/>
      <c r="MC6" s="33"/>
      <c r="MD6" s="33"/>
      <c r="ME6" s="33"/>
      <c r="MF6" s="33"/>
      <c r="MG6" s="33"/>
      <c r="MH6" s="33"/>
      <c r="MI6" s="33"/>
      <c r="MJ6" s="33"/>
      <c r="MK6" s="33"/>
      <c r="ML6" s="33"/>
      <c r="MM6" s="33"/>
      <c r="MN6" s="33"/>
      <c r="MO6" s="33"/>
      <c r="MP6" s="33"/>
      <c r="MQ6" s="33"/>
      <c r="MR6" s="33"/>
      <c r="MS6" s="33"/>
      <c r="MT6" s="33"/>
      <c r="MU6" s="33"/>
      <c r="MV6" s="33"/>
      <c r="MW6" s="33"/>
      <c r="MX6" s="33"/>
      <c r="MY6" s="33"/>
      <c r="MZ6" s="33"/>
      <c r="NA6" s="33"/>
      <c r="NB6" s="33"/>
      <c r="NC6" s="33"/>
      <c r="ND6" s="33"/>
      <c r="NE6" s="33"/>
      <c r="NF6" s="33"/>
      <c r="NG6" s="33"/>
      <c r="NH6" s="33"/>
      <c r="NI6" s="33"/>
      <c r="NJ6" s="33"/>
      <c r="NK6" s="33"/>
      <c r="NL6" s="33"/>
      <c r="NM6" s="33"/>
      <c r="NN6" s="33"/>
      <c r="NO6" s="33"/>
      <c r="NP6" s="33"/>
      <c r="NQ6" s="33"/>
      <c r="NR6" s="33"/>
      <c r="NS6" s="33"/>
      <c r="NT6" s="33"/>
      <c r="NU6" s="33"/>
      <c r="NV6" s="33"/>
      <c r="NW6" s="33"/>
      <c r="NX6" s="33"/>
      <c r="NY6" s="33"/>
      <c r="NZ6" s="33"/>
      <c r="OA6" s="33"/>
      <c r="OB6" s="33"/>
      <c r="OC6" s="33"/>
      <c r="OD6" s="33"/>
      <c r="OE6" s="33"/>
      <c r="OF6" s="33"/>
      <c r="OG6" s="33"/>
      <c r="OH6" s="33"/>
      <c r="OI6" s="33"/>
      <c r="OJ6" s="33"/>
      <c r="OK6" s="33"/>
      <c r="OL6" s="33"/>
      <c r="OM6" s="33"/>
      <c r="ON6" s="33"/>
      <c r="OO6" s="33"/>
      <c r="OP6" s="33"/>
      <c r="OQ6" s="33"/>
      <c r="OR6" s="33"/>
      <c r="OS6" s="33"/>
      <c r="OT6" s="33"/>
      <c r="OU6" s="33"/>
      <c r="OV6" s="33"/>
      <c r="OW6" s="33"/>
      <c r="OX6" s="33"/>
      <c r="OY6" s="33"/>
      <c r="OZ6" s="33"/>
      <c r="PA6" s="33"/>
      <c r="PB6" s="33"/>
      <c r="PC6" s="33"/>
      <c r="PD6" s="33"/>
      <c r="PE6" s="33"/>
      <c r="PF6" s="33"/>
      <c r="PG6" s="33"/>
      <c r="PH6" s="33"/>
      <c r="PI6" s="33"/>
      <c r="PJ6" s="33"/>
      <c r="PK6" s="33"/>
      <c r="PL6" s="33"/>
      <c r="PM6" s="33"/>
      <c r="PN6" s="33"/>
      <c r="PO6" s="33"/>
      <c r="PP6" s="33"/>
      <c r="PQ6" s="33"/>
      <c r="PR6" s="33"/>
      <c r="PS6" s="33"/>
      <c r="PT6" s="33"/>
      <c r="PU6" s="33"/>
      <c r="PV6" s="33"/>
      <c r="PW6" s="33"/>
      <c r="PX6" s="33"/>
      <c r="PY6" s="33"/>
      <c r="PZ6" s="33"/>
      <c r="QA6" s="33"/>
      <c r="QB6" s="33"/>
      <c r="QC6" s="33"/>
      <c r="QD6" s="33"/>
      <c r="QE6" s="33"/>
      <c r="QF6" s="33"/>
      <c r="QG6" s="33"/>
      <c r="QH6" s="33"/>
      <c r="QI6" s="33"/>
      <c r="QJ6" s="33"/>
      <c r="QK6" s="33"/>
      <c r="QL6" s="33"/>
      <c r="QM6" s="33"/>
      <c r="QN6" s="33"/>
      <c r="QO6" s="33"/>
      <c r="QP6" s="33"/>
      <c r="QQ6" s="33"/>
      <c r="QR6" s="33"/>
      <c r="QS6" s="33"/>
      <c r="QT6" s="33"/>
      <c r="QU6" s="33"/>
      <c r="QV6" s="33"/>
      <c r="QW6" s="33"/>
      <c r="QX6" s="33"/>
      <c r="QY6" s="33"/>
      <c r="QZ6" s="33"/>
      <c r="RA6" s="33"/>
      <c r="RB6" s="33"/>
      <c r="RC6" s="33"/>
      <c r="RD6" s="33"/>
      <c r="RE6" s="33"/>
      <c r="RF6" s="33"/>
      <c r="RG6" s="33"/>
      <c r="RH6" s="33"/>
      <c r="RI6" s="33"/>
      <c r="RJ6" s="33"/>
      <c r="RK6" s="33"/>
      <c r="RL6" s="33"/>
      <c r="RM6" s="33"/>
      <c r="RN6" s="33"/>
      <c r="RO6" s="33"/>
      <c r="RP6" s="33"/>
      <c r="RQ6" s="33"/>
      <c r="RR6" s="33"/>
      <c r="RS6" s="33"/>
      <c r="RT6" s="33"/>
      <c r="RU6" s="33"/>
      <c r="RV6" s="33"/>
      <c r="RW6" s="33"/>
      <c r="RX6" s="33"/>
      <c r="RY6" s="33"/>
      <c r="RZ6" s="33"/>
      <c r="SA6" s="33" t="s">
        <v>419</v>
      </c>
      <c r="SB6" s="33" t="s">
        <v>1323</v>
      </c>
      <c r="SC6" s="33" t="s">
        <v>420</v>
      </c>
      <c r="SD6" s="33" t="s">
        <v>421</v>
      </c>
      <c r="SE6" s="33" t="s">
        <v>422</v>
      </c>
      <c r="SF6" s="33" t="s">
        <v>1324</v>
      </c>
      <c r="SG6" s="33"/>
      <c r="SH6" s="33"/>
      <c r="SI6" s="33"/>
      <c r="SJ6" s="33"/>
      <c r="SK6" s="33"/>
      <c r="SL6" s="33"/>
      <c r="SM6" s="33"/>
      <c r="SN6" s="33"/>
      <c r="SO6" s="33"/>
      <c r="SP6" s="33"/>
      <c r="SQ6" s="33"/>
      <c r="SR6" s="38"/>
      <c r="SS6" s="38"/>
      <c r="ST6" s="39"/>
      <c r="SU6" s="38"/>
      <c r="SV6" s="38"/>
      <c r="SW6" s="38"/>
      <c r="SX6" s="33"/>
      <c r="SY6" s="33"/>
      <c r="SZ6" s="33"/>
      <c r="TA6" s="33"/>
      <c r="TB6" s="33"/>
      <c r="TC6" s="33"/>
      <c r="TD6" s="33"/>
      <c r="TE6" s="33"/>
      <c r="TF6" s="33"/>
      <c r="TG6" s="33"/>
      <c r="TH6" s="33"/>
      <c r="TI6" s="33"/>
      <c r="TJ6" s="33"/>
      <c r="TK6" s="33"/>
      <c r="TL6" s="33"/>
      <c r="TM6" s="33"/>
      <c r="TN6" s="33"/>
      <c r="TO6" s="33" t="s">
        <v>1325</v>
      </c>
      <c r="TP6" s="33" t="s">
        <v>1326</v>
      </c>
      <c r="TQ6" s="33" t="s">
        <v>1327</v>
      </c>
      <c r="TR6" s="33" t="s">
        <v>1328</v>
      </c>
      <c r="TS6" s="33" t="s">
        <v>1329</v>
      </c>
      <c r="TT6" s="33"/>
      <c r="TU6" s="33"/>
      <c r="TV6" s="33"/>
      <c r="TW6" s="33"/>
      <c r="TX6" s="33"/>
      <c r="TY6" s="33"/>
      <c r="TZ6" s="33"/>
      <c r="UA6" s="33"/>
      <c r="UB6" s="33"/>
      <c r="UC6" s="33"/>
      <c r="UD6" s="33"/>
      <c r="UE6" s="33"/>
      <c r="UF6" s="33"/>
      <c r="UG6" s="33"/>
      <c r="UH6" s="33"/>
      <c r="UI6" s="33"/>
      <c r="UJ6" s="33"/>
      <c r="UK6" s="38"/>
      <c r="UL6" s="38"/>
      <c r="UM6" s="39"/>
      <c r="UN6" s="38"/>
      <c r="UO6" s="38"/>
      <c r="UP6" s="38"/>
      <c r="UQ6" s="33"/>
      <c r="UR6" s="33"/>
      <c r="UT6" s="35"/>
      <c r="UU6" s="35"/>
      <c r="UV6" s="35"/>
      <c r="UW6" s="35"/>
      <c r="UX6" s="35"/>
      <c r="UY6" s="35"/>
      <c r="UZ6" s="35"/>
      <c r="VA6" s="35"/>
      <c r="VB6" s="36"/>
    </row>
    <row r="7" spans="1:574" s="34" customFormat="1" ht="15" customHeight="1">
      <c r="A7" s="33" t="s">
        <v>441</v>
      </c>
      <c r="B7" s="33" t="s">
        <v>1330</v>
      </c>
      <c r="C7" s="33" t="s">
        <v>229</v>
      </c>
      <c r="D7" s="33" t="s">
        <v>442</v>
      </c>
      <c r="E7" s="33" t="s">
        <v>231</v>
      </c>
      <c r="F7" s="33">
        <v>20</v>
      </c>
      <c r="G7" s="33">
        <v>40</v>
      </c>
      <c r="H7" s="33">
        <v>60</v>
      </c>
      <c r="I7" s="33">
        <v>4</v>
      </c>
      <c r="J7" s="33" t="s">
        <v>1331</v>
      </c>
      <c r="K7" s="33" t="s">
        <v>8</v>
      </c>
      <c r="L7" s="33" t="s">
        <v>1332</v>
      </c>
      <c r="M7" s="33">
        <v>10</v>
      </c>
      <c r="N7" s="33">
        <v>20</v>
      </c>
      <c r="O7" s="33">
        <v>30</v>
      </c>
      <c r="P7" s="33" t="s">
        <v>1333</v>
      </c>
      <c r="Q7" s="33" t="s">
        <v>443</v>
      </c>
      <c r="R7" s="33" t="s">
        <v>1334</v>
      </c>
      <c r="S7" s="33" t="s">
        <v>1336</v>
      </c>
      <c r="T7" s="33" t="s">
        <v>1335</v>
      </c>
      <c r="U7" s="33" t="s">
        <v>1337</v>
      </c>
      <c r="V7" s="33" t="s">
        <v>1338</v>
      </c>
      <c r="W7" s="33" t="s">
        <v>1339</v>
      </c>
      <c r="X7" s="33" t="s">
        <v>1335</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t="s">
        <v>1340</v>
      </c>
      <c r="BB7" s="33" t="s">
        <v>1341</v>
      </c>
      <c r="BC7" s="33" t="s">
        <v>444</v>
      </c>
      <c r="BD7" s="33" t="s">
        <v>1342</v>
      </c>
      <c r="BE7" s="33" t="s">
        <v>1343</v>
      </c>
      <c r="BF7" s="33" t="s">
        <v>244</v>
      </c>
      <c r="BG7" s="33" t="s">
        <v>67</v>
      </c>
      <c r="BH7" s="33" t="s">
        <v>3</v>
      </c>
      <c r="BI7" s="33">
        <v>10</v>
      </c>
      <c r="BJ7" s="33">
        <v>20</v>
      </c>
      <c r="BK7" s="33">
        <v>30</v>
      </c>
      <c r="BL7" s="33" t="s">
        <v>1344</v>
      </c>
      <c r="BM7" s="33" t="s">
        <v>1345</v>
      </c>
      <c r="BN7" s="33" t="s">
        <v>1346</v>
      </c>
      <c r="BO7" s="33" t="s">
        <v>1347</v>
      </c>
      <c r="BP7" s="33" t="s">
        <v>1335</v>
      </c>
      <c r="BQ7" s="33" t="s">
        <v>1348</v>
      </c>
      <c r="BR7" s="33" t="s">
        <v>1349</v>
      </c>
      <c r="BS7" s="33" t="s">
        <v>1350</v>
      </c>
      <c r="BT7" s="33" t="s">
        <v>1335</v>
      </c>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t="s">
        <v>1351</v>
      </c>
      <c r="CX7" s="33" t="s">
        <v>1352</v>
      </c>
      <c r="CY7" s="33" t="s">
        <v>1353</v>
      </c>
      <c r="CZ7" s="33" t="s">
        <v>1354</v>
      </c>
      <c r="DA7" s="33" t="s">
        <v>1355</v>
      </c>
      <c r="DB7" s="33" t="s">
        <v>244</v>
      </c>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3"/>
      <c r="JR7" s="33"/>
      <c r="JS7" s="33"/>
      <c r="JT7" s="33"/>
      <c r="JU7" s="33"/>
      <c r="JV7" s="33"/>
      <c r="JW7" s="33"/>
      <c r="JX7" s="33"/>
      <c r="JY7" s="33"/>
      <c r="JZ7" s="33"/>
      <c r="KA7" s="33"/>
      <c r="KB7" s="33"/>
      <c r="KC7" s="33"/>
      <c r="KD7" s="33"/>
      <c r="KE7" s="33"/>
      <c r="KF7" s="33"/>
      <c r="KG7" s="33"/>
      <c r="KH7" s="33"/>
      <c r="KI7" s="33"/>
      <c r="KJ7" s="33"/>
      <c r="KK7" s="33"/>
      <c r="KL7" s="33"/>
      <c r="KM7" s="33"/>
      <c r="KN7" s="33"/>
      <c r="KO7" s="33"/>
      <c r="KP7" s="33"/>
      <c r="KQ7" s="33"/>
      <c r="KR7" s="33"/>
      <c r="KS7" s="33"/>
      <c r="KT7" s="33"/>
      <c r="KU7" s="33"/>
      <c r="KV7" s="33"/>
      <c r="KW7" s="33"/>
      <c r="KX7" s="33"/>
      <c r="KY7" s="33"/>
      <c r="KZ7" s="33"/>
      <c r="LA7" s="33"/>
      <c r="LB7" s="33"/>
      <c r="LC7" s="33"/>
      <c r="LD7" s="33"/>
      <c r="LE7" s="33"/>
      <c r="LF7" s="33"/>
      <c r="LG7" s="33"/>
      <c r="LH7" s="33"/>
      <c r="LI7" s="33"/>
      <c r="LJ7" s="33"/>
      <c r="LK7" s="33"/>
      <c r="LL7" s="33"/>
      <c r="LM7" s="33"/>
      <c r="LN7" s="33"/>
      <c r="LO7" s="33"/>
      <c r="LP7" s="33"/>
      <c r="LQ7" s="33"/>
      <c r="LR7" s="33"/>
      <c r="LS7" s="33"/>
      <c r="LT7" s="33"/>
      <c r="LU7" s="33"/>
      <c r="LV7" s="33"/>
      <c r="LW7" s="33"/>
      <c r="LX7" s="33"/>
      <c r="LY7" s="33"/>
      <c r="LZ7" s="33"/>
      <c r="MA7" s="33"/>
      <c r="MB7" s="33"/>
      <c r="MC7" s="33"/>
      <c r="MD7" s="33"/>
      <c r="ME7" s="33"/>
      <c r="MF7" s="33"/>
      <c r="MG7" s="33"/>
      <c r="MH7" s="33"/>
      <c r="MI7" s="33"/>
      <c r="MJ7" s="33"/>
      <c r="MK7" s="33"/>
      <c r="ML7" s="33"/>
      <c r="MM7" s="33"/>
      <c r="MN7" s="33"/>
      <c r="MO7" s="33"/>
      <c r="MP7" s="33"/>
      <c r="MQ7" s="33"/>
      <c r="MR7" s="33"/>
      <c r="MS7" s="33"/>
      <c r="MT7" s="33"/>
      <c r="MU7" s="33"/>
      <c r="MV7" s="33"/>
      <c r="MW7" s="33"/>
      <c r="MX7" s="33"/>
      <c r="MY7" s="33"/>
      <c r="MZ7" s="33"/>
      <c r="NA7" s="33"/>
      <c r="NB7" s="33"/>
      <c r="NC7" s="33"/>
      <c r="ND7" s="33"/>
      <c r="NE7" s="33"/>
      <c r="NF7" s="33"/>
      <c r="NG7" s="33"/>
      <c r="NH7" s="33"/>
      <c r="NI7" s="33"/>
      <c r="NJ7" s="33"/>
      <c r="NK7" s="33"/>
      <c r="NL7" s="33"/>
      <c r="NM7" s="33"/>
      <c r="NN7" s="33"/>
      <c r="NO7" s="33"/>
      <c r="NP7" s="33"/>
      <c r="NQ7" s="33"/>
      <c r="NR7" s="33"/>
      <c r="NS7" s="33"/>
      <c r="NT7" s="33"/>
      <c r="NU7" s="33"/>
      <c r="NV7" s="33"/>
      <c r="NW7" s="33"/>
      <c r="NX7" s="33"/>
      <c r="NY7" s="33"/>
      <c r="NZ7" s="33"/>
      <c r="OA7" s="33"/>
      <c r="OB7" s="33"/>
      <c r="OC7" s="33"/>
      <c r="OD7" s="33"/>
      <c r="OE7" s="33"/>
      <c r="OF7" s="33"/>
      <c r="OG7" s="33"/>
      <c r="OH7" s="33"/>
      <c r="OI7" s="33"/>
      <c r="OJ7" s="33"/>
      <c r="OK7" s="33"/>
      <c r="OL7" s="33"/>
      <c r="OM7" s="33"/>
      <c r="ON7" s="33"/>
      <c r="OO7" s="33"/>
      <c r="OP7" s="33"/>
      <c r="OQ7" s="33"/>
      <c r="OR7" s="33"/>
      <c r="OS7" s="33"/>
      <c r="OT7" s="33"/>
      <c r="OU7" s="33"/>
      <c r="OV7" s="33"/>
      <c r="OW7" s="33"/>
      <c r="OX7" s="33"/>
      <c r="OY7" s="33"/>
      <c r="OZ7" s="33"/>
      <c r="PA7" s="33"/>
      <c r="PB7" s="33"/>
      <c r="PC7" s="33"/>
      <c r="PD7" s="33"/>
      <c r="PE7" s="33"/>
      <c r="PF7" s="33"/>
      <c r="PG7" s="33"/>
      <c r="PH7" s="33"/>
      <c r="PI7" s="33"/>
      <c r="PJ7" s="33"/>
      <c r="PK7" s="33"/>
      <c r="PL7" s="33"/>
      <c r="PM7" s="33"/>
      <c r="PN7" s="33"/>
      <c r="PO7" s="33"/>
      <c r="PP7" s="33"/>
      <c r="PQ7" s="33"/>
      <c r="PR7" s="33"/>
      <c r="PS7" s="33"/>
      <c r="PT7" s="33"/>
      <c r="PU7" s="33"/>
      <c r="PV7" s="33"/>
      <c r="PW7" s="33"/>
      <c r="PX7" s="33"/>
      <c r="PY7" s="33"/>
      <c r="PZ7" s="33"/>
      <c r="QA7" s="33"/>
      <c r="QB7" s="33"/>
      <c r="QC7" s="33"/>
      <c r="QD7" s="33"/>
      <c r="QE7" s="33"/>
      <c r="QF7" s="33"/>
      <c r="QG7" s="33"/>
      <c r="QH7" s="33"/>
      <c r="QI7" s="33"/>
      <c r="QJ7" s="33"/>
      <c r="QK7" s="33"/>
      <c r="QL7" s="33"/>
      <c r="QM7" s="33"/>
      <c r="QN7" s="33"/>
      <c r="QO7" s="33"/>
      <c r="QP7" s="33"/>
      <c r="QQ7" s="33"/>
      <c r="QR7" s="33"/>
      <c r="QS7" s="33"/>
      <c r="QT7" s="33"/>
      <c r="QU7" s="33"/>
      <c r="QV7" s="33"/>
      <c r="QW7" s="33"/>
      <c r="QX7" s="33"/>
      <c r="QY7" s="33"/>
      <c r="QZ7" s="33"/>
      <c r="RA7" s="33"/>
      <c r="RB7" s="33"/>
      <c r="RC7" s="33"/>
      <c r="RD7" s="33"/>
      <c r="RE7" s="33"/>
      <c r="RF7" s="33"/>
      <c r="RG7" s="33"/>
      <c r="RH7" s="33"/>
      <c r="RI7" s="33"/>
      <c r="RJ7" s="33"/>
      <c r="RK7" s="33"/>
      <c r="RL7" s="33"/>
      <c r="RM7" s="33"/>
      <c r="RN7" s="33"/>
      <c r="RO7" s="33"/>
      <c r="RP7" s="33"/>
      <c r="RQ7" s="33"/>
      <c r="RR7" s="33"/>
      <c r="RS7" s="33"/>
      <c r="RT7" s="33"/>
      <c r="RU7" s="33"/>
      <c r="RV7" s="33"/>
      <c r="RW7" s="33"/>
      <c r="RX7" s="33"/>
      <c r="RY7" s="33"/>
      <c r="RZ7" s="33"/>
      <c r="SA7" s="33" t="s">
        <v>1356</v>
      </c>
      <c r="SB7" s="41" t="s">
        <v>1357</v>
      </c>
      <c r="SC7" s="33" t="s">
        <v>1358</v>
      </c>
      <c r="SD7" s="41" t="s">
        <v>1359</v>
      </c>
      <c r="SE7" s="33" t="s">
        <v>1360</v>
      </c>
      <c r="SF7" s="33" t="s">
        <v>1361</v>
      </c>
      <c r="SG7" s="33" t="s">
        <v>1362</v>
      </c>
      <c r="SH7" s="33" t="s">
        <v>1363</v>
      </c>
      <c r="SI7" s="33"/>
      <c r="SJ7" s="33"/>
      <c r="SK7" s="33"/>
      <c r="SL7" s="33"/>
      <c r="SM7" s="33"/>
      <c r="SN7" s="33"/>
      <c r="SO7" s="33"/>
      <c r="SP7" s="33"/>
      <c r="SQ7" s="33"/>
      <c r="SR7" s="38"/>
      <c r="SS7" s="38"/>
      <c r="ST7" s="39"/>
      <c r="SU7" s="38"/>
      <c r="SV7" s="38"/>
      <c r="SW7" s="38"/>
      <c r="SX7" s="33"/>
      <c r="SY7" s="33"/>
      <c r="SZ7" s="33"/>
      <c r="TA7" s="33"/>
      <c r="TB7" s="33"/>
      <c r="TC7" s="33"/>
      <c r="TD7" s="33"/>
      <c r="TE7" s="33"/>
      <c r="TF7" s="33"/>
      <c r="TG7" s="33"/>
      <c r="TH7" s="33"/>
      <c r="TI7" s="33"/>
      <c r="TJ7" s="33"/>
      <c r="TK7" s="33"/>
      <c r="TL7" s="33"/>
      <c r="TM7" s="33"/>
      <c r="TN7" s="33"/>
      <c r="TO7" s="33" t="s">
        <v>1364</v>
      </c>
      <c r="TP7" s="33" t="s">
        <v>1365</v>
      </c>
      <c r="TQ7" s="33" t="s">
        <v>1366</v>
      </c>
      <c r="TR7" s="33" t="s">
        <v>1367</v>
      </c>
      <c r="TS7" s="33" t="s">
        <v>1368</v>
      </c>
      <c r="TT7" s="33" t="s">
        <v>1369</v>
      </c>
      <c r="TU7" s="33"/>
      <c r="TV7" s="33"/>
      <c r="TW7" s="33"/>
      <c r="TX7" s="33"/>
      <c r="TY7" s="33"/>
      <c r="TZ7" s="33"/>
      <c r="UA7" s="33"/>
      <c r="UB7" s="33"/>
      <c r="UC7" s="33"/>
      <c r="UD7" s="33"/>
      <c r="UE7" s="33"/>
      <c r="UF7" s="33"/>
      <c r="UG7" s="33"/>
      <c r="UH7" s="33"/>
      <c r="UI7" s="33"/>
      <c r="UJ7" s="33"/>
      <c r="UK7" s="38"/>
      <c r="UL7" s="38"/>
      <c r="UM7" s="39"/>
      <c r="UN7" s="38"/>
      <c r="UO7" s="38"/>
      <c r="UP7" s="38"/>
      <c r="UQ7" s="33"/>
      <c r="UR7" s="33"/>
      <c r="UT7" s="33"/>
      <c r="UU7" s="33"/>
      <c r="UV7" s="33"/>
      <c r="UW7" s="33"/>
      <c r="UX7" s="33"/>
      <c r="UY7" s="33"/>
      <c r="UZ7" s="33"/>
      <c r="VA7" s="33"/>
      <c r="VB7" s="36"/>
    </row>
    <row r="8" spans="1:574" s="34" customFormat="1" ht="15" customHeight="1">
      <c r="A8" s="33" t="s">
        <v>445</v>
      </c>
      <c r="B8" s="33" t="s">
        <v>85</v>
      </c>
      <c r="C8" s="33" t="s">
        <v>229</v>
      </c>
      <c r="D8" s="33" t="s">
        <v>446</v>
      </c>
      <c r="E8" s="33" t="s">
        <v>231</v>
      </c>
      <c r="F8" s="33">
        <v>23</v>
      </c>
      <c r="G8" s="33">
        <v>52</v>
      </c>
      <c r="H8" s="33">
        <v>75</v>
      </c>
      <c r="I8" s="33">
        <v>5</v>
      </c>
      <c r="J8" s="33" t="s">
        <v>447</v>
      </c>
      <c r="K8" s="33" t="s">
        <v>8</v>
      </c>
      <c r="L8" s="33" t="s">
        <v>448</v>
      </c>
      <c r="M8" s="33">
        <v>8</v>
      </c>
      <c r="N8" s="33">
        <v>12</v>
      </c>
      <c r="O8" s="33">
        <v>20</v>
      </c>
      <c r="P8" s="33" t="s">
        <v>449</v>
      </c>
      <c r="Q8" s="33" t="s">
        <v>450</v>
      </c>
      <c r="R8" s="33" t="s">
        <v>1370</v>
      </c>
      <c r="S8" s="33" t="s">
        <v>451</v>
      </c>
      <c r="T8" s="33" t="s">
        <v>452</v>
      </c>
      <c r="U8" s="33" t="s">
        <v>454</v>
      </c>
      <c r="V8" s="33" t="s">
        <v>1371</v>
      </c>
      <c r="W8" s="33" t="s">
        <v>453</v>
      </c>
      <c r="X8" s="33" t="s">
        <v>529</v>
      </c>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t="s">
        <v>455</v>
      </c>
      <c r="BB8" s="33" t="s">
        <v>1372</v>
      </c>
      <c r="BC8" s="33" t="s">
        <v>1373</v>
      </c>
      <c r="BD8" s="33" t="s">
        <v>456</v>
      </c>
      <c r="BE8" s="33" t="s">
        <v>457</v>
      </c>
      <c r="BF8" s="33" t="s">
        <v>244</v>
      </c>
      <c r="BG8" s="33" t="s">
        <v>67</v>
      </c>
      <c r="BH8" s="33" t="s">
        <v>458</v>
      </c>
      <c r="BI8" s="33">
        <v>10</v>
      </c>
      <c r="BJ8" s="33">
        <v>25</v>
      </c>
      <c r="BK8" s="33">
        <v>35</v>
      </c>
      <c r="BL8" s="33" t="s">
        <v>459</v>
      </c>
      <c r="BM8" s="33" t="s">
        <v>460</v>
      </c>
      <c r="BN8" s="33" t="s">
        <v>1374</v>
      </c>
      <c r="BO8" s="33" t="s">
        <v>461</v>
      </c>
      <c r="BP8" s="33" t="s">
        <v>462</v>
      </c>
      <c r="BQ8" s="33" t="s">
        <v>463</v>
      </c>
      <c r="BR8" s="33" t="s">
        <v>1375</v>
      </c>
      <c r="BS8" s="33" t="s">
        <v>1376</v>
      </c>
      <c r="BT8" s="33" t="s">
        <v>464</v>
      </c>
      <c r="BU8" s="33" t="s">
        <v>465</v>
      </c>
      <c r="BV8" s="33" t="s">
        <v>1377</v>
      </c>
      <c r="BW8" s="33" t="s">
        <v>466</v>
      </c>
      <c r="BX8" s="33" t="s">
        <v>467</v>
      </c>
      <c r="BY8" s="33" t="s">
        <v>468</v>
      </c>
      <c r="BZ8" s="33" t="s">
        <v>1378</v>
      </c>
      <c r="CA8" s="33" t="s">
        <v>1379</v>
      </c>
      <c r="CB8" s="33" t="s">
        <v>467</v>
      </c>
      <c r="CC8" s="33"/>
      <c r="CD8" s="33"/>
      <c r="CE8" s="33"/>
      <c r="CF8" s="33"/>
      <c r="CG8" s="33"/>
      <c r="CH8" s="33"/>
      <c r="CI8" s="33"/>
      <c r="CJ8" s="33"/>
      <c r="CK8" s="33"/>
      <c r="CL8" s="33"/>
      <c r="CM8" s="33"/>
      <c r="CN8" s="33"/>
      <c r="CO8" s="33"/>
      <c r="CP8" s="33"/>
      <c r="CQ8" s="33"/>
      <c r="CR8" s="33"/>
      <c r="CS8" s="33"/>
      <c r="CT8" s="33"/>
      <c r="CU8" s="33"/>
      <c r="CV8" s="33"/>
      <c r="CW8" s="33" t="s">
        <v>469</v>
      </c>
      <c r="CX8" s="33" t="s">
        <v>470</v>
      </c>
      <c r="CY8" s="33" t="s">
        <v>471</v>
      </c>
      <c r="CZ8" s="33" t="s">
        <v>456</v>
      </c>
      <c r="DA8" s="33" t="s">
        <v>472</v>
      </c>
      <c r="DB8" s="33" t="s">
        <v>244</v>
      </c>
      <c r="DC8" s="33" t="s">
        <v>123</v>
      </c>
      <c r="DD8" s="33" t="s">
        <v>473</v>
      </c>
      <c r="DE8" s="33">
        <v>5</v>
      </c>
      <c r="DF8" s="33">
        <v>15</v>
      </c>
      <c r="DG8" s="33">
        <v>20</v>
      </c>
      <c r="DH8" s="33" t="s">
        <v>474</v>
      </c>
      <c r="DI8" s="33" t="s">
        <v>475</v>
      </c>
      <c r="DJ8" s="33" t="s">
        <v>1380</v>
      </c>
      <c r="DK8" s="33" t="s">
        <v>476</v>
      </c>
      <c r="DL8" s="33" t="s">
        <v>477</v>
      </c>
      <c r="DM8" s="33" t="s">
        <v>478</v>
      </c>
      <c r="DN8" s="33" t="s">
        <v>479</v>
      </c>
      <c r="DO8" s="33" t="s">
        <v>480</v>
      </c>
      <c r="DP8" s="33" t="s">
        <v>477</v>
      </c>
      <c r="DQ8" s="33" t="s">
        <v>481</v>
      </c>
      <c r="DR8" s="33" t="s">
        <v>1381</v>
      </c>
      <c r="DS8" s="33" t="s">
        <v>482</v>
      </c>
      <c r="DT8" s="33" t="s">
        <v>477</v>
      </c>
      <c r="DU8" s="33"/>
      <c r="DV8" s="33"/>
      <c r="DW8" s="33"/>
      <c r="DX8" s="33"/>
      <c r="DY8" s="33"/>
      <c r="DZ8" s="33"/>
      <c r="EA8" s="33"/>
      <c r="EB8" s="33"/>
      <c r="EC8" s="33"/>
      <c r="ED8" s="33"/>
      <c r="EE8" s="33"/>
      <c r="EF8" s="33"/>
      <c r="EG8" s="33"/>
      <c r="EH8" s="33"/>
      <c r="EI8" s="33"/>
      <c r="EJ8" s="33"/>
      <c r="EK8" s="33"/>
      <c r="EL8" s="33"/>
      <c r="EM8" s="33"/>
      <c r="EN8" s="33"/>
      <c r="EO8" s="33"/>
      <c r="EP8" s="33"/>
      <c r="EQ8" s="33"/>
      <c r="ER8" s="33"/>
      <c r="EW8" s="33" t="s">
        <v>483</v>
      </c>
      <c r="EX8" s="33" t="s">
        <v>1382</v>
      </c>
      <c r="EY8" s="33" t="s">
        <v>484</v>
      </c>
      <c r="EZ8" s="33" t="s">
        <v>485</v>
      </c>
      <c r="FA8" s="33" t="s">
        <v>1383</v>
      </c>
      <c r="FB8" s="33" t="s">
        <v>244</v>
      </c>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c r="JG8" s="33"/>
      <c r="JH8" s="33"/>
      <c r="JI8" s="33"/>
      <c r="JJ8" s="33"/>
      <c r="JK8" s="33"/>
      <c r="JL8" s="33"/>
      <c r="JM8" s="33"/>
      <c r="JN8" s="33"/>
      <c r="JO8" s="33"/>
      <c r="JP8" s="33"/>
      <c r="JQ8" s="33"/>
      <c r="JR8" s="33"/>
      <c r="JS8" s="33"/>
      <c r="JT8" s="33"/>
      <c r="JU8" s="33"/>
      <c r="JV8" s="33"/>
      <c r="JW8" s="33"/>
      <c r="JX8" s="33"/>
      <c r="JY8" s="33"/>
      <c r="JZ8" s="33"/>
      <c r="KA8" s="33"/>
      <c r="KB8" s="33"/>
      <c r="KC8" s="33"/>
      <c r="KD8" s="33"/>
      <c r="KE8" s="33"/>
      <c r="KF8" s="33"/>
      <c r="KG8" s="33"/>
      <c r="KH8" s="33"/>
      <c r="KI8" s="33"/>
      <c r="KJ8" s="33"/>
      <c r="KK8" s="33"/>
      <c r="KL8" s="33"/>
      <c r="KM8" s="33"/>
      <c r="KN8" s="33"/>
      <c r="KO8" s="33"/>
      <c r="KP8" s="33"/>
      <c r="KQ8" s="33"/>
      <c r="KR8" s="33"/>
      <c r="KS8" s="33"/>
      <c r="KT8" s="33"/>
      <c r="KU8" s="33"/>
      <c r="KV8" s="33"/>
      <c r="KW8" s="33"/>
      <c r="KX8" s="33"/>
      <c r="KY8" s="33"/>
      <c r="KZ8" s="33"/>
      <c r="LA8" s="33"/>
      <c r="LB8" s="33"/>
      <c r="LC8" s="33"/>
      <c r="LD8" s="33"/>
      <c r="LE8" s="33"/>
      <c r="LF8" s="33"/>
      <c r="LG8" s="33"/>
      <c r="LH8" s="33"/>
      <c r="LI8" s="33"/>
      <c r="LJ8" s="33"/>
      <c r="LK8" s="33"/>
      <c r="LL8" s="33"/>
      <c r="LM8" s="33"/>
      <c r="LN8" s="33"/>
      <c r="LO8" s="33"/>
      <c r="LP8" s="33"/>
      <c r="LQ8" s="33"/>
      <c r="LR8" s="33"/>
      <c r="LS8" s="33"/>
      <c r="LT8" s="33"/>
      <c r="LU8" s="33"/>
      <c r="LV8" s="33"/>
      <c r="LW8" s="33"/>
      <c r="LX8" s="33"/>
      <c r="LY8" s="33"/>
      <c r="LZ8" s="33"/>
      <c r="MA8" s="33"/>
      <c r="MB8" s="33"/>
      <c r="MC8" s="33"/>
      <c r="MD8" s="33"/>
      <c r="ME8" s="33"/>
      <c r="MF8" s="33"/>
      <c r="MG8" s="33"/>
      <c r="MH8" s="33"/>
      <c r="MI8" s="33"/>
      <c r="MJ8" s="33"/>
      <c r="MK8" s="33"/>
      <c r="ML8" s="33"/>
      <c r="MM8" s="33"/>
      <c r="MN8" s="33"/>
      <c r="MO8" s="33"/>
      <c r="MP8" s="33"/>
      <c r="MQ8" s="33"/>
      <c r="MR8" s="33"/>
      <c r="MS8" s="33"/>
      <c r="MT8" s="33"/>
      <c r="MU8" s="33"/>
      <c r="MV8" s="33"/>
      <c r="MW8" s="33"/>
      <c r="MX8" s="33"/>
      <c r="MY8" s="33"/>
      <c r="MZ8" s="33"/>
      <c r="NA8" s="33"/>
      <c r="NB8" s="33"/>
      <c r="NC8" s="33"/>
      <c r="ND8" s="33"/>
      <c r="NE8" s="33"/>
      <c r="NF8" s="33"/>
      <c r="NG8" s="33"/>
      <c r="NH8" s="33"/>
      <c r="NI8" s="33"/>
      <c r="NJ8" s="33"/>
      <c r="NK8" s="33"/>
      <c r="NL8" s="33"/>
      <c r="NM8" s="33"/>
      <c r="NN8" s="33"/>
      <c r="NO8" s="33"/>
      <c r="NP8" s="33"/>
      <c r="NQ8" s="33"/>
      <c r="NR8" s="33"/>
      <c r="NS8" s="33"/>
      <c r="NT8" s="33"/>
      <c r="NU8" s="33"/>
      <c r="NV8" s="33"/>
      <c r="NW8" s="33"/>
      <c r="NX8" s="33"/>
      <c r="NY8" s="33"/>
      <c r="NZ8" s="33"/>
      <c r="OA8" s="33"/>
      <c r="OB8" s="33"/>
      <c r="OC8" s="33"/>
      <c r="OD8" s="33"/>
      <c r="OE8" s="33"/>
      <c r="OF8" s="33"/>
      <c r="OG8" s="33"/>
      <c r="OH8" s="33"/>
      <c r="OI8" s="33"/>
      <c r="OJ8" s="33"/>
      <c r="OK8" s="33"/>
      <c r="OL8" s="33"/>
      <c r="OM8" s="33"/>
      <c r="ON8" s="33"/>
      <c r="OO8" s="33"/>
      <c r="OP8" s="33"/>
      <c r="OQ8" s="33"/>
      <c r="OR8" s="33"/>
      <c r="OS8" s="33"/>
      <c r="OT8" s="33"/>
      <c r="OU8" s="33"/>
      <c r="OV8" s="33"/>
      <c r="OW8" s="33"/>
      <c r="OX8" s="33"/>
      <c r="OY8" s="33"/>
      <c r="OZ8" s="33"/>
      <c r="PA8" s="33"/>
      <c r="PB8" s="33"/>
      <c r="PC8" s="33"/>
      <c r="PD8" s="33"/>
      <c r="PE8" s="33"/>
      <c r="PF8" s="33"/>
      <c r="PG8" s="33"/>
      <c r="PH8" s="33"/>
      <c r="PI8" s="33"/>
      <c r="PJ8" s="33"/>
      <c r="PK8" s="33"/>
      <c r="PL8" s="33"/>
      <c r="PM8" s="33"/>
      <c r="PN8" s="33"/>
      <c r="PO8" s="33"/>
      <c r="PP8" s="33"/>
      <c r="PQ8" s="33"/>
      <c r="PR8" s="33"/>
      <c r="PS8" s="33"/>
      <c r="PT8" s="33"/>
      <c r="PU8" s="33"/>
      <c r="PV8" s="33"/>
      <c r="PW8" s="33"/>
      <c r="PX8" s="33"/>
      <c r="PY8" s="33"/>
      <c r="PZ8" s="33"/>
      <c r="QA8" s="33"/>
      <c r="QB8" s="33"/>
      <c r="QC8" s="33"/>
      <c r="QD8" s="33"/>
      <c r="QE8" s="33"/>
      <c r="QF8" s="33"/>
      <c r="QG8" s="33"/>
      <c r="QH8" s="33"/>
      <c r="QI8" s="33"/>
      <c r="QJ8" s="33"/>
      <c r="QK8" s="33"/>
      <c r="QL8" s="33"/>
      <c r="QM8" s="33"/>
      <c r="QN8" s="33"/>
      <c r="QO8" s="33"/>
      <c r="QP8" s="33"/>
      <c r="QQ8" s="33"/>
      <c r="QR8" s="33"/>
      <c r="QS8" s="33"/>
      <c r="QT8" s="33"/>
      <c r="QU8" s="33"/>
      <c r="QV8" s="33"/>
      <c r="QW8" s="33"/>
      <c r="QX8" s="33"/>
      <c r="QY8" s="33"/>
      <c r="QZ8" s="33"/>
      <c r="RA8" s="33"/>
      <c r="RB8" s="33"/>
      <c r="RC8" s="33"/>
      <c r="RD8" s="33"/>
      <c r="RE8" s="33"/>
      <c r="RF8" s="33"/>
      <c r="RG8" s="33"/>
      <c r="RH8" s="33"/>
      <c r="RI8" s="33"/>
      <c r="RJ8" s="33"/>
      <c r="RK8" s="33"/>
      <c r="RL8" s="33"/>
      <c r="RM8" s="33"/>
      <c r="RN8" s="33"/>
      <c r="RO8" s="33"/>
      <c r="RP8" s="33"/>
      <c r="RQ8" s="33"/>
      <c r="RR8" s="33"/>
      <c r="RS8" s="33"/>
      <c r="RT8" s="33"/>
      <c r="RU8" s="33"/>
      <c r="RV8" s="33"/>
      <c r="RW8" s="33"/>
      <c r="RX8" s="33"/>
      <c r="RY8" s="33"/>
      <c r="RZ8" s="33"/>
      <c r="SA8" s="33" t="s">
        <v>486</v>
      </c>
      <c r="SB8" s="33" t="s">
        <v>1384</v>
      </c>
      <c r="SC8" s="33" t="s">
        <v>487</v>
      </c>
      <c r="SD8" s="33" t="s">
        <v>1385</v>
      </c>
      <c r="SE8" s="33" t="s">
        <v>488</v>
      </c>
      <c r="SF8" s="33" t="s">
        <v>1386</v>
      </c>
      <c r="SG8" s="33" t="s">
        <v>489</v>
      </c>
      <c r="SH8" s="33" t="s">
        <v>1387</v>
      </c>
      <c r="SI8" s="33"/>
      <c r="SJ8" s="33"/>
      <c r="SK8" s="33"/>
      <c r="SL8" s="33"/>
      <c r="SM8" s="33"/>
      <c r="SN8" s="33"/>
      <c r="SO8" s="33"/>
      <c r="SP8" s="33"/>
      <c r="SQ8" s="33"/>
      <c r="SR8" s="38"/>
      <c r="SS8" s="38"/>
      <c r="ST8" s="39"/>
      <c r="SU8" s="38"/>
      <c r="SV8" s="38"/>
      <c r="SW8" s="38"/>
      <c r="SX8" s="33"/>
      <c r="SY8" s="33"/>
      <c r="SZ8" s="33"/>
      <c r="TA8" s="33"/>
      <c r="TB8" s="33"/>
      <c r="TC8" s="33"/>
      <c r="TD8" s="33"/>
      <c r="TE8" s="33"/>
      <c r="TF8" s="33"/>
      <c r="TG8" s="33"/>
      <c r="TH8" s="33"/>
      <c r="TI8" s="33"/>
      <c r="TJ8" s="33"/>
      <c r="TK8" s="33"/>
      <c r="TL8" s="33"/>
      <c r="TM8" s="33"/>
      <c r="TN8" s="33"/>
      <c r="TO8" s="33" t="s">
        <v>1388</v>
      </c>
      <c r="TP8" s="33" t="s">
        <v>1389</v>
      </c>
      <c r="TQ8" s="33" t="s">
        <v>1390</v>
      </c>
      <c r="TR8" s="33" t="s">
        <v>1391</v>
      </c>
      <c r="TS8" s="33" t="s">
        <v>1392</v>
      </c>
      <c r="TT8" s="33" t="s">
        <v>1393</v>
      </c>
      <c r="TU8" s="33" t="s">
        <v>1394</v>
      </c>
      <c r="TV8" s="33" t="s">
        <v>1395</v>
      </c>
      <c r="TW8" s="33" t="s">
        <v>1396</v>
      </c>
      <c r="TX8" s="33" t="s">
        <v>1397</v>
      </c>
      <c r="TY8" s="33" t="s">
        <v>1398</v>
      </c>
      <c r="TZ8" s="33" t="s">
        <v>1399</v>
      </c>
      <c r="UA8" s="33" t="s">
        <v>1400</v>
      </c>
      <c r="UB8" s="33" t="s">
        <v>1401</v>
      </c>
      <c r="UC8" s="33" t="s">
        <v>1402</v>
      </c>
      <c r="UD8" s="33"/>
      <c r="UE8" s="33"/>
      <c r="UF8" s="33"/>
      <c r="UG8" s="33"/>
      <c r="UH8" s="33"/>
      <c r="UI8" s="38"/>
      <c r="UJ8" s="38"/>
      <c r="UK8" s="38"/>
      <c r="UL8" s="38"/>
      <c r="UM8" s="39"/>
      <c r="UN8" s="38"/>
      <c r="UO8" s="38"/>
      <c r="UP8" s="38"/>
      <c r="UQ8" s="33"/>
      <c r="UR8" s="33"/>
      <c r="UT8" s="35"/>
      <c r="UU8" s="35"/>
      <c r="UV8" s="35"/>
      <c r="UW8" s="35"/>
      <c r="UX8" s="35"/>
      <c r="UY8" s="35"/>
      <c r="UZ8" s="35"/>
      <c r="VA8" s="35"/>
      <c r="VB8" s="36"/>
    </row>
    <row r="9" spans="1:574" s="34" customFormat="1" ht="15" customHeight="1">
      <c r="A9" s="33" t="s">
        <v>490</v>
      </c>
      <c r="B9" s="33" t="s">
        <v>93</v>
      </c>
      <c r="C9" s="33" t="s">
        <v>229</v>
      </c>
      <c r="D9" s="33" t="s">
        <v>491</v>
      </c>
      <c r="E9" s="33" t="s">
        <v>231</v>
      </c>
      <c r="F9" s="33">
        <v>17</v>
      </c>
      <c r="G9" s="33">
        <v>43</v>
      </c>
      <c r="H9" s="33">
        <v>60</v>
      </c>
      <c r="I9" s="33">
        <v>4</v>
      </c>
      <c r="J9" s="33" t="s">
        <v>1403</v>
      </c>
      <c r="K9" s="33" t="s">
        <v>8</v>
      </c>
      <c r="L9" s="33" t="s">
        <v>492</v>
      </c>
      <c r="M9" s="33">
        <v>4</v>
      </c>
      <c r="N9" s="33">
        <v>11</v>
      </c>
      <c r="O9" s="33">
        <v>15</v>
      </c>
      <c r="P9" s="33" t="s">
        <v>493</v>
      </c>
      <c r="Q9" s="33" t="s">
        <v>494</v>
      </c>
      <c r="R9" s="33" t="s">
        <v>1404</v>
      </c>
      <c r="S9" s="33" t="s">
        <v>1405</v>
      </c>
      <c r="T9" s="33" t="s">
        <v>495</v>
      </c>
      <c r="U9" s="33" t="s">
        <v>1406</v>
      </c>
      <c r="V9" s="33" t="s">
        <v>496</v>
      </c>
      <c r="W9" s="33" t="s">
        <v>497</v>
      </c>
      <c r="X9" s="33" t="s">
        <v>1407</v>
      </c>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t="s">
        <v>1408</v>
      </c>
      <c r="BB9" s="33" t="s">
        <v>1409</v>
      </c>
      <c r="BC9" s="33" t="s">
        <v>1410</v>
      </c>
      <c r="BD9" s="33" t="s">
        <v>1411</v>
      </c>
      <c r="BE9" s="33" t="s">
        <v>1412</v>
      </c>
      <c r="BF9" s="33" t="s">
        <v>244</v>
      </c>
      <c r="BG9" s="33" t="s">
        <v>67</v>
      </c>
      <c r="BH9" s="33" t="s">
        <v>498</v>
      </c>
      <c r="BI9" s="33">
        <v>4</v>
      </c>
      <c r="BJ9" s="33">
        <v>11</v>
      </c>
      <c r="BK9" s="33">
        <v>15</v>
      </c>
      <c r="BL9" s="33" t="s">
        <v>499</v>
      </c>
      <c r="BM9" s="33" t="s">
        <v>500</v>
      </c>
      <c r="BN9" s="33" t="s">
        <v>1413</v>
      </c>
      <c r="BO9" s="33" t="s">
        <v>1414</v>
      </c>
      <c r="BP9" s="33" t="s">
        <v>1415</v>
      </c>
      <c r="BQ9" s="33" t="s">
        <v>498</v>
      </c>
      <c r="BR9" s="33" t="s">
        <v>1416</v>
      </c>
      <c r="BS9" s="33" t="s">
        <v>1417</v>
      </c>
      <c r="BT9" s="33" t="s">
        <v>1415</v>
      </c>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t="s">
        <v>1418</v>
      </c>
      <c r="CX9" s="33" t="s">
        <v>1419</v>
      </c>
      <c r="CY9" s="33" t="s">
        <v>501</v>
      </c>
      <c r="CZ9" s="33" t="s">
        <v>502</v>
      </c>
      <c r="DA9" s="33" t="s">
        <v>1420</v>
      </c>
      <c r="DB9" s="33" t="s">
        <v>244</v>
      </c>
      <c r="DC9" s="33" t="s">
        <v>123</v>
      </c>
      <c r="DD9" s="33" t="s">
        <v>535</v>
      </c>
      <c r="DE9" s="33">
        <v>3</v>
      </c>
      <c r="DF9" s="33">
        <v>7</v>
      </c>
      <c r="DG9" s="33">
        <v>10</v>
      </c>
      <c r="DH9" s="33" t="s">
        <v>536</v>
      </c>
      <c r="DI9" s="33" t="s">
        <v>537</v>
      </c>
      <c r="DJ9" s="33" t="s">
        <v>1421</v>
      </c>
      <c r="DK9" s="33" t="s">
        <v>453</v>
      </c>
      <c r="DL9" s="33" t="s">
        <v>1422</v>
      </c>
      <c r="DM9" s="33" t="s">
        <v>539</v>
      </c>
      <c r="DN9" s="33" t="s">
        <v>540</v>
      </c>
      <c r="DO9" s="33" t="s">
        <v>541</v>
      </c>
      <c r="DP9" s="33" t="s">
        <v>1422</v>
      </c>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W9" s="33" t="s">
        <v>1423</v>
      </c>
      <c r="EX9" s="33" t="s">
        <v>1424</v>
      </c>
      <c r="EY9" s="33" t="s">
        <v>1425</v>
      </c>
      <c r="EZ9" s="33" t="s">
        <v>504</v>
      </c>
      <c r="FA9" s="33" t="s">
        <v>1426</v>
      </c>
      <c r="FB9" s="33" t="s">
        <v>244</v>
      </c>
      <c r="FC9" s="33" t="s">
        <v>126</v>
      </c>
      <c r="FD9" s="33" t="s">
        <v>542</v>
      </c>
      <c r="FE9" s="33">
        <v>6</v>
      </c>
      <c r="FF9" s="33">
        <v>14</v>
      </c>
      <c r="FG9" s="33">
        <v>20</v>
      </c>
      <c r="FH9" s="33" t="s">
        <v>543</v>
      </c>
      <c r="FI9" s="33" t="s">
        <v>544</v>
      </c>
      <c r="FJ9" s="33" t="s">
        <v>545</v>
      </c>
      <c r="FK9" s="33" t="s">
        <v>1427</v>
      </c>
      <c r="FL9" s="33" t="s">
        <v>546</v>
      </c>
      <c r="FM9" s="33" t="s">
        <v>547</v>
      </c>
      <c r="FN9" s="33" t="s">
        <v>1428</v>
      </c>
      <c r="FO9" s="33" t="s">
        <v>548</v>
      </c>
      <c r="FP9" s="33" t="s">
        <v>851</v>
      </c>
      <c r="FQ9" s="33" t="s">
        <v>550</v>
      </c>
      <c r="FR9" s="33" t="s">
        <v>1429</v>
      </c>
      <c r="FS9" s="33" t="s">
        <v>551</v>
      </c>
      <c r="FT9" s="33" t="s">
        <v>503</v>
      </c>
      <c r="FU9" s="33"/>
      <c r="FV9" s="33"/>
      <c r="FW9" s="33"/>
      <c r="FX9" s="33"/>
      <c r="FY9" s="33"/>
      <c r="FZ9" s="33"/>
      <c r="GA9" s="33"/>
      <c r="GB9" s="33"/>
      <c r="GC9" s="33"/>
      <c r="GD9" s="33"/>
      <c r="GE9" s="33"/>
      <c r="GF9" s="33"/>
      <c r="GG9" s="33"/>
      <c r="GH9" s="33"/>
      <c r="GI9" s="33"/>
      <c r="GJ9" s="33"/>
      <c r="GK9" s="33"/>
      <c r="GL9" s="33"/>
      <c r="GM9" s="33"/>
      <c r="GN9" s="33"/>
      <c r="GO9" s="33"/>
      <c r="GP9" s="33"/>
      <c r="GQ9" s="33"/>
      <c r="GR9" s="33"/>
      <c r="GS9" s="33" t="s">
        <v>1430</v>
      </c>
      <c r="GT9" s="33" t="s">
        <v>1431</v>
      </c>
      <c r="GU9" s="33" t="s">
        <v>1425</v>
      </c>
      <c r="GV9" s="33" t="s">
        <v>504</v>
      </c>
      <c r="GW9" s="33" t="s">
        <v>505</v>
      </c>
      <c r="GX9" s="33" t="s">
        <v>244</v>
      </c>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c r="JG9" s="33"/>
      <c r="JH9" s="33"/>
      <c r="JI9" s="33"/>
      <c r="JJ9" s="33"/>
      <c r="JK9" s="33"/>
      <c r="JL9" s="33"/>
      <c r="JM9" s="33"/>
      <c r="JN9" s="33"/>
      <c r="JO9" s="33"/>
      <c r="JP9" s="33"/>
      <c r="JQ9" s="33"/>
      <c r="JR9" s="33"/>
      <c r="JS9" s="33"/>
      <c r="JT9" s="33"/>
      <c r="JU9" s="33"/>
      <c r="JV9" s="33"/>
      <c r="JW9" s="33"/>
      <c r="JX9" s="33"/>
      <c r="JY9" s="33"/>
      <c r="JZ9" s="33"/>
      <c r="KA9" s="33"/>
      <c r="KB9" s="33"/>
      <c r="KC9" s="33"/>
      <c r="KD9" s="33"/>
      <c r="KE9" s="33"/>
      <c r="KF9" s="33"/>
      <c r="KG9" s="33"/>
      <c r="KH9" s="33"/>
      <c r="KI9" s="33"/>
      <c r="KJ9" s="33"/>
      <c r="KK9" s="33"/>
      <c r="KL9" s="33"/>
      <c r="KM9" s="33"/>
      <c r="KN9" s="33"/>
      <c r="KO9" s="33"/>
      <c r="KP9" s="33"/>
      <c r="KQ9" s="33"/>
      <c r="KR9" s="33"/>
      <c r="KS9" s="33"/>
      <c r="KT9" s="33"/>
      <c r="KU9" s="33"/>
      <c r="KV9" s="33"/>
      <c r="KW9" s="33"/>
      <c r="KX9" s="33"/>
      <c r="KY9" s="33"/>
      <c r="KZ9" s="33"/>
      <c r="LA9" s="33"/>
      <c r="LB9" s="33"/>
      <c r="LC9" s="33"/>
      <c r="LD9" s="33"/>
      <c r="LE9" s="33"/>
      <c r="LF9" s="33"/>
      <c r="LG9" s="33"/>
      <c r="LH9" s="33"/>
      <c r="LI9" s="33"/>
      <c r="LJ9" s="33"/>
      <c r="LK9" s="33"/>
      <c r="LL9" s="33"/>
      <c r="LM9" s="33"/>
      <c r="LN9" s="33"/>
      <c r="LO9" s="33"/>
      <c r="LP9" s="33"/>
      <c r="LQ9" s="33"/>
      <c r="LR9" s="33"/>
      <c r="LS9" s="33"/>
      <c r="LT9" s="33"/>
      <c r="LU9" s="33"/>
      <c r="LV9" s="33"/>
      <c r="LW9" s="33"/>
      <c r="LX9" s="33"/>
      <c r="LY9" s="33"/>
      <c r="LZ9" s="33"/>
      <c r="MA9" s="33"/>
      <c r="MB9" s="33"/>
      <c r="MC9" s="33"/>
      <c r="MD9" s="33"/>
      <c r="ME9" s="33"/>
      <c r="MF9" s="33"/>
      <c r="MG9" s="33"/>
      <c r="MH9" s="33"/>
      <c r="MI9" s="33"/>
      <c r="MJ9" s="33"/>
      <c r="MK9" s="33"/>
      <c r="ML9" s="33"/>
      <c r="MM9" s="33"/>
      <c r="MN9" s="33"/>
      <c r="MO9" s="33"/>
      <c r="MP9" s="33"/>
      <c r="MQ9" s="33"/>
      <c r="MR9" s="33"/>
      <c r="MS9" s="33"/>
      <c r="MT9" s="33"/>
      <c r="MU9" s="33"/>
      <c r="MV9" s="33"/>
      <c r="MW9" s="33"/>
      <c r="MX9" s="33"/>
      <c r="MY9" s="33"/>
      <c r="MZ9" s="33"/>
      <c r="NA9" s="33"/>
      <c r="NB9" s="33"/>
      <c r="NC9" s="33"/>
      <c r="ND9" s="33"/>
      <c r="NE9" s="33"/>
      <c r="NF9" s="33"/>
      <c r="NG9" s="33"/>
      <c r="NH9" s="33"/>
      <c r="NI9" s="33"/>
      <c r="NJ9" s="33"/>
      <c r="NK9" s="33"/>
      <c r="NL9" s="33"/>
      <c r="NM9" s="33"/>
      <c r="NN9" s="33"/>
      <c r="NO9" s="33"/>
      <c r="NP9" s="33"/>
      <c r="NQ9" s="33"/>
      <c r="NR9" s="33"/>
      <c r="NS9" s="33"/>
      <c r="NT9" s="33"/>
      <c r="NU9" s="33"/>
      <c r="NV9" s="33"/>
      <c r="NW9" s="33"/>
      <c r="NX9" s="33"/>
      <c r="NY9" s="33"/>
      <c r="NZ9" s="33"/>
      <c r="OA9" s="33"/>
      <c r="OB9" s="33"/>
      <c r="OC9" s="33"/>
      <c r="OD9" s="33"/>
      <c r="OE9" s="33"/>
      <c r="OF9" s="33"/>
      <c r="OG9" s="33"/>
      <c r="OH9" s="33"/>
      <c r="OI9" s="33"/>
      <c r="OJ9" s="33"/>
      <c r="OK9" s="33"/>
      <c r="OL9" s="33"/>
      <c r="OM9" s="33"/>
      <c r="ON9" s="33"/>
      <c r="OO9" s="33"/>
      <c r="OP9" s="33"/>
      <c r="OQ9" s="33"/>
      <c r="OR9" s="33"/>
      <c r="OS9" s="33"/>
      <c r="OT9" s="33"/>
      <c r="OU9" s="33"/>
      <c r="OV9" s="33"/>
      <c r="OW9" s="33"/>
      <c r="OX9" s="33"/>
      <c r="OY9" s="33"/>
      <c r="OZ9" s="33"/>
      <c r="PA9" s="33"/>
      <c r="PB9" s="33"/>
      <c r="PC9" s="33"/>
      <c r="PD9" s="33"/>
      <c r="PE9" s="33"/>
      <c r="PF9" s="33"/>
      <c r="PG9" s="33"/>
      <c r="PH9" s="33"/>
      <c r="PI9" s="33"/>
      <c r="PJ9" s="33"/>
      <c r="PK9" s="33"/>
      <c r="PL9" s="33"/>
      <c r="PM9" s="33"/>
      <c r="PN9" s="33"/>
      <c r="PO9" s="33"/>
      <c r="PP9" s="33"/>
      <c r="PQ9" s="33"/>
      <c r="PR9" s="33"/>
      <c r="PS9" s="33"/>
      <c r="PT9" s="33"/>
      <c r="PU9" s="33"/>
      <c r="PV9" s="33"/>
      <c r="PW9" s="33"/>
      <c r="PX9" s="33"/>
      <c r="PY9" s="33"/>
      <c r="PZ9" s="33"/>
      <c r="QA9" s="33"/>
      <c r="QB9" s="33"/>
      <c r="QC9" s="33"/>
      <c r="QD9" s="33"/>
      <c r="QE9" s="33"/>
      <c r="QF9" s="33"/>
      <c r="QG9" s="33"/>
      <c r="QH9" s="33"/>
      <c r="QI9" s="33"/>
      <c r="QJ9" s="33"/>
      <c r="QK9" s="33"/>
      <c r="QL9" s="33"/>
      <c r="QM9" s="33"/>
      <c r="QN9" s="33"/>
      <c r="QO9" s="33"/>
      <c r="QP9" s="33"/>
      <c r="QQ9" s="33"/>
      <c r="QR9" s="33"/>
      <c r="QS9" s="33"/>
      <c r="QT9" s="33"/>
      <c r="QU9" s="33"/>
      <c r="QV9" s="33"/>
      <c r="QW9" s="33"/>
      <c r="QX9" s="33"/>
      <c r="QY9" s="33"/>
      <c r="QZ9" s="33"/>
      <c r="RA9" s="33"/>
      <c r="RB9" s="33"/>
      <c r="RC9" s="33"/>
      <c r="RD9" s="33"/>
      <c r="RE9" s="33"/>
      <c r="RF9" s="33"/>
      <c r="RG9" s="33"/>
      <c r="RH9" s="33"/>
      <c r="RI9" s="33"/>
      <c r="RJ9" s="33"/>
      <c r="RK9" s="33"/>
      <c r="RL9" s="33"/>
      <c r="RM9" s="33"/>
      <c r="RN9" s="33"/>
      <c r="RO9" s="33"/>
      <c r="RP9" s="33"/>
      <c r="RQ9" s="33"/>
      <c r="RR9" s="33"/>
      <c r="RS9" s="33"/>
      <c r="RT9" s="33"/>
      <c r="RU9" s="33"/>
      <c r="RV9" s="33"/>
      <c r="RW9" s="33"/>
      <c r="RX9" s="33"/>
      <c r="RY9" s="33"/>
      <c r="RZ9" s="33"/>
      <c r="SA9" s="33" t="s">
        <v>506</v>
      </c>
      <c r="SB9" s="33" t="s">
        <v>507</v>
      </c>
      <c r="SC9" s="33" t="s">
        <v>508</v>
      </c>
      <c r="SD9" s="33" t="s">
        <v>509</v>
      </c>
      <c r="SE9" s="33" t="s">
        <v>1432</v>
      </c>
      <c r="SF9" s="33" t="s">
        <v>511</v>
      </c>
      <c r="SG9" s="33" t="s">
        <v>1433</v>
      </c>
      <c r="SH9" s="33" t="s">
        <v>512</v>
      </c>
      <c r="SI9" s="33" t="s">
        <v>513</v>
      </c>
      <c r="SJ9" s="33" t="s">
        <v>1434</v>
      </c>
      <c r="SK9" s="33" t="s">
        <v>514</v>
      </c>
      <c r="SL9" s="33" t="s">
        <v>1435</v>
      </c>
      <c r="SM9" s="33" t="s">
        <v>515</v>
      </c>
      <c r="SN9" s="33" t="s">
        <v>1436</v>
      </c>
      <c r="SO9" s="33" t="s">
        <v>516</v>
      </c>
      <c r="SP9" s="33" t="s">
        <v>1437</v>
      </c>
      <c r="SQ9" s="33"/>
      <c r="SR9" s="38"/>
      <c r="SS9" s="38"/>
      <c r="ST9" s="39"/>
      <c r="SU9" s="39"/>
      <c r="SV9" s="38"/>
      <c r="SW9" s="38"/>
      <c r="SX9" s="33"/>
      <c r="SY9" s="33"/>
      <c r="SZ9" s="33"/>
      <c r="TA9" s="33"/>
      <c r="TB9" s="33"/>
      <c r="TC9" s="33"/>
      <c r="TD9" s="33"/>
      <c r="TE9" s="33"/>
      <c r="TF9" s="33"/>
      <c r="TG9" s="33"/>
      <c r="TH9" s="33"/>
      <c r="TI9" s="33"/>
      <c r="TJ9" s="33"/>
      <c r="TK9" s="33"/>
      <c r="TL9" s="33"/>
      <c r="TM9" s="33"/>
      <c r="TN9" s="33"/>
      <c r="TO9" s="33" t="s">
        <v>1438</v>
      </c>
      <c r="TP9" s="33" t="s">
        <v>1439</v>
      </c>
      <c r="TQ9" s="33" t="s">
        <v>1440</v>
      </c>
      <c r="TR9" s="33" t="s">
        <v>1441</v>
      </c>
      <c r="TS9" s="33" t="s">
        <v>1442</v>
      </c>
      <c r="TT9" s="33" t="s">
        <v>1443</v>
      </c>
      <c r="TU9" s="33" t="s">
        <v>1444</v>
      </c>
      <c r="TV9" s="33" t="s">
        <v>1445</v>
      </c>
      <c r="TW9" s="33" t="s">
        <v>1446</v>
      </c>
      <c r="TX9" s="33" t="s">
        <v>1447</v>
      </c>
      <c r="TY9" s="33" t="s">
        <v>1448</v>
      </c>
      <c r="TZ9" s="33" t="s">
        <v>1449</v>
      </c>
      <c r="UA9" s="33" t="s">
        <v>1450</v>
      </c>
      <c r="UB9" s="33" t="s">
        <v>1451</v>
      </c>
      <c r="UC9" s="33" t="s">
        <v>1452</v>
      </c>
      <c r="UD9" s="33" t="s">
        <v>1453</v>
      </c>
      <c r="UE9" s="33" t="s">
        <v>1454</v>
      </c>
      <c r="UF9" s="33" t="s">
        <v>1455</v>
      </c>
      <c r="UG9" s="33" t="s">
        <v>1456</v>
      </c>
      <c r="UH9" s="33" t="s">
        <v>1457</v>
      </c>
      <c r="UI9" s="33" t="s">
        <v>1458</v>
      </c>
      <c r="UJ9" s="33" t="s">
        <v>1459</v>
      </c>
      <c r="UK9" s="33" t="s">
        <v>1460</v>
      </c>
      <c r="UL9" s="33" t="s">
        <v>1461</v>
      </c>
      <c r="UM9" s="33" t="s">
        <v>1462</v>
      </c>
      <c r="UN9" s="33" t="s">
        <v>1463</v>
      </c>
      <c r="UO9" s="33" t="s">
        <v>1464</v>
      </c>
      <c r="UP9" s="38"/>
      <c r="UQ9" s="33"/>
      <c r="UR9" s="35"/>
      <c r="UT9" s="35"/>
      <c r="UU9" s="35"/>
      <c r="UV9" s="35"/>
      <c r="UW9" s="35"/>
      <c r="UX9" s="35"/>
      <c r="UY9" s="35"/>
      <c r="UZ9" s="35"/>
      <c r="VA9" s="35"/>
      <c r="VB9" s="36"/>
    </row>
    <row r="10" spans="1:574" s="34" customFormat="1" ht="15" customHeight="1">
      <c r="A10" s="33" t="s">
        <v>517</v>
      </c>
      <c r="B10" s="33" t="s">
        <v>2217</v>
      </c>
      <c r="C10" s="33" t="s">
        <v>229</v>
      </c>
      <c r="D10" s="33" t="s">
        <v>230</v>
      </c>
      <c r="E10" s="33" t="s">
        <v>2218</v>
      </c>
      <c r="F10" s="33">
        <v>19</v>
      </c>
      <c r="G10" s="33">
        <v>41</v>
      </c>
      <c r="H10" s="33">
        <v>60</v>
      </c>
      <c r="I10" s="33">
        <v>4</v>
      </c>
      <c r="J10" s="33" t="s">
        <v>2219</v>
      </c>
      <c r="K10" s="33" t="s">
        <v>8</v>
      </c>
      <c r="L10" s="33" t="s">
        <v>2220</v>
      </c>
      <c r="M10" s="33">
        <v>5</v>
      </c>
      <c r="N10" s="33">
        <v>11</v>
      </c>
      <c r="O10" s="33">
        <v>16</v>
      </c>
      <c r="P10" s="33" t="s">
        <v>2221</v>
      </c>
      <c r="Q10" s="33" t="s">
        <v>2222</v>
      </c>
      <c r="R10" s="33" t="s">
        <v>2223</v>
      </c>
      <c r="S10" s="33" t="s">
        <v>2224</v>
      </c>
      <c r="T10" s="33" t="s">
        <v>2225</v>
      </c>
      <c r="U10" s="33" t="s">
        <v>2226</v>
      </c>
      <c r="V10" s="33" t="s">
        <v>2227</v>
      </c>
      <c r="W10" s="33" t="s">
        <v>2228</v>
      </c>
      <c r="X10" s="33" t="s">
        <v>2225</v>
      </c>
      <c r="Y10" s="33" t="s">
        <v>2229</v>
      </c>
      <c r="Z10" s="33" t="s">
        <v>2230</v>
      </c>
      <c r="AA10" s="33" t="s">
        <v>2231</v>
      </c>
      <c r="AB10" s="33" t="s">
        <v>2225</v>
      </c>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t="s">
        <v>2232</v>
      </c>
      <c r="BB10" s="33" t="s">
        <v>2233</v>
      </c>
      <c r="BC10" s="33" t="s">
        <v>1474</v>
      </c>
      <c r="BD10" s="33" t="s">
        <v>2234</v>
      </c>
      <c r="BE10" s="33" t="s">
        <v>2235</v>
      </c>
      <c r="BF10" s="33" t="s">
        <v>244</v>
      </c>
      <c r="BG10" s="33" t="s">
        <v>67</v>
      </c>
      <c r="BH10" s="33" t="s">
        <v>2236</v>
      </c>
      <c r="BI10" s="33">
        <v>5</v>
      </c>
      <c r="BJ10" s="33">
        <v>11</v>
      </c>
      <c r="BK10" s="33">
        <v>16</v>
      </c>
      <c r="BL10" s="33" t="s">
        <v>2237</v>
      </c>
      <c r="BM10" s="33" t="s">
        <v>2238</v>
      </c>
      <c r="BN10" s="33" t="s">
        <v>2239</v>
      </c>
      <c r="BO10" s="33" t="s">
        <v>2240</v>
      </c>
      <c r="BP10" s="33" t="s">
        <v>2225</v>
      </c>
      <c r="BQ10" s="33" t="s">
        <v>2241</v>
      </c>
      <c r="BR10" s="33" t="s">
        <v>2242</v>
      </c>
      <c r="BS10" s="33" t="s">
        <v>2243</v>
      </c>
      <c r="BT10" s="33" t="s">
        <v>2225</v>
      </c>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t="s">
        <v>2244</v>
      </c>
      <c r="CX10" s="33" t="s">
        <v>2245</v>
      </c>
      <c r="CY10" s="33" t="s">
        <v>1474</v>
      </c>
      <c r="CZ10" s="33" t="s">
        <v>2246</v>
      </c>
      <c r="DA10" s="33" t="s">
        <v>2247</v>
      </c>
      <c r="DB10" s="33" t="s">
        <v>244</v>
      </c>
      <c r="DC10" s="33" t="s">
        <v>123</v>
      </c>
      <c r="DD10" s="33" t="s">
        <v>2248</v>
      </c>
      <c r="DE10" s="33">
        <v>5</v>
      </c>
      <c r="DF10" s="33">
        <v>11</v>
      </c>
      <c r="DG10" s="33">
        <v>16</v>
      </c>
      <c r="DH10" s="33" t="s">
        <v>2249</v>
      </c>
      <c r="DI10" s="33" t="s">
        <v>2250</v>
      </c>
      <c r="DJ10" s="33" t="s">
        <v>2251</v>
      </c>
      <c r="DK10" s="33" t="s">
        <v>2252</v>
      </c>
      <c r="DL10" s="33" t="s">
        <v>2225</v>
      </c>
      <c r="DM10" s="33" t="s">
        <v>2253</v>
      </c>
      <c r="DN10" s="33" t="s">
        <v>2254</v>
      </c>
      <c r="DO10" s="33" t="s">
        <v>2255</v>
      </c>
      <c r="DP10" s="33" t="s">
        <v>2225</v>
      </c>
      <c r="DQ10" s="33" t="s">
        <v>2256</v>
      </c>
      <c r="DR10" s="33" t="s">
        <v>2257</v>
      </c>
      <c r="DS10" s="33" t="s">
        <v>2258</v>
      </c>
      <c r="DT10" s="33" t="s">
        <v>529</v>
      </c>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W10" s="33" t="s">
        <v>2259</v>
      </c>
      <c r="EX10" s="33" t="s">
        <v>2260</v>
      </c>
      <c r="EY10" s="33" t="s">
        <v>1474</v>
      </c>
      <c r="EZ10" s="33" t="s">
        <v>2261</v>
      </c>
      <c r="FA10" s="33" t="s">
        <v>2262</v>
      </c>
      <c r="FB10" s="33" t="s">
        <v>244</v>
      </c>
      <c r="FC10" s="33" t="s">
        <v>126</v>
      </c>
      <c r="FD10" s="33" t="s">
        <v>2263</v>
      </c>
      <c r="FE10" s="33">
        <v>4</v>
      </c>
      <c r="FF10" s="33">
        <v>8</v>
      </c>
      <c r="FG10" s="33">
        <v>12</v>
      </c>
      <c r="FH10" s="33" t="s">
        <v>2264</v>
      </c>
      <c r="FI10" s="33" t="s">
        <v>2265</v>
      </c>
      <c r="FJ10" s="33" t="s">
        <v>2266</v>
      </c>
      <c r="FK10" s="33" t="s">
        <v>2267</v>
      </c>
      <c r="FL10" s="33" t="s">
        <v>2225</v>
      </c>
      <c r="FM10" s="33" t="s">
        <v>2268</v>
      </c>
      <c r="FN10" s="33" t="s">
        <v>2269</v>
      </c>
      <c r="FO10" s="33" t="s">
        <v>2270</v>
      </c>
      <c r="FP10" s="33" t="s">
        <v>2225</v>
      </c>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t="s">
        <v>2271</v>
      </c>
      <c r="GT10" s="33" t="s">
        <v>2272</v>
      </c>
      <c r="GU10" s="33" t="s">
        <v>1474</v>
      </c>
      <c r="GV10" s="33" t="s">
        <v>2261</v>
      </c>
      <c r="GW10" s="33" t="s">
        <v>2262</v>
      </c>
      <c r="GX10" s="33" t="s">
        <v>244</v>
      </c>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c r="JG10" s="33"/>
      <c r="JH10" s="33"/>
      <c r="JI10" s="33"/>
      <c r="JJ10" s="33"/>
      <c r="JK10" s="33"/>
      <c r="JL10" s="33"/>
      <c r="JM10" s="33"/>
      <c r="JN10" s="33"/>
      <c r="JO10" s="33"/>
      <c r="JP10" s="33"/>
      <c r="JQ10" s="33"/>
      <c r="JR10" s="33"/>
      <c r="JS10" s="33"/>
      <c r="JT10" s="33"/>
      <c r="JU10" s="33"/>
      <c r="JV10" s="33"/>
      <c r="JW10" s="33"/>
      <c r="JX10" s="33"/>
      <c r="JY10" s="33"/>
      <c r="JZ10" s="33"/>
      <c r="KA10" s="33"/>
      <c r="KB10" s="33"/>
      <c r="KC10" s="33"/>
      <c r="KD10" s="33"/>
      <c r="KE10" s="33"/>
      <c r="KF10" s="33"/>
      <c r="KG10" s="33"/>
      <c r="KH10" s="33"/>
      <c r="KI10" s="33"/>
      <c r="KJ10" s="33"/>
      <c r="KK10" s="33"/>
      <c r="KL10" s="33"/>
      <c r="KM10" s="33"/>
      <c r="KN10" s="33"/>
      <c r="KO10" s="33"/>
      <c r="KP10" s="33"/>
      <c r="KQ10" s="33"/>
      <c r="KR10" s="33"/>
      <c r="KS10" s="33"/>
      <c r="KT10" s="33"/>
      <c r="KU10" s="33"/>
      <c r="KV10" s="33"/>
      <c r="KW10" s="33"/>
      <c r="KX10" s="33"/>
      <c r="KY10" s="33"/>
      <c r="KZ10" s="33"/>
      <c r="LA10" s="33"/>
      <c r="LB10" s="33"/>
      <c r="LC10" s="33"/>
      <c r="LD10" s="33"/>
      <c r="LE10" s="33"/>
      <c r="LF10" s="33"/>
      <c r="LG10" s="33"/>
      <c r="LH10" s="33"/>
      <c r="LI10" s="33"/>
      <c r="LJ10" s="33"/>
      <c r="LK10" s="33"/>
      <c r="LL10" s="33"/>
      <c r="LM10" s="33"/>
      <c r="LN10" s="33"/>
      <c r="LO10" s="33"/>
      <c r="LP10" s="33"/>
      <c r="LQ10" s="33"/>
      <c r="LR10" s="33"/>
      <c r="LS10" s="33"/>
      <c r="LT10" s="33"/>
      <c r="LU10" s="33"/>
      <c r="LV10" s="33"/>
      <c r="LW10" s="33"/>
      <c r="LX10" s="33"/>
      <c r="LY10" s="33"/>
      <c r="LZ10" s="33"/>
      <c r="MA10" s="33"/>
      <c r="MB10" s="33"/>
      <c r="MC10" s="33"/>
      <c r="MD10" s="33"/>
      <c r="ME10" s="33"/>
      <c r="MF10" s="33"/>
      <c r="MG10" s="33"/>
      <c r="MH10" s="33"/>
      <c r="MI10" s="33"/>
      <c r="MJ10" s="33"/>
      <c r="MK10" s="33"/>
      <c r="ML10" s="33"/>
      <c r="MM10" s="33"/>
      <c r="MN10" s="33"/>
      <c r="MO10" s="33"/>
      <c r="MP10" s="33"/>
      <c r="MQ10" s="33"/>
      <c r="MR10" s="33"/>
      <c r="MS10" s="33"/>
      <c r="MT10" s="33"/>
      <c r="MU10" s="33"/>
      <c r="MV10" s="33"/>
      <c r="MW10" s="33"/>
      <c r="MX10" s="33"/>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c r="NX10" s="33"/>
      <c r="NY10" s="33"/>
      <c r="NZ10" s="33"/>
      <c r="OA10" s="33"/>
      <c r="OB10" s="33"/>
      <c r="OC10" s="33"/>
      <c r="OD10" s="33"/>
      <c r="OE10" s="33"/>
      <c r="OF10" s="33"/>
      <c r="OG10" s="33"/>
      <c r="OH10" s="33"/>
      <c r="OI10" s="33"/>
      <c r="OJ10" s="33"/>
      <c r="OK10" s="33"/>
      <c r="OL10" s="33"/>
      <c r="OM10" s="33"/>
      <c r="ON10" s="33"/>
      <c r="OO10" s="33"/>
      <c r="OP10" s="33"/>
      <c r="OQ10" s="33"/>
      <c r="OR10" s="33"/>
      <c r="OS10" s="33"/>
      <c r="OT10" s="33"/>
      <c r="OU10" s="33"/>
      <c r="OV10" s="33"/>
      <c r="OW10" s="33"/>
      <c r="OX10" s="33"/>
      <c r="OY10" s="33"/>
      <c r="OZ10" s="33"/>
      <c r="PA10" s="33"/>
      <c r="PB10" s="33"/>
      <c r="PC10" s="33"/>
      <c r="PD10" s="33"/>
      <c r="PE10" s="33"/>
      <c r="PF10" s="33"/>
      <c r="PG10" s="33"/>
      <c r="PH10" s="33"/>
      <c r="PI10" s="33"/>
      <c r="PJ10" s="33"/>
      <c r="PK10" s="33"/>
      <c r="PL10" s="33"/>
      <c r="PM10" s="33"/>
      <c r="PN10" s="33"/>
      <c r="PO10" s="33"/>
      <c r="PP10" s="33"/>
      <c r="PQ10" s="33"/>
      <c r="PR10" s="33"/>
      <c r="PS10" s="33"/>
      <c r="PT10" s="33"/>
      <c r="PU10" s="33"/>
      <c r="PV10" s="33"/>
      <c r="PW10" s="33"/>
      <c r="PX10" s="33"/>
      <c r="PY10" s="33"/>
      <c r="PZ10" s="33"/>
      <c r="QA10" s="33"/>
      <c r="QB10" s="33"/>
      <c r="QC10" s="33"/>
      <c r="QD10" s="33"/>
      <c r="QE10" s="33"/>
      <c r="QF10" s="33"/>
      <c r="QG10" s="33"/>
      <c r="QH10" s="33"/>
      <c r="QI10" s="33"/>
      <c r="QJ10" s="33"/>
      <c r="QK10" s="33"/>
      <c r="QL10" s="33"/>
      <c r="QM10" s="33"/>
      <c r="QN10" s="33"/>
      <c r="QO10" s="33"/>
      <c r="QP10" s="33"/>
      <c r="QQ10" s="33"/>
      <c r="QR10" s="33"/>
      <c r="QS10" s="33"/>
      <c r="QT10" s="33"/>
      <c r="QU10" s="33"/>
      <c r="QV10" s="33"/>
      <c r="QW10" s="33"/>
      <c r="QX10" s="33"/>
      <c r="QY10" s="33"/>
      <c r="QZ10" s="33"/>
      <c r="RA10" s="33"/>
      <c r="RB10" s="33"/>
      <c r="RC10" s="33"/>
      <c r="RD10" s="33"/>
      <c r="RE10" s="33"/>
      <c r="RF10" s="33"/>
      <c r="RG10" s="33"/>
      <c r="RH10" s="33"/>
      <c r="RI10" s="33"/>
      <c r="RJ10" s="33"/>
      <c r="RK10" s="33"/>
      <c r="RL10" s="33"/>
      <c r="RM10" s="33"/>
      <c r="RN10" s="33"/>
      <c r="RO10" s="33"/>
      <c r="RP10" s="33"/>
      <c r="RQ10" s="33"/>
      <c r="RR10" s="33"/>
      <c r="RS10" s="33"/>
      <c r="RT10" s="33"/>
      <c r="RU10" s="33"/>
      <c r="RV10" s="33"/>
      <c r="RW10" s="33"/>
      <c r="RX10" s="33"/>
      <c r="RY10" s="33"/>
      <c r="RZ10" s="33"/>
      <c r="SA10" s="33" t="s">
        <v>293</v>
      </c>
      <c r="SB10" s="33" t="s">
        <v>1721</v>
      </c>
      <c r="SC10" s="33" t="s">
        <v>295</v>
      </c>
      <c r="SD10" s="33" t="s">
        <v>554</v>
      </c>
      <c r="SE10" s="33" t="s">
        <v>296</v>
      </c>
      <c r="SF10" s="33" t="s">
        <v>1493</v>
      </c>
      <c r="SG10" s="33" t="s">
        <v>297</v>
      </c>
      <c r="SH10" s="33" t="s">
        <v>2273</v>
      </c>
      <c r="SI10" s="33"/>
      <c r="SJ10" s="33"/>
      <c r="SK10" s="33"/>
      <c r="SL10" s="33"/>
      <c r="SM10" s="33"/>
      <c r="SN10" s="33"/>
      <c r="SO10" s="33"/>
      <c r="SP10" s="33"/>
      <c r="SQ10" s="33"/>
      <c r="SR10" s="38"/>
      <c r="SS10" s="38"/>
      <c r="ST10" s="39"/>
      <c r="SU10" s="39"/>
      <c r="SV10" s="38"/>
      <c r="SW10" s="38"/>
      <c r="SX10" s="33"/>
      <c r="SY10" s="33"/>
      <c r="SZ10" s="33"/>
      <c r="TA10" s="33"/>
      <c r="TB10" s="33"/>
      <c r="TC10" s="33"/>
      <c r="TD10" s="33"/>
      <c r="TE10" s="33"/>
      <c r="TF10" s="33"/>
      <c r="TG10" s="33"/>
      <c r="TH10" s="33"/>
      <c r="TI10" s="33"/>
      <c r="TJ10" s="33"/>
      <c r="TK10" s="33"/>
      <c r="TL10" s="33"/>
      <c r="TM10" s="33"/>
      <c r="TN10" s="33"/>
      <c r="TO10" s="33" t="s">
        <v>2274</v>
      </c>
      <c r="TP10" s="33" t="s">
        <v>2275</v>
      </c>
      <c r="TQ10" s="33" t="s">
        <v>2276</v>
      </c>
      <c r="TR10" s="33" t="s">
        <v>2277</v>
      </c>
      <c r="TS10" s="33" t="s">
        <v>2278</v>
      </c>
      <c r="TT10" s="33"/>
      <c r="TU10" s="33"/>
      <c r="TV10" s="33"/>
      <c r="TW10" s="33"/>
      <c r="TX10" s="33"/>
      <c r="TY10" s="33"/>
      <c r="TZ10" s="33"/>
      <c r="UA10" s="33"/>
      <c r="UB10" s="33"/>
      <c r="UC10" s="33"/>
      <c r="UD10" s="33"/>
      <c r="UE10" s="33"/>
      <c r="UF10" s="33"/>
      <c r="UG10" s="33"/>
      <c r="UH10" s="33"/>
      <c r="UI10" s="33"/>
      <c r="UJ10" s="33"/>
      <c r="UK10" s="33"/>
      <c r="UL10" s="33"/>
      <c r="UM10" s="33"/>
      <c r="UN10" s="33"/>
      <c r="UO10" s="33"/>
      <c r="UP10" s="38"/>
      <c r="UQ10" s="33"/>
      <c r="UR10" s="35"/>
      <c r="UT10" s="35"/>
      <c r="UU10" s="35"/>
      <c r="UV10" s="35"/>
      <c r="UW10" s="35"/>
      <c r="UX10" s="35"/>
      <c r="UY10" s="35"/>
      <c r="UZ10" s="35"/>
      <c r="VA10" s="35"/>
      <c r="VB10" s="36"/>
    </row>
    <row r="11" spans="1:574" s="34" customFormat="1" ht="15" customHeight="1">
      <c r="A11" s="33" t="s">
        <v>518</v>
      </c>
      <c r="B11" s="33" t="s">
        <v>2279</v>
      </c>
      <c r="C11" s="33" t="s">
        <v>229</v>
      </c>
      <c r="D11" s="33" t="s">
        <v>230</v>
      </c>
      <c r="E11" s="33" t="s">
        <v>2218</v>
      </c>
      <c r="F11" s="33">
        <v>18</v>
      </c>
      <c r="G11" s="33">
        <v>42</v>
      </c>
      <c r="H11" s="33">
        <v>60</v>
      </c>
      <c r="I11" s="33">
        <v>4</v>
      </c>
      <c r="J11" s="33" t="s">
        <v>2280</v>
      </c>
      <c r="K11" s="33" t="s">
        <v>8</v>
      </c>
      <c r="L11" s="33" t="s">
        <v>2281</v>
      </c>
      <c r="M11" s="33">
        <v>4</v>
      </c>
      <c r="N11" s="33">
        <v>8</v>
      </c>
      <c r="O11" s="33">
        <v>12</v>
      </c>
      <c r="P11" s="33" t="s">
        <v>2282</v>
      </c>
      <c r="Q11" s="33" t="s">
        <v>2283</v>
      </c>
      <c r="R11" s="33" t="s">
        <v>2284</v>
      </c>
      <c r="S11" s="33" t="s">
        <v>2285</v>
      </c>
      <c r="T11" s="33" t="s">
        <v>2286</v>
      </c>
      <c r="U11" s="33" t="s">
        <v>2287</v>
      </c>
      <c r="V11" s="33" t="s">
        <v>2288</v>
      </c>
      <c r="W11" s="33" t="s">
        <v>2289</v>
      </c>
      <c r="X11" s="33" t="s">
        <v>2286</v>
      </c>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t="s">
        <v>2290</v>
      </c>
      <c r="BB11" s="33" t="s">
        <v>2291</v>
      </c>
      <c r="BC11" s="33" t="s">
        <v>2292</v>
      </c>
      <c r="BD11" s="33" t="s">
        <v>2293</v>
      </c>
      <c r="BE11" s="33" t="s">
        <v>2294</v>
      </c>
      <c r="BF11" s="33" t="s">
        <v>244</v>
      </c>
      <c r="BG11" s="33" t="s">
        <v>67</v>
      </c>
      <c r="BH11" s="33" t="s">
        <v>2295</v>
      </c>
      <c r="BI11" s="33">
        <v>6</v>
      </c>
      <c r="BJ11" s="33">
        <v>14</v>
      </c>
      <c r="BK11" s="33">
        <v>20</v>
      </c>
      <c r="BL11" s="33" t="s">
        <v>2296</v>
      </c>
      <c r="BM11" s="33" t="s">
        <v>2297</v>
      </c>
      <c r="BN11" s="33" t="s">
        <v>2298</v>
      </c>
      <c r="BO11" s="33" t="s">
        <v>453</v>
      </c>
      <c r="BP11" s="33" t="s">
        <v>1212</v>
      </c>
      <c r="BQ11" s="33" t="s">
        <v>2299</v>
      </c>
      <c r="BR11" s="33" t="s">
        <v>2300</v>
      </c>
      <c r="BS11" s="33" t="s">
        <v>2301</v>
      </c>
      <c r="BT11" s="33" t="s">
        <v>1212</v>
      </c>
      <c r="BU11" s="33" t="s">
        <v>2302</v>
      </c>
      <c r="BV11" s="33" t="s">
        <v>2303</v>
      </c>
      <c r="BW11" s="33" t="s">
        <v>2304</v>
      </c>
      <c r="BX11" s="33" t="s">
        <v>1212</v>
      </c>
      <c r="BY11" s="33" t="s">
        <v>2305</v>
      </c>
      <c r="BZ11" s="33" t="s">
        <v>2306</v>
      </c>
      <c r="CA11" s="33" t="s">
        <v>2307</v>
      </c>
      <c r="CB11" s="33" t="s">
        <v>1212</v>
      </c>
      <c r="CC11" s="33" t="s">
        <v>2308</v>
      </c>
      <c r="CD11" s="33" t="s">
        <v>2309</v>
      </c>
      <c r="CE11" s="33" t="s">
        <v>2310</v>
      </c>
      <c r="CF11" s="33" t="s">
        <v>1212</v>
      </c>
      <c r="CG11" s="33"/>
      <c r="CH11" s="33"/>
      <c r="CI11" s="33"/>
      <c r="CJ11" s="33"/>
      <c r="CK11" s="33"/>
      <c r="CL11" s="33"/>
      <c r="CM11" s="33"/>
      <c r="CN11" s="33"/>
      <c r="CO11" s="33"/>
      <c r="CP11" s="33"/>
      <c r="CQ11" s="33"/>
      <c r="CR11" s="33"/>
      <c r="CS11" s="33"/>
      <c r="CT11" s="33"/>
      <c r="CU11" s="33"/>
      <c r="CV11" s="33"/>
      <c r="CW11" s="33" t="s">
        <v>2311</v>
      </c>
      <c r="CX11" s="33" t="s">
        <v>2312</v>
      </c>
      <c r="CY11" s="33" t="s">
        <v>2313</v>
      </c>
      <c r="CZ11" s="33" t="s">
        <v>2314</v>
      </c>
      <c r="DA11" s="33" t="s">
        <v>2315</v>
      </c>
      <c r="DB11" s="33" t="s">
        <v>244</v>
      </c>
      <c r="DC11" s="33" t="s">
        <v>123</v>
      </c>
      <c r="DD11" s="33" t="s">
        <v>2316</v>
      </c>
      <c r="DE11" s="33">
        <v>8</v>
      </c>
      <c r="DF11" s="33">
        <v>20</v>
      </c>
      <c r="DG11" s="33">
        <v>28</v>
      </c>
      <c r="DH11" s="33" t="s">
        <v>2317</v>
      </c>
      <c r="DI11" s="33" t="s">
        <v>2318</v>
      </c>
      <c r="DJ11" s="33" t="s">
        <v>2319</v>
      </c>
      <c r="DK11" s="33" t="s">
        <v>2320</v>
      </c>
      <c r="DL11" s="33" t="s">
        <v>1212</v>
      </c>
      <c r="DM11" s="33" t="s">
        <v>2321</v>
      </c>
      <c r="DN11" s="33" t="s">
        <v>2322</v>
      </c>
      <c r="DO11" s="33" t="s">
        <v>2323</v>
      </c>
      <c r="DP11" s="33" t="s">
        <v>1212</v>
      </c>
      <c r="DQ11" s="33" t="s">
        <v>2324</v>
      </c>
      <c r="DR11" s="33" t="s">
        <v>2325</v>
      </c>
      <c r="DS11" s="33" t="s">
        <v>2326</v>
      </c>
      <c r="DT11" s="33" t="s">
        <v>1212</v>
      </c>
      <c r="DU11" s="33" t="s">
        <v>2327</v>
      </c>
      <c r="DV11" s="33" t="s">
        <v>2328</v>
      </c>
      <c r="DW11" s="33" t="s">
        <v>2329</v>
      </c>
      <c r="DX11" s="33" t="s">
        <v>1212</v>
      </c>
      <c r="DY11" s="33" t="s">
        <v>2330</v>
      </c>
      <c r="DZ11" s="33" t="s">
        <v>2331</v>
      </c>
      <c r="EA11" s="33" t="s">
        <v>2332</v>
      </c>
      <c r="EB11" s="33" t="s">
        <v>1212</v>
      </c>
      <c r="EC11" s="33" t="s">
        <v>2333</v>
      </c>
      <c r="ED11" s="33" t="s">
        <v>2334</v>
      </c>
      <c r="EE11" s="33" t="s">
        <v>2335</v>
      </c>
      <c r="EF11" s="33" t="s">
        <v>1212</v>
      </c>
      <c r="EG11" s="33" t="s">
        <v>2336</v>
      </c>
      <c r="EH11" s="33" t="s">
        <v>2337</v>
      </c>
      <c r="EI11" s="33" t="s">
        <v>2338</v>
      </c>
      <c r="EJ11" s="33" t="s">
        <v>1212</v>
      </c>
      <c r="EK11" s="33" t="s">
        <v>2339</v>
      </c>
      <c r="EL11" s="33" t="s">
        <v>2340</v>
      </c>
      <c r="EM11" s="33" t="s">
        <v>2341</v>
      </c>
      <c r="EN11" s="33" t="s">
        <v>1212</v>
      </c>
      <c r="EO11" s="33" t="s">
        <v>2342</v>
      </c>
      <c r="EP11" s="33" t="s">
        <v>2343</v>
      </c>
      <c r="EQ11" s="33" t="s">
        <v>2344</v>
      </c>
      <c r="ER11" s="33" t="s">
        <v>1212</v>
      </c>
      <c r="EW11" s="33" t="s">
        <v>2345</v>
      </c>
      <c r="EX11" s="33" t="s">
        <v>2346</v>
      </c>
      <c r="EY11" s="33" t="s">
        <v>2347</v>
      </c>
      <c r="EZ11" s="33" t="s">
        <v>2314</v>
      </c>
      <c r="FA11" s="33" t="s">
        <v>2348</v>
      </c>
      <c r="FB11" s="33" t="s">
        <v>244</v>
      </c>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c r="JG11" s="33"/>
      <c r="JH11" s="33"/>
      <c r="JI11" s="33"/>
      <c r="JJ11" s="33"/>
      <c r="JK11" s="33"/>
      <c r="JL11" s="33"/>
      <c r="JM11" s="33"/>
      <c r="JN11" s="33"/>
      <c r="JO11" s="33"/>
      <c r="JP11" s="33"/>
      <c r="JQ11" s="33"/>
      <c r="JR11" s="33"/>
      <c r="JS11" s="33"/>
      <c r="JT11" s="33"/>
      <c r="JU11" s="33"/>
      <c r="JV11" s="33"/>
      <c r="JW11" s="33"/>
      <c r="JX11" s="33"/>
      <c r="JY11" s="33"/>
      <c r="JZ11" s="33"/>
      <c r="KA11" s="33"/>
      <c r="KB11" s="33"/>
      <c r="KC11" s="33"/>
      <c r="KD11" s="33"/>
      <c r="KE11" s="33"/>
      <c r="KF11" s="33"/>
      <c r="KG11" s="33"/>
      <c r="KH11" s="33"/>
      <c r="KI11" s="33"/>
      <c r="KJ11" s="33"/>
      <c r="KK11" s="33"/>
      <c r="KL11" s="33"/>
      <c r="KM11" s="33"/>
      <c r="KN11" s="33"/>
      <c r="KO11" s="33"/>
      <c r="KP11" s="33"/>
      <c r="KQ11" s="33"/>
      <c r="KR11" s="33"/>
      <c r="KS11" s="33"/>
      <c r="KT11" s="33"/>
      <c r="KU11" s="33"/>
      <c r="KV11" s="33"/>
      <c r="KW11" s="33"/>
      <c r="KX11" s="33"/>
      <c r="KY11" s="33"/>
      <c r="KZ11" s="33"/>
      <c r="LA11" s="33"/>
      <c r="LB11" s="33"/>
      <c r="LC11" s="33"/>
      <c r="LD11" s="33"/>
      <c r="LE11" s="33"/>
      <c r="LF11" s="33"/>
      <c r="LG11" s="33"/>
      <c r="LH11" s="33"/>
      <c r="LI11" s="33"/>
      <c r="LJ11" s="33"/>
      <c r="LK11" s="33"/>
      <c r="LL11" s="33"/>
      <c r="LM11" s="33"/>
      <c r="LN11" s="33"/>
      <c r="LO11" s="33"/>
      <c r="LP11" s="33"/>
      <c r="LQ11" s="33"/>
      <c r="LR11" s="33"/>
      <c r="LS11" s="33"/>
      <c r="LT11" s="33"/>
      <c r="LU11" s="33"/>
      <c r="LV11" s="33"/>
      <c r="LW11" s="33"/>
      <c r="LX11" s="33"/>
      <c r="LY11" s="33"/>
      <c r="LZ11" s="33"/>
      <c r="MA11" s="33"/>
      <c r="MB11" s="33"/>
      <c r="MC11" s="33"/>
      <c r="MD11" s="33"/>
      <c r="ME11" s="33"/>
      <c r="MF11" s="33"/>
      <c r="MG11" s="33"/>
      <c r="MH11" s="33"/>
      <c r="MI11" s="33"/>
      <c r="MJ11" s="33"/>
      <c r="MK11" s="33"/>
      <c r="ML11" s="33"/>
      <c r="MM11" s="33"/>
      <c r="MN11" s="33"/>
      <c r="MO11" s="33"/>
      <c r="MP11" s="33"/>
      <c r="MQ11" s="33"/>
      <c r="MR11" s="33"/>
      <c r="MS11" s="33"/>
      <c r="MT11" s="33"/>
      <c r="MU11" s="33"/>
      <c r="MV11" s="33"/>
      <c r="MW11" s="33"/>
      <c r="MX11" s="33"/>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c r="NX11" s="33"/>
      <c r="NY11" s="33"/>
      <c r="NZ11" s="33"/>
      <c r="OA11" s="33"/>
      <c r="OB11" s="33"/>
      <c r="OC11" s="33"/>
      <c r="OD11" s="33"/>
      <c r="OE11" s="33"/>
      <c r="OF11" s="33"/>
      <c r="OG11" s="33"/>
      <c r="OH11" s="33"/>
      <c r="OI11" s="33"/>
      <c r="OJ11" s="33"/>
      <c r="OK11" s="33"/>
      <c r="OL11" s="33"/>
      <c r="OM11" s="33"/>
      <c r="ON11" s="33"/>
      <c r="OO11" s="33"/>
      <c r="OP11" s="33"/>
      <c r="OQ11" s="33"/>
      <c r="OR11" s="33"/>
      <c r="OS11" s="33"/>
      <c r="OT11" s="33"/>
      <c r="OU11" s="33"/>
      <c r="OV11" s="33"/>
      <c r="OW11" s="33"/>
      <c r="OX11" s="33"/>
      <c r="OY11" s="33"/>
      <c r="OZ11" s="33"/>
      <c r="PA11" s="33"/>
      <c r="PB11" s="33"/>
      <c r="PC11" s="33"/>
      <c r="PD11" s="33"/>
      <c r="PE11" s="33"/>
      <c r="PF11" s="33"/>
      <c r="PG11" s="33"/>
      <c r="PH11" s="33"/>
      <c r="PI11" s="33"/>
      <c r="PJ11" s="33"/>
      <c r="PK11" s="33"/>
      <c r="PL11" s="33"/>
      <c r="PM11" s="33"/>
      <c r="PN11" s="33"/>
      <c r="PO11" s="33"/>
      <c r="PP11" s="33"/>
      <c r="PQ11" s="33"/>
      <c r="PR11" s="33"/>
      <c r="PS11" s="33"/>
      <c r="PT11" s="33"/>
      <c r="PU11" s="33"/>
      <c r="PV11" s="33"/>
      <c r="PW11" s="33"/>
      <c r="PX11" s="33"/>
      <c r="PY11" s="33"/>
      <c r="PZ11" s="33"/>
      <c r="QA11" s="33"/>
      <c r="QB11" s="33"/>
      <c r="QC11" s="33"/>
      <c r="QD11" s="33"/>
      <c r="QE11" s="33"/>
      <c r="QF11" s="33"/>
      <c r="QG11" s="33"/>
      <c r="QH11" s="33"/>
      <c r="QI11" s="33"/>
      <c r="QJ11" s="33"/>
      <c r="QK11" s="33"/>
      <c r="QL11" s="33"/>
      <c r="QM11" s="33"/>
      <c r="QN11" s="33"/>
      <c r="QO11" s="33"/>
      <c r="QP11" s="33"/>
      <c r="QQ11" s="33"/>
      <c r="QR11" s="33"/>
      <c r="QS11" s="33"/>
      <c r="QT11" s="33"/>
      <c r="QU11" s="33"/>
      <c r="QV11" s="33"/>
      <c r="QW11" s="33"/>
      <c r="QX11" s="33"/>
      <c r="QY11" s="33"/>
      <c r="QZ11" s="33"/>
      <c r="RA11" s="33"/>
      <c r="RB11" s="33"/>
      <c r="RC11" s="33"/>
      <c r="RD11" s="33"/>
      <c r="RE11" s="33"/>
      <c r="RF11" s="33"/>
      <c r="RG11" s="33"/>
      <c r="RH11" s="33"/>
      <c r="RI11" s="33"/>
      <c r="RJ11" s="33"/>
      <c r="RK11" s="33"/>
      <c r="RL11" s="33"/>
      <c r="RM11" s="33"/>
      <c r="RN11" s="33"/>
      <c r="RO11" s="33"/>
      <c r="RP11" s="33"/>
      <c r="RQ11" s="33"/>
      <c r="RR11" s="33"/>
      <c r="RS11" s="33"/>
      <c r="RT11" s="33"/>
      <c r="RU11" s="33"/>
      <c r="RV11" s="33"/>
      <c r="RW11" s="33"/>
      <c r="RX11" s="33"/>
      <c r="RY11" s="33"/>
      <c r="RZ11" s="33"/>
      <c r="SA11" s="33" t="s">
        <v>346</v>
      </c>
      <c r="SB11" s="33" t="s">
        <v>2349</v>
      </c>
      <c r="SC11" s="33" t="s">
        <v>347</v>
      </c>
      <c r="SD11" s="33" t="s">
        <v>2350</v>
      </c>
      <c r="SE11" s="33" t="s">
        <v>519</v>
      </c>
      <c r="SF11" s="33" t="s">
        <v>520</v>
      </c>
      <c r="SG11" s="33" t="s">
        <v>2351</v>
      </c>
      <c r="SH11" s="33" t="s">
        <v>521</v>
      </c>
      <c r="SI11" s="33"/>
      <c r="SJ11" s="33"/>
      <c r="SK11" s="33"/>
      <c r="SL11" s="33"/>
      <c r="SM11" s="33"/>
      <c r="SN11" s="33"/>
      <c r="SO11" s="33"/>
      <c r="SP11" s="33"/>
      <c r="SQ11" s="33"/>
      <c r="SR11" s="38"/>
      <c r="SS11" s="38"/>
      <c r="ST11" s="39"/>
      <c r="SU11" s="39"/>
      <c r="SV11" s="38"/>
      <c r="SW11" s="38"/>
      <c r="SX11" s="33"/>
      <c r="SY11" s="33"/>
      <c r="SZ11" s="33"/>
      <c r="TA11" s="33"/>
      <c r="TB11" s="33"/>
      <c r="TC11" s="33"/>
      <c r="TD11" s="33"/>
      <c r="TE11" s="33"/>
      <c r="TF11" s="33"/>
      <c r="TG11" s="33"/>
      <c r="TH11" s="33"/>
      <c r="TI11" s="33"/>
      <c r="TJ11" s="33"/>
      <c r="TK11" s="33"/>
      <c r="TL11" s="33"/>
      <c r="TM11" s="33"/>
      <c r="TN11" s="33"/>
      <c r="TO11" s="33" t="s">
        <v>2352</v>
      </c>
      <c r="TP11" s="33" t="s">
        <v>2353</v>
      </c>
      <c r="TQ11" s="33" t="s">
        <v>2354</v>
      </c>
      <c r="TR11" s="33" t="s">
        <v>2355</v>
      </c>
      <c r="TS11" s="33" t="s">
        <v>2356</v>
      </c>
      <c r="TT11" s="33" t="s">
        <v>2357</v>
      </c>
      <c r="TU11" s="33" t="s">
        <v>2358</v>
      </c>
      <c r="TV11" s="33" t="s">
        <v>2359</v>
      </c>
      <c r="TW11" s="33"/>
      <c r="TX11" s="33"/>
      <c r="TY11" s="33"/>
      <c r="TZ11" s="33"/>
      <c r="UA11" s="33"/>
      <c r="UB11" s="33"/>
      <c r="UC11" s="33"/>
      <c r="UD11" s="33"/>
      <c r="UE11" s="33"/>
      <c r="UF11" s="33"/>
      <c r="UG11" s="33"/>
      <c r="UH11" s="33"/>
      <c r="UI11" s="33"/>
      <c r="UJ11" s="33"/>
      <c r="UK11" s="33"/>
      <c r="UL11" s="33"/>
      <c r="UM11" s="33"/>
      <c r="UN11" s="33"/>
      <c r="UO11" s="33"/>
      <c r="UP11" s="38"/>
      <c r="UQ11" s="33"/>
      <c r="UR11" s="35"/>
      <c r="UT11" s="35"/>
      <c r="UU11" s="35"/>
      <c r="UV11" s="35"/>
      <c r="UW11" s="35"/>
      <c r="UX11" s="35"/>
      <c r="UY11" s="35"/>
      <c r="UZ11" s="35"/>
      <c r="VA11" s="35"/>
      <c r="VB11" s="36"/>
    </row>
    <row r="12" spans="1:574" s="34" customFormat="1" ht="15" customHeight="1">
      <c r="A12" s="33" t="s">
        <v>522</v>
      </c>
      <c r="B12" s="33" t="s">
        <v>2360</v>
      </c>
      <c r="C12" s="33" t="s">
        <v>229</v>
      </c>
      <c r="D12" s="33" t="s">
        <v>230</v>
      </c>
      <c r="E12" s="33" t="s">
        <v>2218</v>
      </c>
      <c r="F12" s="33">
        <v>16</v>
      </c>
      <c r="G12" s="33">
        <v>29</v>
      </c>
      <c r="H12" s="33">
        <v>45</v>
      </c>
      <c r="I12" s="33">
        <v>3</v>
      </c>
      <c r="J12" s="33" t="s">
        <v>2361</v>
      </c>
      <c r="K12" s="33" t="s">
        <v>8</v>
      </c>
      <c r="L12" s="33" t="s">
        <v>2362</v>
      </c>
      <c r="M12" s="33">
        <v>4</v>
      </c>
      <c r="N12" s="33">
        <v>5</v>
      </c>
      <c r="O12" s="33">
        <v>9</v>
      </c>
      <c r="P12" s="33" t="s">
        <v>2363</v>
      </c>
      <c r="Q12" s="33" t="s">
        <v>2364</v>
      </c>
      <c r="R12" s="33" t="s">
        <v>2365</v>
      </c>
      <c r="S12" s="33" t="s">
        <v>453</v>
      </c>
      <c r="T12" s="33" t="s">
        <v>1517</v>
      </c>
      <c r="U12" s="33" t="s">
        <v>2366</v>
      </c>
      <c r="V12" s="33" t="s">
        <v>2367</v>
      </c>
      <c r="W12" s="33" t="s">
        <v>2368</v>
      </c>
      <c r="X12" s="33" t="s">
        <v>1517</v>
      </c>
      <c r="Y12" s="33" t="s">
        <v>2369</v>
      </c>
      <c r="Z12" s="33" t="s">
        <v>2370</v>
      </c>
      <c r="AA12" s="33" t="s">
        <v>2371</v>
      </c>
      <c r="AB12" s="33" t="s">
        <v>1733</v>
      </c>
      <c r="AC12" s="33" t="s">
        <v>2372</v>
      </c>
      <c r="AD12" s="33" t="s">
        <v>2373</v>
      </c>
      <c r="AE12" s="33" t="s">
        <v>2374</v>
      </c>
      <c r="AF12" s="33" t="s">
        <v>1733</v>
      </c>
      <c r="AG12" s="33"/>
      <c r="AH12" s="33"/>
      <c r="AI12" s="33"/>
      <c r="AJ12" s="33"/>
      <c r="AK12" s="33"/>
      <c r="AL12" s="33"/>
      <c r="AM12" s="33"/>
      <c r="AN12" s="33"/>
      <c r="AO12" s="33"/>
      <c r="AP12" s="33"/>
      <c r="AQ12" s="33"/>
      <c r="AR12" s="33"/>
      <c r="AS12" s="33"/>
      <c r="AT12" s="33"/>
      <c r="AU12" s="33"/>
      <c r="AV12" s="33"/>
      <c r="AW12" s="33"/>
      <c r="AX12" s="33"/>
      <c r="AY12" s="33"/>
      <c r="AZ12" s="33"/>
      <c r="BA12" s="33" t="s">
        <v>2375</v>
      </c>
      <c r="BB12" s="33" t="s">
        <v>2376</v>
      </c>
      <c r="BC12" s="33" t="s">
        <v>2377</v>
      </c>
      <c r="BD12" s="33" t="s">
        <v>2378</v>
      </c>
      <c r="BE12" s="33" t="s">
        <v>2379</v>
      </c>
      <c r="BF12" s="33" t="s">
        <v>244</v>
      </c>
      <c r="BG12" s="33" t="s">
        <v>67</v>
      </c>
      <c r="BH12" s="33" t="s">
        <v>2380</v>
      </c>
      <c r="BI12" s="33">
        <v>6</v>
      </c>
      <c r="BJ12" s="33">
        <v>12</v>
      </c>
      <c r="BK12" s="33">
        <v>18</v>
      </c>
      <c r="BL12" s="33" t="s">
        <v>2381</v>
      </c>
      <c r="BM12" s="33" t="s">
        <v>2382</v>
      </c>
      <c r="BN12" s="33" t="s">
        <v>2383</v>
      </c>
      <c r="BO12" s="33" t="s">
        <v>2384</v>
      </c>
      <c r="BP12" s="33" t="s">
        <v>1517</v>
      </c>
      <c r="BQ12" s="33" t="s">
        <v>2385</v>
      </c>
      <c r="BR12" s="33" t="s">
        <v>2386</v>
      </c>
      <c r="BS12" s="33" t="s">
        <v>2387</v>
      </c>
      <c r="BT12" s="33" t="s">
        <v>1517</v>
      </c>
      <c r="BU12" s="33" t="s">
        <v>2388</v>
      </c>
      <c r="BV12" s="33" t="s">
        <v>2389</v>
      </c>
      <c r="BW12" s="33" t="s">
        <v>2390</v>
      </c>
      <c r="BX12" s="33" t="s">
        <v>1517</v>
      </c>
      <c r="BY12" s="33" t="s">
        <v>2391</v>
      </c>
      <c r="BZ12" s="33" t="s">
        <v>2392</v>
      </c>
      <c r="CA12" s="33" t="s">
        <v>2393</v>
      </c>
      <c r="CB12" s="33" t="s">
        <v>1517</v>
      </c>
      <c r="CC12" s="33" t="s">
        <v>2394</v>
      </c>
      <c r="CD12" s="33" t="s">
        <v>2395</v>
      </c>
      <c r="CE12" s="33" t="s">
        <v>2396</v>
      </c>
      <c r="CF12" s="33" t="s">
        <v>1517</v>
      </c>
      <c r="CG12" s="33"/>
      <c r="CH12" s="33"/>
      <c r="CI12" s="33"/>
      <c r="CJ12" s="33"/>
      <c r="CK12" s="33"/>
      <c r="CL12" s="33"/>
      <c r="CM12" s="33"/>
      <c r="CN12" s="33"/>
      <c r="CO12" s="33"/>
      <c r="CP12" s="33"/>
      <c r="CQ12" s="33"/>
      <c r="CR12" s="33"/>
      <c r="CS12" s="33"/>
      <c r="CT12" s="33"/>
      <c r="CU12" s="33"/>
      <c r="CV12" s="33"/>
      <c r="CW12" s="33" t="s">
        <v>2397</v>
      </c>
      <c r="CX12" s="33" t="s">
        <v>2398</v>
      </c>
      <c r="CY12" s="33" t="s">
        <v>767</v>
      </c>
      <c r="CZ12" s="33" t="s">
        <v>2399</v>
      </c>
      <c r="DA12" s="33" t="s">
        <v>2400</v>
      </c>
      <c r="DB12" s="33" t="s">
        <v>328</v>
      </c>
      <c r="DC12" s="33" t="s">
        <v>123</v>
      </c>
      <c r="DD12" s="33" t="s">
        <v>2401</v>
      </c>
      <c r="DE12" s="33">
        <v>6</v>
      </c>
      <c r="DF12" s="33">
        <v>12</v>
      </c>
      <c r="DG12" s="33">
        <v>18</v>
      </c>
      <c r="DH12" s="33" t="s">
        <v>2402</v>
      </c>
      <c r="DI12" s="33" t="s">
        <v>2403</v>
      </c>
      <c r="DJ12" s="33" t="s">
        <v>2404</v>
      </c>
      <c r="DK12" s="33" t="s">
        <v>2405</v>
      </c>
      <c r="DL12" s="33" t="s">
        <v>1733</v>
      </c>
      <c r="DM12" s="33" t="s">
        <v>2406</v>
      </c>
      <c r="DN12" s="33" t="s">
        <v>2407</v>
      </c>
      <c r="DO12" s="33" t="s">
        <v>2408</v>
      </c>
      <c r="DP12" s="33" t="s">
        <v>1733</v>
      </c>
      <c r="DQ12" s="33" t="s">
        <v>2409</v>
      </c>
      <c r="DR12" s="33" t="s">
        <v>2410</v>
      </c>
      <c r="DS12" s="33" t="s">
        <v>2411</v>
      </c>
      <c r="DT12" s="33" t="s">
        <v>1733</v>
      </c>
      <c r="DU12" s="33" t="s">
        <v>2412</v>
      </c>
      <c r="DV12" s="33" t="s">
        <v>2413</v>
      </c>
      <c r="DW12" s="33" t="s">
        <v>2414</v>
      </c>
      <c r="DX12" s="33" t="s">
        <v>1733</v>
      </c>
      <c r="DY12" s="33" t="s">
        <v>2415</v>
      </c>
      <c r="DZ12" s="33" t="s">
        <v>2416</v>
      </c>
      <c r="EA12" s="33" t="s">
        <v>2417</v>
      </c>
      <c r="EB12" s="33" t="s">
        <v>1733</v>
      </c>
      <c r="EC12" s="33"/>
      <c r="ED12" s="33"/>
      <c r="EE12" s="33"/>
      <c r="EF12" s="33"/>
      <c r="EG12" s="33"/>
      <c r="EH12" s="33"/>
      <c r="EI12" s="33"/>
      <c r="EJ12" s="33"/>
      <c r="EK12" s="33"/>
      <c r="EL12" s="33"/>
      <c r="EM12" s="33"/>
      <c r="EN12" s="33"/>
      <c r="EO12" s="33"/>
      <c r="EP12" s="33"/>
      <c r="EQ12" s="33"/>
      <c r="ER12" s="33"/>
      <c r="EW12" s="33" t="s">
        <v>2418</v>
      </c>
      <c r="EX12" s="33" t="s">
        <v>2419</v>
      </c>
      <c r="EY12" s="33" t="s">
        <v>1512</v>
      </c>
      <c r="EZ12" s="33" t="s">
        <v>2420</v>
      </c>
      <c r="FA12" s="33" t="s">
        <v>2421</v>
      </c>
      <c r="FB12" s="33" t="s">
        <v>244</v>
      </c>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c r="JG12" s="33"/>
      <c r="JH12" s="33"/>
      <c r="JI12" s="33"/>
      <c r="JJ12" s="33"/>
      <c r="JK12" s="33"/>
      <c r="JL12" s="33"/>
      <c r="JM12" s="33"/>
      <c r="JN12" s="33"/>
      <c r="JO12" s="33"/>
      <c r="JP12" s="33"/>
      <c r="JQ12" s="33"/>
      <c r="JR12" s="33"/>
      <c r="JS12" s="33"/>
      <c r="JT12" s="33"/>
      <c r="JU12" s="33"/>
      <c r="JV12" s="33"/>
      <c r="JW12" s="33"/>
      <c r="JX12" s="33"/>
      <c r="JY12" s="33"/>
      <c r="JZ12" s="33"/>
      <c r="KA12" s="33"/>
      <c r="KB12" s="33"/>
      <c r="KC12" s="33"/>
      <c r="KD12" s="33"/>
      <c r="KE12" s="33"/>
      <c r="KF12" s="33"/>
      <c r="KG12" s="33"/>
      <c r="KH12" s="33"/>
      <c r="KI12" s="33"/>
      <c r="KJ12" s="33"/>
      <c r="KK12" s="33"/>
      <c r="KL12" s="33"/>
      <c r="KM12" s="33"/>
      <c r="KN12" s="33"/>
      <c r="KO12" s="33"/>
      <c r="KP12" s="33"/>
      <c r="KQ12" s="33"/>
      <c r="KR12" s="33"/>
      <c r="KS12" s="33"/>
      <c r="KT12" s="33"/>
      <c r="KU12" s="33"/>
      <c r="KV12" s="33"/>
      <c r="KW12" s="33"/>
      <c r="KX12" s="33"/>
      <c r="KY12" s="33"/>
      <c r="KZ12" s="33"/>
      <c r="LA12" s="33"/>
      <c r="LB12" s="33"/>
      <c r="LC12" s="33"/>
      <c r="LD12" s="33"/>
      <c r="LE12" s="33"/>
      <c r="LF12" s="33"/>
      <c r="LG12" s="33"/>
      <c r="LH12" s="33"/>
      <c r="LI12" s="33"/>
      <c r="LJ12" s="33"/>
      <c r="LK12" s="33"/>
      <c r="LL12" s="33"/>
      <c r="LM12" s="33"/>
      <c r="LN12" s="33"/>
      <c r="LO12" s="33"/>
      <c r="LP12" s="33"/>
      <c r="LQ12" s="33"/>
      <c r="LR12" s="33"/>
      <c r="LS12" s="33"/>
      <c r="LT12" s="33"/>
      <c r="LU12" s="33"/>
      <c r="LV12" s="33"/>
      <c r="LW12" s="33"/>
      <c r="LX12" s="33"/>
      <c r="LY12" s="33"/>
      <c r="LZ12" s="33"/>
      <c r="MA12" s="33"/>
      <c r="MB12" s="33"/>
      <c r="MC12" s="33"/>
      <c r="MD12" s="33"/>
      <c r="ME12" s="33"/>
      <c r="MF12" s="33"/>
      <c r="MG12" s="33"/>
      <c r="MH12" s="33"/>
      <c r="MI12" s="33"/>
      <c r="MJ12" s="33"/>
      <c r="MK12" s="33"/>
      <c r="ML12" s="33"/>
      <c r="MM12" s="33"/>
      <c r="MN12" s="33"/>
      <c r="MO12" s="33"/>
      <c r="MP12" s="33"/>
      <c r="MQ12" s="33"/>
      <c r="MR12" s="33"/>
      <c r="MS12" s="33"/>
      <c r="MT12" s="33"/>
      <c r="MU12" s="33"/>
      <c r="MV12" s="33"/>
      <c r="MW12" s="33"/>
      <c r="MX12" s="33"/>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c r="NX12" s="33"/>
      <c r="NY12" s="33"/>
      <c r="NZ12" s="33"/>
      <c r="OA12" s="33"/>
      <c r="OB12" s="33"/>
      <c r="OC12" s="33"/>
      <c r="OD12" s="33"/>
      <c r="OE12" s="33"/>
      <c r="OF12" s="33"/>
      <c r="OG12" s="33"/>
      <c r="OH12" s="33"/>
      <c r="OI12" s="33"/>
      <c r="OJ12" s="33"/>
      <c r="OK12" s="33"/>
      <c r="OL12" s="33"/>
      <c r="OM12" s="33"/>
      <c r="ON12" s="33"/>
      <c r="OO12" s="33"/>
      <c r="OP12" s="33"/>
      <c r="OQ12" s="33"/>
      <c r="OR12" s="33"/>
      <c r="OS12" s="33"/>
      <c r="OT12" s="33"/>
      <c r="OU12" s="33"/>
      <c r="OV12" s="33"/>
      <c r="OW12" s="33"/>
      <c r="OX12" s="33"/>
      <c r="OY12" s="33"/>
      <c r="OZ12" s="33"/>
      <c r="PA12" s="33"/>
      <c r="PB12" s="33"/>
      <c r="PC12" s="33"/>
      <c r="PD12" s="33"/>
      <c r="PE12" s="33"/>
      <c r="PF12" s="33"/>
      <c r="PG12" s="33"/>
      <c r="PH12" s="33"/>
      <c r="PI12" s="33"/>
      <c r="PJ12" s="33"/>
      <c r="PK12" s="33"/>
      <c r="PL12" s="33"/>
      <c r="PM12" s="33"/>
      <c r="PN12" s="33"/>
      <c r="PO12" s="33"/>
      <c r="PP12" s="33"/>
      <c r="PQ12" s="33"/>
      <c r="PR12" s="33"/>
      <c r="PS12" s="33"/>
      <c r="PT12" s="33"/>
      <c r="PU12" s="33"/>
      <c r="PV12" s="33"/>
      <c r="PW12" s="33"/>
      <c r="PX12" s="33"/>
      <c r="PY12" s="33"/>
      <c r="PZ12" s="33"/>
      <c r="QA12" s="33"/>
      <c r="QB12" s="33"/>
      <c r="QC12" s="33"/>
      <c r="QD12" s="33"/>
      <c r="QE12" s="33"/>
      <c r="QF12" s="33"/>
      <c r="QG12" s="33"/>
      <c r="QH12" s="33"/>
      <c r="QI12" s="33"/>
      <c r="QJ12" s="33"/>
      <c r="QK12" s="33"/>
      <c r="QL12" s="33"/>
      <c r="QM12" s="33"/>
      <c r="QN12" s="33"/>
      <c r="QO12" s="33"/>
      <c r="QP12" s="33"/>
      <c r="QQ12" s="33"/>
      <c r="QR12" s="33"/>
      <c r="QS12" s="33"/>
      <c r="QT12" s="33"/>
      <c r="QU12" s="33"/>
      <c r="QV12" s="33"/>
      <c r="QW12" s="33"/>
      <c r="QX12" s="33"/>
      <c r="QY12" s="33"/>
      <c r="QZ12" s="33"/>
      <c r="RA12" s="33"/>
      <c r="RB12" s="33"/>
      <c r="RC12" s="33"/>
      <c r="RD12" s="33"/>
      <c r="RE12" s="33"/>
      <c r="RF12" s="33"/>
      <c r="RG12" s="33"/>
      <c r="RH12" s="33"/>
      <c r="RI12" s="33"/>
      <c r="RJ12" s="33"/>
      <c r="RK12" s="33"/>
      <c r="RL12" s="33"/>
      <c r="RM12" s="33"/>
      <c r="RN12" s="33"/>
      <c r="RO12" s="33"/>
      <c r="RP12" s="33"/>
      <c r="RQ12" s="33"/>
      <c r="RR12" s="33"/>
      <c r="RS12" s="33"/>
      <c r="RT12" s="33"/>
      <c r="RU12" s="33"/>
      <c r="RV12" s="33"/>
      <c r="RW12" s="33"/>
      <c r="RX12" s="33"/>
      <c r="RY12" s="33"/>
      <c r="RZ12" s="33"/>
      <c r="SA12" s="33" t="s">
        <v>346</v>
      </c>
      <c r="SB12" s="33" t="s">
        <v>1769</v>
      </c>
      <c r="SC12" s="33" t="s">
        <v>347</v>
      </c>
      <c r="SD12" s="33" t="s">
        <v>1770</v>
      </c>
      <c r="SE12" s="33" t="s">
        <v>519</v>
      </c>
      <c r="SF12" s="33" t="s">
        <v>2422</v>
      </c>
      <c r="SG12" s="33" t="s">
        <v>2423</v>
      </c>
      <c r="SH12" s="33" t="s">
        <v>521</v>
      </c>
      <c r="SI12" s="33"/>
      <c r="SJ12" s="33"/>
      <c r="SK12" s="33"/>
      <c r="SL12" s="33"/>
      <c r="SM12" s="33"/>
      <c r="SN12" s="33"/>
      <c r="SO12" s="33"/>
      <c r="SP12" s="33"/>
      <c r="SQ12" s="33"/>
      <c r="SR12" s="38"/>
      <c r="SS12" s="38"/>
      <c r="ST12" s="39"/>
      <c r="SU12" s="39"/>
      <c r="SV12" s="38"/>
      <c r="SW12" s="38"/>
      <c r="SX12" s="33"/>
      <c r="SY12" s="33"/>
      <c r="SZ12" s="33"/>
      <c r="TA12" s="33"/>
      <c r="TB12" s="33"/>
      <c r="TC12" s="33"/>
      <c r="TD12" s="33"/>
      <c r="TE12" s="33"/>
      <c r="TF12" s="33"/>
      <c r="TG12" s="33"/>
      <c r="TH12" s="33"/>
      <c r="TI12" s="33"/>
      <c r="TJ12" s="33"/>
      <c r="TK12" s="33"/>
      <c r="TL12" s="33"/>
      <c r="TM12" s="33"/>
      <c r="TN12" s="33"/>
      <c r="TO12" s="33" t="s">
        <v>2424</v>
      </c>
      <c r="TP12" s="33" t="s">
        <v>2425</v>
      </c>
      <c r="TQ12" s="33" t="s">
        <v>2426</v>
      </c>
      <c r="TR12" s="33" t="s">
        <v>2427</v>
      </c>
      <c r="TS12" s="33" t="s">
        <v>2428</v>
      </c>
      <c r="TT12" s="33" t="s">
        <v>2429</v>
      </c>
      <c r="TU12" s="33" t="s">
        <v>2430</v>
      </c>
      <c r="TV12" s="33" t="s">
        <v>2431</v>
      </c>
      <c r="TW12" s="33"/>
      <c r="TX12" s="33"/>
      <c r="TY12" s="33"/>
      <c r="TZ12" s="33"/>
      <c r="UA12" s="33"/>
      <c r="UB12" s="33"/>
      <c r="UC12" s="33"/>
      <c r="UD12" s="33"/>
      <c r="UE12" s="33"/>
      <c r="UF12" s="33"/>
      <c r="UG12" s="33"/>
      <c r="UH12" s="33"/>
      <c r="UI12" s="33"/>
      <c r="UJ12" s="33"/>
      <c r="UK12" s="33"/>
      <c r="UL12" s="33"/>
      <c r="UM12" s="33"/>
      <c r="UN12" s="33"/>
      <c r="UO12" s="33"/>
      <c r="UP12" s="38"/>
      <c r="UQ12" s="33"/>
      <c r="UR12" s="35"/>
      <c r="UT12" s="35"/>
      <c r="UU12" s="35"/>
      <c r="UV12" s="35"/>
      <c r="UW12" s="35"/>
      <c r="UX12" s="35"/>
      <c r="UY12" s="35"/>
      <c r="UZ12" s="35"/>
      <c r="VA12" s="35"/>
      <c r="VB12" s="36"/>
    </row>
    <row r="13" spans="1:574" s="34" customFormat="1" ht="15" customHeight="1">
      <c r="A13" s="33" t="s">
        <v>523</v>
      </c>
      <c r="B13" s="33" t="s">
        <v>2432</v>
      </c>
      <c r="C13" s="33" t="s">
        <v>229</v>
      </c>
      <c r="D13" s="33" t="s">
        <v>374</v>
      </c>
      <c r="E13" s="33" t="s">
        <v>2218</v>
      </c>
      <c r="F13" s="33">
        <v>16</v>
      </c>
      <c r="G13" s="33">
        <v>44</v>
      </c>
      <c r="H13" s="33">
        <v>60</v>
      </c>
      <c r="I13" s="33">
        <v>4</v>
      </c>
      <c r="J13" s="33" t="s">
        <v>2433</v>
      </c>
      <c r="K13" s="33" t="s">
        <v>8</v>
      </c>
      <c r="L13" s="33" t="s">
        <v>2434</v>
      </c>
      <c r="M13" s="33">
        <v>4</v>
      </c>
      <c r="N13" s="33">
        <v>8</v>
      </c>
      <c r="O13" s="33">
        <v>12</v>
      </c>
      <c r="P13" s="33" t="s">
        <v>2435</v>
      </c>
      <c r="Q13" s="33" t="s">
        <v>2436</v>
      </c>
      <c r="R13" s="33" t="s">
        <v>2437</v>
      </c>
      <c r="S13" s="33" t="s">
        <v>2438</v>
      </c>
      <c r="T13" s="33" t="s">
        <v>2439</v>
      </c>
      <c r="U13" s="33" t="s">
        <v>2440</v>
      </c>
      <c r="V13" s="33" t="s">
        <v>2441</v>
      </c>
      <c r="W13" s="33" t="s">
        <v>2442</v>
      </c>
      <c r="X13" s="33" t="s">
        <v>2443</v>
      </c>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t="s">
        <v>2444</v>
      </c>
      <c r="BB13" s="33" t="s">
        <v>2445</v>
      </c>
      <c r="BC13" s="33" t="s">
        <v>2446</v>
      </c>
      <c r="BD13" s="33" t="s">
        <v>2447</v>
      </c>
      <c r="BE13" s="33" t="s">
        <v>2448</v>
      </c>
      <c r="BF13" s="33" t="s">
        <v>328</v>
      </c>
      <c r="BG13" s="33" t="s">
        <v>67</v>
      </c>
      <c r="BH13" s="33" t="s">
        <v>2449</v>
      </c>
      <c r="BI13" s="33">
        <v>6</v>
      </c>
      <c r="BJ13" s="33">
        <v>14</v>
      </c>
      <c r="BK13" s="33">
        <v>20</v>
      </c>
      <c r="BL13" s="33" t="s">
        <v>2450</v>
      </c>
      <c r="BM13" s="33" t="s">
        <v>2451</v>
      </c>
      <c r="BN13" s="33" t="s">
        <v>2452</v>
      </c>
      <c r="BO13" s="33" t="s">
        <v>2453</v>
      </c>
      <c r="BP13" s="33" t="s">
        <v>2443</v>
      </c>
      <c r="BQ13" s="33" t="s">
        <v>2454</v>
      </c>
      <c r="BR13" s="33" t="s">
        <v>2455</v>
      </c>
      <c r="BS13" s="33" t="s">
        <v>2456</v>
      </c>
      <c r="BT13" s="33" t="s">
        <v>2443</v>
      </c>
      <c r="BU13" s="33" t="s">
        <v>2457</v>
      </c>
      <c r="BV13" s="33" t="s">
        <v>2458</v>
      </c>
      <c r="BW13" s="33" t="s">
        <v>2459</v>
      </c>
      <c r="BX13" s="33" t="s">
        <v>2443</v>
      </c>
      <c r="BY13" s="33" t="s">
        <v>2460</v>
      </c>
      <c r="BZ13" s="33" t="s">
        <v>2461</v>
      </c>
      <c r="CA13" s="33" t="s">
        <v>2462</v>
      </c>
      <c r="CB13" s="33" t="s">
        <v>2443</v>
      </c>
      <c r="CC13" s="33"/>
      <c r="CD13" s="33"/>
      <c r="CE13" s="33"/>
      <c r="CF13" s="33"/>
      <c r="CG13" s="33"/>
      <c r="CH13" s="33"/>
      <c r="CI13" s="33"/>
      <c r="CJ13" s="33"/>
      <c r="CK13" s="33"/>
      <c r="CL13" s="33"/>
      <c r="CM13" s="33"/>
      <c r="CN13" s="33"/>
      <c r="CO13" s="33"/>
      <c r="CP13" s="33"/>
      <c r="CQ13" s="33"/>
      <c r="CR13" s="33"/>
      <c r="CS13" s="33"/>
      <c r="CT13" s="33"/>
      <c r="CU13" s="33"/>
      <c r="CV13" s="33"/>
      <c r="CW13" s="33" t="s">
        <v>2463</v>
      </c>
      <c r="CX13" s="33" t="s">
        <v>2464</v>
      </c>
      <c r="CY13" s="33" t="s">
        <v>2446</v>
      </c>
      <c r="CZ13" s="33" t="s">
        <v>2465</v>
      </c>
      <c r="DA13" s="33" t="s">
        <v>2466</v>
      </c>
      <c r="DB13" s="33" t="s">
        <v>328</v>
      </c>
      <c r="DC13" s="33" t="s">
        <v>123</v>
      </c>
      <c r="DD13" s="33" t="s">
        <v>2467</v>
      </c>
      <c r="DE13" s="33">
        <v>2</v>
      </c>
      <c r="DF13" s="33">
        <v>6</v>
      </c>
      <c r="DG13" s="33">
        <v>8</v>
      </c>
      <c r="DH13" s="33" t="s">
        <v>2468</v>
      </c>
      <c r="DI13" s="33" t="s">
        <v>2469</v>
      </c>
      <c r="DJ13" s="33" t="s">
        <v>2470</v>
      </c>
      <c r="DK13" s="33" t="s">
        <v>2471</v>
      </c>
      <c r="DL13" s="33" t="s">
        <v>2443</v>
      </c>
      <c r="DM13" s="33" t="s">
        <v>2472</v>
      </c>
      <c r="DN13" s="33" t="s">
        <v>2473</v>
      </c>
      <c r="DO13" s="33" t="s">
        <v>2474</v>
      </c>
      <c r="DP13" s="33" t="s">
        <v>2443</v>
      </c>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W13" s="33" t="s">
        <v>2475</v>
      </c>
      <c r="EX13" s="33" t="s">
        <v>2476</v>
      </c>
      <c r="EY13" s="33" t="s">
        <v>2446</v>
      </c>
      <c r="EZ13" s="33" t="s">
        <v>2477</v>
      </c>
      <c r="FA13" s="33" t="s">
        <v>2478</v>
      </c>
      <c r="FB13" s="33" t="s">
        <v>328</v>
      </c>
      <c r="FC13" s="33" t="s">
        <v>126</v>
      </c>
      <c r="FD13" s="33" t="s">
        <v>2479</v>
      </c>
      <c r="FE13" s="33">
        <v>4</v>
      </c>
      <c r="FF13" s="33">
        <v>16</v>
      </c>
      <c r="FG13" s="33">
        <v>20</v>
      </c>
      <c r="FH13" s="33" t="s">
        <v>2480</v>
      </c>
      <c r="FI13" s="33" t="s">
        <v>2481</v>
      </c>
      <c r="FJ13" s="33" t="s">
        <v>2482</v>
      </c>
      <c r="FK13" s="33" t="s">
        <v>2483</v>
      </c>
      <c r="FL13" s="33" t="s">
        <v>2484</v>
      </c>
      <c r="FM13" s="33" t="s">
        <v>2485</v>
      </c>
      <c r="FN13" s="33" t="s">
        <v>2486</v>
      </c>
      <c r="FO13" s="33" t="s">
        <v>2487</v>
      </c>
      <c r="FP13" s="33" t="s">
        <v>2484</v>
      </c>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t="s">
        <v>2488</v>
      </c>
      <c r="GT13" s="33" t="s">
        <v>2489</v>
      </c>
      <c r="GU13" s="33" t="s">
        <v>2490</v>
      </c>
      <c r="GV13" s="33" t="s">
        <v>2491</v>
      </c>
      <c r="GW13" s="33" t="s">
        <v>2492</v>
      </c>
      <c r="GX13" s="33" t="s">
        <v>328</v>
      </c>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c r="JG13" s="33"/>
      <c r="JH13" s="33"/>
      <c r="JI13" s="33"/>
      <c r="JJ13" s="33"/>
      <c r="JK13" s="33"/>
      <c r="JL13" s="33"/>
      <c r="JM13" s="33"/>
      <c r="JN13" s="33"/>
      <c r="JO13" s="33"/>
      <c r="JP13" s="33"/>
      <c r="JQ13" s="33"/>
      <c r="JR13" s="33"/>
      <c r="JS13" s="33"/>
      <c r="JT13" s="33"/>
      <c r="JU13" s="33"/>
      <c r="JV13" s="33"/>
      <c r="JW13" s="33"/>
      <c r="JX13" s="33"/>
      <c r="JY13" s="33"/>
      <c r="JZ13" s="33"/>
      <c r="KA13" s="33"/>
      <c r="KB13" s="33"/>
      <c r="KC13" s="33"/>
      <c r="KD13" s="33"/>
      <c r="KE13" s="33"/>
      <c r="KF13" s="33"/>
      <c r="KG13" s="33"/>
      <c r="KH13" s="33"/>
      <c r="KI13" s="33"/>
      <c r="KJ13" s="33"/>
      <c r="KK13" s="33"/>
      <c r="KL13" s="33"/>
      <c r="KM13" s="33"/>
      <c r="KN13" s="33"/>
      <c r="KO13" s="33"/>
      <c r="KP13" s="33"/>
      <c r="KQ13" s="33"/>
      <c r="KR13" s="33"/>
      <c r="KS13" s="33"/>
      <c r="KT13" s="33"/>
      <c r="KU13" s="33"/>
      <c r="KV13" s="33"/>
      <c r="KW13" s="33"/>
      <c r="KX13" s="33"/>
      <c r="KY13" s="33"/>
      <c r="KZ13" s="33"/>
      <c r="LA13" s="33"/>
      <c r="LB13" s="33"/>
      <c r="LC13" s="33"/>
      <c r="LD13" s="33"/>
      <c r="LE13" s="33"/>
      <c r="LF13" s="33"/>
      <c r="LG13" s="33"/>
      <c r="LH13" s="33"/>
      <c r="LI13" s="33"/>
      <c r="LJ13" s="33"/>
      <c r="LK13" s="33"/>
      <c r="LL13" s="33"/>
      <c r="LM13" s="33"/>
      <c r="LN13" s="33"/>
      <c r="LO13" s="33"/>
      <c r="LP13" s="33"/>
      <c r="LQ13" s="33"/>
      <c r="LR13" s="33"/>
      <c r="LS13" s="33"/>
      <c r="LT13" s="33"/>
      <c r="LU13" s="33"/>
      <c r="LV13" s="33"/>
      <c r="LW13" s="33"/>
      <c r="LX13" s="33"/>
      <c r="LY13" s="33"/>
      <c r="LZ13" s="33"/>
      <c r="MA13" s="33"/>
      <c r="MB13" s="33"/>
      <c r="MC13" s="33"/>
      <c r="MD13" s="33"/>
      <c r="ME13" s="33"/>
      <c r="MF13" s="33"/>
      <c r="MG13" s="33"/>
      <c r="MH13" s="33"/>
      <c r="MI13" s="33"/>
      <c r="MJ13" s="33"/>
      <c r="MK13" s="33"/>
      <c r="ML13" s="33"/>
      <c r="MM13" s="33"/>
      <c r="MN13" s="33"/>
      <c r="MO13" s="33"/>
      <c r="MP13" s="33"/>
      <c r="MQ13" s="33"/>
      <c r="MR13" s="33"/>
      <c r="MS13" s="33"/>
      <c r="MT13" s="33"/>
      <c r="MU13" s="33"/>
      <c r="MV13" s="33"/>
      <c r="MW13" s="33"/>
      <c r="MX13" s="33"/>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c r="NX13" s="33"/>
      <c r="NY13" s="33"/>
      <c r="NZ13" s="33"/>
      <c r="OA13" s="33"/>
      <c r="OB13" s="33"/>
      <c r="OC13" s="33"/>
      <c r="OD13" s="33"/>
      <c r="OE13" s="33"/>
      <c r="OF13" s="33"/>
      <c r="OG13" s="33"/>
      <c r="OH13" s="33"/>
      <c r="OI13" s="33"/>
      <c r="OJ13" s="33"/>
      <c r="OK13" s="33"/>
      <c r="OL13" s="33"/>
      <c r="OM13" s="33"/>
      <c r="ON13" s="33"/>
      <c r="OO13" s="33"/>
      <c r="OP13" s="33"/>
      <c r="OQ13" s="33"/>
      <c r="OR13" s="33"/>
      <c r="OS13" s="33"/>
      <c r="OT13" s="33"/>
      <c r="OU13" s="33"/>
      <c r="OV13" s="33"/>
      <c r="OW13" s="33"/>
      <c r="OX13" s="33"/>
      <c r="OY13" s="33"/>
      <c r="OZ13" s="33"/>
      <c r="PA13" s="33"/>
      <c r="PB13" s="33"/>
      <c r="PC13" s="33"/>
      <c r="PD13" s="33"/>
      <c r="PE13" s="33"/>
      <c r="PF13" s="33"/>
      <c r="PG13" s="33"/>
      <c r="PH13" s="33"/>
      <c r="PI13" s="33"/>
      <c r="PJ13" s="33"/>
      <c r="PK13" s="33"/>
      <c r="PL13" s="33"/>
      <c r="PM13" s="33"/>
      <c r="PN13" s="33"/>
      <c r="PO13" s="33"/>
      <c r="PP13" s="33"/>
      <c r="PQ13" s="33"/>
      <c r="PR13" s="33"/>
      <c r="PS13" s="33"/>
      <c r="PT13" s="33"/>
      <c r="PU13" s="33"/>
      <c r="PV13" s="33"/>
      <c r="PW13" s="33"/>
      <c r="PX13" s="33"/>
      <c r="PY13" s="33"/>
      <c r="PZ13" s="33"/>
      <c r="QA13" s="33"/>
      <c r="QB13" s="33"/>
      <c r="QC13" s="33"/>
      <c r="QD13" s="33"/>
      <c r="QE13" s="33"/>
      <c r="QF13" s="33"/>
      <c r="QG13" s="33"/>
      <c r="QH13" s="33"/>
      <c r="QI13" s="33"/>
      <c r="QJ13" s="33"/>
      <c r="QK13" s="33"/>
      <c r="QL13" s="33"/>
      <c r="QM13" s="33"/>
      <c r="QN13" s="33"/>
      <c r="QO13" s="33"/>
      <c r="QP13" s="33"/>
      <c r="QQ13" s="33"/>
      <c r="QR13" s="33"/>
      <c r="QS13" s="33"/>
      <c r="QT13" s="33"/>
      <c r="QU13" s="33"/>
      <c r="QV13" s="33"/>
      <c r="QW13" s="33"/>
      <c r="QX13" s="33"/>
      <c r="QY13" s="33"/>
      <c r="QZ13" s="33"/>
      <c r="RA13" s="33"/>
      <c r="RB13" s="33"/>
      <c r="RC13" s="33"/>
      <c r="RD13" s="33"/>
      <c r="RE13" s="33"/>
      <c r="RF13" s="33"/>
      <c r="RG13" s="33"/>
      <c r="RH13" s="33"/>
      <c r="RI13" s="33"/>
      <c r="RJ13" s="33"/>
      <c r="RK13" s="33"/>
      <c r="RL13" s="33"/>
      <c r="RM13" s="33"/>
      <c r="RN13" s="33"/>
      <c r="RO13" s="33"/>
      <c r="RP13" s="33"/>
      <c r="RQ13" s="33"/>
      <c r="RR13" s="33"/>
      <c r="RS13" s="33"/>
      <c r="RT13" s="33"/>
      <c r="RU13" s="33"/>
      <c r="RV13" s="33"/>
      <c r="RW13" s="33"/>
      <c r="RX13" s="33"/>
      <c r="RY13" s="33"/>
      <c r="RZ13" s="33"/>
      <c r="SA13" s="33" t="s">
        <v>2493</v>
      </c>
      <c r="SB13" s="33" t="s">
        <v>2494</v>
      </c>
      <c r="SC13" s="33" t="s">
        <v>422</v>
      </c>
      <c r="SD13" s="33" t="s">
        <v>2495</v>
      </c>
      <c r="SE13" s="33" t="s">
        <v>2496</v>
      </c>
      <c r="SF13" s="33" t="s">
        <v>2497</v>
      </c>
      <c r="SG13" s="33"/>
      <c r="SH13" s="33"/>
      <c r="SI13" s="33"/>
      <c r="SJ13" s="33"/>
      <c r="SK13" s="33"/>
      <c r="SL13" s="33"/>
      <c r="SM13" s="33"/>
      <c r="SN13" s="33"/>
      <c r="SO13" s="33"/>
      <c r="SP13" s="33"/>
      <c r="SQ13" s="33"/>
      <c r="SR13" s="38"/>
      <c r="SS13" s="38"/>
      <c r="ST13" s="39"/>
      <c r="SU13" s="39"/>
      <c r="SV13" s="38"/>
      <c r="SW13" s="38"/>
      <c r="SX13" s="33"/>
      <c r="SY13" s="33"/>
      <c r="SZ13" s="33"/>
      <c r="TA13" s="33"/>
      <c r="TB13" s="33"/>
      <c r="TC13" s="33"/>
      <c r="TD13" s="33"/>
      <c r="TE13" s="33"/>
      <c r="TF13" s="33"/>
      <c r="TG13" s="33"/>
      <c r="TH13" s="33"/>
      <c r="TI13" s="33"/>
      <c r="TJ13" s="33"/>
      <c r="TK13" s="33"/>
      <c r="TL13" s="33"/>
      <c r="TM13" s="33"/>
      <c r="TN13" s="33"/>
      <c r="TO13" s="33" t="s">
        <v>2498</v>
      </c>
      <c r="TP13" s="33" t="s">
        <v>2499</v>
      </c>
      <c r="TQ13" s="33" t="s">
        <v>2500</v>
      </c>
      <c r="TR13" s="33" t="s">
        <v>2501</v>
      </c>
      <c r="TS13" s="33" t="s">
        <v>2502</v>
      </c>
      <c r="TT13" s="33" t="s">
        <v>2503</v>
      </c>
      <c r="TU13" s="33"/>
      <c r="TV13" s="33"/>
      <c r="TW13" s="33"/>
      <c r="TX13" s="33"/>
      <c r="TY13" s="33"/>
      <c r="TZ13" s="33"/>
      <c r="UA13" s="33"/>
      <c r="UB13" s="33"/>
      <c r="UC13" s="33"/>
      <c r="UD13" s="33"/>
      <c r="UE13" s="33"/>
      <c r="UF13" s="33"/>
      <c r="UG13" s="33"/>
      <c r="UH13" s="33"/>
      <c r="UI13" s="33"/>
      <c r="UJ13" s="33"/>
      <c r="UK13" s="33"/>
      <c r="UL13" s="33"/>
      <c r="UM13" s="33"/>
      <c r="UN13" s="33"/>
      <c r="UO13" s="33"/>
      <c r="UP13" s="38"/>
      <c r="UQ13" s="33"/>
      <c r="UR13" s="35"/>
      <c r="UT13" s="35"/>
      <c r="UU13" s="35"/>
      <c r="UV13" s="35"/>
      <c r="UW13" s="35"/>
      <c r="UX13" s="35"/>
      <c r="UY13" s="35"/>
      <c r="UZ13" s="35"/>
      <c r="VA13" s="35"/>
      <c r="VB13" s="36"/>
    </row>
    <row r="14" spans="1:574" s="34" customFormat="1" ht="15" customHeight="1">
      <c r="A14" s="33" t="s">
        <v>524</v>
      </c>
      <c r="B14" s="33" t="s">
        <v>2504</v>
      </c>
      <c r="C14" s="33" t="s">
        <v>229</v>
      </c>
      <c r="D14" s="33" t="s">
        <v>374</v>
      </c>
      <c r="E14" s="33" t="s">
        <v>2218</v>
      </c>
      <c r="F14" s="33">
        <v>9</v>
      </c>
      <c r="G14" s="33">
        <v>51</v>
      </c>
      <c r="H14" s="33">
        <v>60</v>
      </c>
      <c r="I14" s="33">
        <v>4</v>
      </c>
      <c r="J14" s="33" t="s">
        <v>2505</v>
      </c>
      <c r="K14" s="33" t="s">
        <v>8</v>
      </c>
      <c r="L14" s="33" t="s">
        <v>2506</v>
      </c>
      <c r="M14" s="33">
        <v>2</v>
      </c>
      <c r="N14" s="33">
        <v>4</v>
      </c>
      <c r="O14" s="33">
        <v>6</v>
      </c>
      <c r="P14" s="33" t="s">
        <v>2507</v>
      </c>
      <c r="Q14" s="33" t="s">
        <v>2508</v>
      </c>
      <c r="R14" s="33" t="s">
        <v>2509</v>
      </c>
      <c r="S14" s="33" t="s">
        <v>2510</v>
      </c>
      <c r="T14" s="33" t="s">
        <v>2511</v>
      </c>
      <c r="U14" s="33" t="s">
        <v>2512</v>
      </c>
      <c r="V14" s="33" t="s">
        <v>2513</v>
      </c>
      <c r="W14" s="33" t="s">
        <v>2514</v>
      </c>
      <c r="X14" s="33" t="s">
        <v>2515</v>
      </c>
      <c r="Y14" s="33" t="s">
        <v>2516</v>
      </c>
      <c r="Z14" s="33" t="s">
        <v>2517</v>
      </c>
      <c r="AA14" s="33" t="s">
        <v>2518</v>
      </c>
      <c r="AB14" s="33" t="s">
        <v>2515</v>
      </c>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t="s">
        <v>2519</v>
      </c>
      <c r="BB14" s="33" t="s">
        <v>2520</v>
      </c>
      <c r="BC14" s="33" t="s">
        <v>2521</v>
      </c>
      <c r="BD14" s="33" t="s">
        <v>2447</v>
      </c>
      <c r="BE14" s="33" t="s">
        <v>2522</v>
      </c>
      <c r="BF14" s="33" t="s">
        <v>244</v>
      </c>
      <c r="BG14" s="33" t="s">
        <v>67</v>
      </c>
      <c r="BH14" s="33" t="s">
        <v>2523</v>
      </c>
      <c r="BI14" s="33">
        <v>3</v>
      </c>
      <c r="BJ14" s="33">
        <v>7</v>
      </c>
      <c r="BK14" s="33">
        <v>10</v>
      </c>
      <c r="BL14" s="33" t="s">
        <v>2524</v>
      </c>
      <c r="BM14" s="33" t="s">
        <v>2525</v>
      </c>
      <c r="BN14" s="33" t="s">
        <v>2526</v>
      </c>
      <c r="BO14" s="33" t="s">
        <v>2527</v>
      </c>
      <c r="BP14" s="33" t="s">
        <v>2528</v>
      </c>
      <c r="BQ14" s="33" t="s">
        <v>2529</v>
      </c>
      <c r="BR14" s="33" t="s">
        <v>2530</v>
      </c>
      <c r="BS14" s="33" t="s">
        <v>2531</v>
      </c>
      <c r="BT14" s="33" t="s">
        <v>2528</v>
      </c>
      <c r="BU14" s="33" t="s">
        <v>2532</v>
      </c>
      <c r="BV14" s="33" t="s">
        <v>2533</v>
      </c>
      <c r="BW14" s="33" t="s">
        <v>2534</v>
      </c>
      <c r="BX14" s="33" t="s">
        <v>2528</v>
      </c>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t="s">
        <v>2535</v>
      </c>
      <c r="CX14" s="33" t="s">
        <v>2536</v>
      </c>
      <c r="CY14" s="33" t="s">
        <v>2521</v>
      </c>
      <c r="CZ14" s="33" t="s">
        <v>2447</v>
      </c>
      <c r="DA14" s="33" t="s">
        <v>2537</v>
      </c>
      <c r="DB14" s="33" t="s">
        <v>244</v>
      </c>
      <c r="DC14" s="33" t="s">
        <v>123</v>
      </c>
      <c r="DD14" s="33" t="s">
        <v>2538</v>
      </c>
      <c r="DE14" s="33">
        <v>4</v>
      </c>
      <c r="DF14" s="33">
        <v>40</v>
      </c>
      <c r="DG14" s="33">
        <v>44</v>
      </c>
      <c r="DH14" s="33" t="s">
        <v>2539</v>
      </c>
      <c r="DI14" s="33" t="s">
        <v>2540</v>
      </c>
      <c r="DJ14" s="33" t="s">
        <v>2541</v>
      </c>
      <c r="DK14" s="33" t="s">
        <v>2542</v>
      </c>
      <c r="DL14" s="33" t="s">
        <v>954</v>
      </c>
      <c r="DM14" s="33" t="s">
        <v>2543</v>
      </c>
      <c r="DN14" s="33" t="s">
        <v>2544</v>
      </c>
      <c r="DO14" s="33" t="s">
        <v>2545</v>
      </c>
      <c r="DP14" s="33" t="s">
        <v>2546</v>
      </c>
      <c r="DQ14" s="33" t="s">
        <v>2547</v>
      </c>
      <c r="DR14" s="33" t="s">
        <v>2548</v>
      </c>
      <c r="DS14" s="33" t="s">
        <v>2549</v>
      </c>
      <c r="DT14" s="33" t="s">
        <v>2546</v>
      </c>
      <c r="DU14" s="33" t="s">
        <v>2550</v>
      </c>
      <c r="DV14" s="33" t="s">
        <v>2551</v>
      </c>
      <c r="DW14" s="33" t="s">
        <v>2552</v>
      </c>
      <c r="DX14" s="33" t="s">
        <v>2553</v>
      </c>
      <c r="DY14" s="33" t="s">
        <v>2554</v>
      </c>
      <c r="DZ14" s="33" t="s">
        <v>2555</v>
      </c>
      <c r="EA14" s="33" t="s">
        <v>2556</v>
      </c>
      <c r="EB14" s="33" t="s">
        <v>954</v>
      </c>
      <c r="EC14" s="33"/>
      <c r="ED14" s="33"/>
      <c r="EE14" s="33"/>
      <c r="EF14" s="33"/>
      <c r="EG14" s="33"/>
      <c r="EH14" s="33"/>
      <c r="EI14" s="33"/>
      <c r="EJ14" s="33"/>
      <c r="EK14" s="33"/>
      <c r="EL14" s="33"/>
      <c r="EM14" s="33"/>
      <c r="EN14" s="33"/>
      <c r="EO14" s="33"/>
      <c r="EP14" s="33"/>
      <c r="EQ14" s="33"/>
      <c r="ER14" s="33"/>
      <c r="EW14" s="33" t="s">
        <v>2557</v>
      </c>
      <c r="EX14" s="33" t="s">
        <v>2558</v>
      </c>
      <c r="EY14" s="33" t="s">
        <v>1310</v>
      </c>
      <c r="EZ14" s="33" t="s">
        <v>2559</v>
      </c>
      <c r="FA14" s="33" t="s">
        <v>2560</v>
      </c>
      <c r="FB14" s="33" t="s">
        <v>328</v>
      </c>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c r="JG14" s="33"/>
      <c r="JH14" s="33"/>
      <c r="JI14" s="33"/>
      <c r="JJ14" s="33"/>
      <c r="JK14" s="33"/>
      <c r="JL14" s="33"/>
      <c r="JM14" s="33"/>
      <c r="JN14" s="33"/>
      <c r="JO14" s="33"/>
      <c r="JP14" s="33"/>
      <c r="JQ14" s="33"/>
      <c r="JR14" s="33"/>
      <c r="JS14" s="33"/>
      <c r="JT14" s="33"/>
      <c r="JU14" s="33"/>
      <c r="JV14" s="33"/>
      <c r="JW14" s="33"/>
      <c r="JX14" s="33"/>
      <c r="JY14" s="33"/>
      <c r="JZ14" s="33"/>
      <c r="KA14" s="33"/>
      <c r="KB14" s="33"/>
      <c r="KC14" s="33"/>
      <c r="KD14" s="33"/>
      <c r="KE14" s="33"/>
      <c r="KF14" s="33"/>
      <c r="KG14" s="33"/>
      <c r="KH14" s="33"/>
      <c r="KI14" s="33"/>
      <c r="KJ14" s="33"/>
      <c r="KK14" s="33"/>
      <c r="KL14" s="33"/>
      <c r="KM14" s="33"/>
      <c r="KN14" s="33"/>
      <c r="KO14" s="33"/>
      <c r="KP14" s="33"/>
      <c r="KQ14" s="33"/>
      <c r="KR14" s="33"/>
      <c r="KS14" s="33"/>
      <c r="KT14" s="33"/>
      <c r="KU14" s="33"/>
      <c r="KV14" s="33"/>
      <c r="KW14" s="33"/>
      <c r="KX14" s="33"/>
      <c r="KY14" s="33"/>
      <c r="KZ14" s="33"/>
      <c r="LA14" s="33"/>
      <c r="LB14" s="33"/>
      <c r="LC14" s="33"/>
      <c r="LD14" s="33"/>
      <c r="LE14" s="33"/>
      <c r="LF14" s="33"/>
      <c r="LG14" s="33"/>
      <c r="LH14" s="33"/>
      <c r="LI14" s="33"/>
      <c r="LJ14" s="33"/>
      <c r="LK14" s="33"/>
      <c r="LL14" s="33"/>
      <c r="LM14" s="33"/>
      <c r="LN14" s="33"/>
      <c r="LO14" s="33"/>
      <c r="LP14" s="33"/>
      <c r="LQ14" s="33"/>
      <c r="LR14" s="33"/>
      <c r="LS14" s="33"/>
      <c r="LT14" s="33"/>
      <c r="LU14" s="33"/>
      <c r="LV14" s="33"/>
      <c r="LW14" s="33"/>
      <c r="LX14" s="33"/>
      <c r="LY14" s="33"/>
      <c r="LZ14" s="33"/>
      <c r="MA14" s="33"/>
      <c r="MB14" s="33"/>
      <c r="MC14" s="33"/>
      <c r="MD14" s="33"/>
      <c r="ME14" s="33"/>
      <c r="MF14" s="33"/>
      <c r="MG14" s="33"/>
      <c r="MH14" s="33"/>
      <c r="MI14" s="33"/>
      <c r="MJ14" s="33"/>
      <c r="MK14" s="33"/>
      <c r="ML14" s="33"/>
      <c r="MM14" s="33"/>
      <c r="MN14" s="33"/>
      <c r="MO14" s="33"/>
      <c r="MP14" s="33"/>
      <c r="MQ14" s="33"/>
      <c r="MR14" s="33"/>
      <c r="MS14" s="33"/>
      <c r="MT14" s="33"/>
      <c r="MU14" s="33"/>
      <c r="MV14" s="33"/>
      <c r="MW14" s="33"/>
      <c r="MX14" s="33"/>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c r="NX14" s="33"/>
      <c r="NY14" s="33"/>
      <c r="NZ14" s="33"/>
      <c r="OA14" s="33"/>
      <c r="OB14" s="33"/>
      <c r="OC14" s="33"/>
      <c r="OD14" s="33"/>
      <c r="OE14" s="33"/>
      <c r="OF14" s="33"/>
      <c r="OG14" s="33"/>
      <c r="OH14" s="33"/>
      <c r="OI14" s="33"/>
      <c r="OJ14" s="33"/>
      <c r="OK14" s="33"/>
      <c r="OL14" s="33"/>
      <c r="OM14" s="33"/>
      <c r="ON14" s="33"/>
      <c r="OO14" s="33"/>
      <c r="OP14" s="33"/>
      <c r="OQ14" s="33"/>
      <c r="OR14" s="33"/>
      <c r="OS14" s="33"/>
      <c r="OT14" s="33"/>
      <c r="OU14" s="33"/>
      <c r="OV14" s="33"/>
      <c r="OW14" s="33"/>
      <c r="OX14" s="33"/>
      <c r="OY14" s="33"/>
      <c r="OZ14" s="33"/>
      <c r="PA14" s="33"/>
      <c r="PB14" s="33"/>
      <c r="PC14" s="33"/>
      <c r="PD14" s="33"/>
      <c r="PE14" s="33"/>
      <c r="PF14" s="33"/>
      <c r="PG14" s="33"/>
      <c r="PH14" s="33"/>
      <c r="PI14" s="33"/>
      <c r="PJ14" s="33"/>
      <c r="PK14" s="33"/>
      <c r="PL14" s="33"/>
      <c r="PM14" s="33"/>
      <c r="PN14" s="33"/>
      <c r="PO14" s="33"/>
      <c r="PP14" s="33"/>
      <c r="PQ14" s="33"/>
      <c r="PR14" s="33"/>
      <c r="PS14" s="33"/>
      <c r="PT14" s="33"/>
      <c r="PU14" s="33"/>
      <c r="PV14" s="33"/>
      <c r="PW14" s="33"/>
      <c r="PX14" s="33"/>
      <c r="PY14" s="33"/>
      <c r="PZ14" s="33"/>
      <c r="QA14" s="33"/>
      <c r="QB14" s="33"/>
      <c r="QC14" s="33"/>
      <c r="QD14" s="33"/>
      <c r="QE14" s="33"/>
      <c r="QF14" s="33"/>
      <c r="QG14" s="33"/>
      <c r="QH14" s="33"/>
      <c r="QI14" s="33"/>
      <c r="QJ14" s="33"/>
      <c r="QK14" s="33"/>
      <c r="QL14" s="33"/>
      <c r="QM14" s="33"/>
      <c r="QN14" s="33"/>
      <c r="QO14" s="33"/>
      <c r="QP14" s="33"/>
      <c r="QQ14" s="33"/>
      <c r="QR14" s="33"/>
      <c r="QS14" s="33"/>
      <c r="QT14" s="33"/>
      <c r="QU14" s="33"/>
      <c r="QV14" s="33"/>
      <c r="QW14" s="33"/>
      <c r="QX14" s="33"/>
      <c r="QY14" s="33"/>
      <c r="QZ14" s="33"/>
      <c r="RA14" s="33"/>
      <c r="RB14" s="33"/>
      <c r="RC14" s="33"/>
      <c r="RD14" s="33"/>
      <c r="RE14" s="33"/>
      <c r="RF14" s="33"/>
      <c r="RG14" s="33"/>
      <c r="RH14" s="33"/>
      <c r="RI14" s="33"/>
      <c r="RJ14" s="33"/>
      <c r="RK14" s="33"/>
      <c r="RL14" s="33"/>
      <c r="RM14" s="33"/>
      <c r="RN14" s="33"/>
      <c r="RO14" s="33"/>
      <c r="RP14" s="33"/>
      <c r="RQ14" s="33"/>
      <c r="RR14" s="33"/>
      <c r="RS14" s="33"/>
      <c r="RT14" s="33"/>
      <c r="RU14" s="33"/>
      <c r="RV14" s="33"/>
      <c r="RW14" s="33"/>
      <c r="RX14" s="33"/>
      <c r="RY14" s="33"/>
      <c r="RZ14" s="33"/>
      <c r="SA14" s="33" t="s">
        <v>419</v>
      </c>
      <c r="SB14" s="33" t="s">
        <v>2561</v>
      </c>
      <c r="SC14" s="33" t="s">
        <v>422</v>
      </c>
      <c r="SD14" s="33" t="s">
        <v>2562</v>
      </c>
      <c r="SE14" s="33" t="s">
        <v>423</v>
      </c>
      <c r="SF14" s="33" t="s">
        <v>2563</v>
      </c>
      <c r="SG14" s="33" t="s">
        <v>426</v>
      </c>
      <c r="SH14" s="33" t="s">
        <v>2564</v>
      </c>
      <c r="SI14" s="33" t="s">
        <v>2565</v>
      </c>
      <c r="SJ14" s="33" t="s">
        <v>2566</v>
      </c>
      <c r="SK14" s="33" t="s">
        <v>2567</v>
      </c>
      <c r="SL14" s="33" t="s">
        <v>2568</v>
      </c>
      <c r="SM14" s="33" t="s">
        <v>2569</v>
      </c>
      <c r="SN14" s="33" t="s">
        <v>2570</v>
      </c>
      <c r="SO14" s="33"/>
      <c r="SP14" s="33"/>
      <c r="SQ14" s="33"/>
      <c r="SR14" s="38"/>
      <c r="SS14" s="38"/>
      <c r="ST14" s="39"/>
      <c r="SU14" s="39"/>
      <c r="SV14" s="38"/>
      <c r="SW14" s="38"/>
      <c r="SX14" s="33"/>
      <c r="SY14" s="33"/>
      <c r="SZ14" s="33"/>
      <c r="TA14" s="33"/>
      <c r="TB14" s="33"/>
      <c r="TC14" s="33"/>
      <c r="TD14" s="33"/>
      <c r="TE14" s="33"/>
      <c r="TF14" s="33"/>
      <c r="TG14" s="33"/>
      <c r="TH14" s="33"/>
      <c r="TI14" s="33"/>
      <c r="TJ14" s="33"/>
      <c r="TK14" s="33"/>
      <c r="TL14" s="33"/>
      <c r="TM14" s="33"/>
      <c r="TN14" s="33"/>
      <c r="TO14" s="33" t="s">
        <v>2571</v>
      </c>
      <c r="TP14" s="33" t="s">
        <v>2572</v>
      </c>
      <c r="TQ14" s="33" t="s">
        <v>2573</v>
      </c>
      <c r="TR14" s="33" t="s">
        <v>2574</v>
      </c>
      <c r="TS14" s="33"/>
      <c r="TT14" s="33"/>
      <c r="TU14" s="33"/>
      <c r="TV14" s="33"/>
      <c r="TW14" s="33"/>
      <c r="TX14" s="33"/>
      <c r="TY14" s="33"/>
      <c r="TZ14" s="33"/>
      <c r="UA14" s="33"/>
      <c r="UB14" s="33"/>
      <c r="UC14" s="33"/>
      <c r="UD14" s="33"/>
      <c r="UE14" s="33"/>
      <c r="UF14" s="33"/>
      <c r="UG14" s="33"/>
      <c r="UH14" s="33"/>
      <c r="UI14" s="33"/>
      <c r="UJ14" s="33"/>
      <c r="UK14" s="33"/>
      <c r="UL14" s="33"/>
      <c r="UM14" s="33"/>
      <c r="UN14" s="33"/>
      <c r="UO14" s="33"/>
      <c r="UP14" s="38"/>
      <c r="UQ14" s="33"/>
      <c r="UR14" s="35"/>
      <c r="UT14" s="35"/>
      <c r="UU14" s="35"/>
      <c r="UV14" s="35"/>
      <c r="UW14" s="35"/>
      <c r="UX14" s="35"/>
      <c r="UY14" s="35"/>
      <c r="UZ14" s="35"/>
      <c r="VA14" s="35"/>
      <c r="VB14" s="36"/>
    </row>
    <row r="15" spans="1:574" s="34" customFormat="1" ht="15" customHeight="1">
      <c r="A15" s="33" t="s">
        <v>527</v>
      </c>
      <c r="B15" s="33" t="s">
        <v>2575</v>
      </c>
      <c r="C15" s="33" t="s">
        <v>229</v>
      </c>
      <c r="D15" s="33" t="s">
        <v>374</v>
      </c>
      <c r="E15" s="33" t="s">
        <v>2218</v>
      </c>
      <c r="F15" s="33">
        <v>24</v>
      </c>
      <c r="G15" s="33">
        <v>66</v>
      </c>
      <c r="H15" s="33">
        <v>90</v>
      </c>
      <c r="I15" s="33">
        <v>6</v>
      </c>
      <c r="J15" s="33" t="s">
        <v>2576</v>
      </c>
      <c r="K15" s="33" t="s">
        <v>8</v>
      </c>
      <c r="L15" s="33" t="s">
        <v>2577</v>
      </c>
      <c r="M15" s="33">
        <v>4</v>
      </c>
      <c r="N15" s="33">
        <v>12</v>
      </c>
      <c r="O15" s="33">
        <v>16</v>
      </c>
      <c r="P15" s="33" t="s">
        <v>2578</v>
      </c>
      <c r="Q15" s="33" t="s">
        <v>2579</v>
      </c>
      <c r="R15" s="33" t="s">
        <v>2580</v>
      </c>
      <c r="S15" s="33" t="s">
        <v>2581</v>
      </c>
      <c r="T15" s="33" t="s">
        <v>2582</v>
      </c>
      <c r="U15" s="33" t="s">
        <v>2583</v>
      </c>
      <c r="V15" s="33" t="s">
        <v>2584</v>
      </c>
      <c r="W15" s="33" t="s">
        <v>2585</v>
      </c>
      <c r="X15" s="33" t="s">
        <v>2582</v>
      </c>
      <c r="Y15" s="33" t="s">
        <v>2586</v>
      </c>
      <c r="Z15" s="33" t="s">
        <v>2587</v>
      </c>
      <c r="AA15" s="33" t="s">
        <v>2588</v>
      </c>
      <c r="AB15" s="33" t="s">
        <v>2582</v>
      </c>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t="s">
        <v>2589</v>
      </c>
      <c r="BB15" s="33" t="s">
        <v>2590</v>
      </c>
      <c r="BC15" s="33" t="s">
        <v>2591</v>
      </c>
      <c r="BD15" s="33" t="s">
        <v>2592</v>
      </c>
      <c r="BE15" s="33" t="s">
        <v>2593</v>
      </c>
      <c r="BF15" s="33" t="s">
        <v>244</v>
      </c>
      <c r="BG15" s="33" t="s">
        <v>67</v>
      </c>
      <c r="BH15" s="33" t="s">
        <v>2594</v>
      </c>
      <c r="BI15" s="33">
        <v>8</v>
      </c>
      <c r="BJ15" s="33">
        <v>20</v>
      </c>
      <c r="BK15" s="33">
        <v>28</v>
      </c>
      <c r="BL15" s="33" t="s">
        <v>2595</v>
      </c>
      <c r="BM15" s="33" t="s">
        <v>2596</v>
      </c>
      <c r="BN15" s="33" t="s">
        <v>2597</v>
      </c>
      <c r="BO15" s="33" t="s">
        <v>2598</v>
      </c>
      <c r="BP15" s="33" t="s">
        <v>2582</v>
      </c>
      <c r="BQ15" s="33" t="s">
        <v>2599</v>
      </c>
      <c r="BR15" s="33" t="s">
        <v>2600</v>
      </c>
      <c r="BS15" s="33" t="s">
        <v>2601</v>
      </c>
      <c r="BT15" s="33" t="s">
        <v>2582</v>
      </c>
      <c r="BU15" s="33" t="s">
        <v>2602</v>
      </c>
      <c r="BV15" s="33" t="s">
        <v>2603</v>
      </c>
      <c r="BW15" s="33" t="s">
        <v>2604</v>
      </c>
      <c r="BX15" s="33" t="s">
        <v>2582</v>
      </c>
      <c r="BY15" s="33" t="s">
        <v>2605</v>
      </c>
      <c r="BZ15" s="33" t="s">
        <v>2606</v>
      </c>
      <c r="CA15" s="33" t="s">
        <v>2607</v>
      </c>
      <c r="CB15" s="33" t="s">
        <v>2582</v>
      </c>
      <c r="CC15" s="33"/>
      <c r="CD15" s="33"/>
      <c r="CE15" s="33"/>
      <c r="CF15" s="33"/>
      <c r="CG15" s="33"/>
      <c r="CH15" s="33"/>
      <c r="CI15" s="33"/>
      <c r="CJ15" s="33"/>
      <c r="CK15" s="33"/>
      <c r="CL15" s="33"/>
      <c r="CM15" s="33"/>
      <c r="CN15" s="33"/>
      <c r="CO15" s="33"/>
      <c r="CP15" s="33"/>
      <c r="CQ15" s="33"/>
      <c r="CR15" s="33"/>
      <c r="CS15" s="33"/>
      <c r="CT15" s="33"/>
      <c r="CU15" s="33"/>
      <c r="CV15" s="33"/>
      <c r="CW15" s="33" t="s">
        <v>2608</v>
      </c>
      <c r="CX15" s="33" t="s">
        <v>2609</v>
      </c>
      <c r="CY15" s="33" t="s">
        <v>2610</v>
      </c>
      <c r="CZ15" s="33" t="s">
        <v>2611</v>
      </c>
      <c r="DA15" s="33" t="s">
        <v>2612</v>
      </c>
      <c r="DB15" s="33" t="s">
        <v>328</v>
      </c>
      <c r="DC15" s="33" t="s">
        <v>123</v>
      </c>
      <c r="DD15" s="33" t="s">
        <v>2613</v>
      </c>
      <c r="DE15" s="33">
        <v>6</v>
      </c>
      <c r="DF15" s="33">
        <v>16</v>
      </c>
      <c r="DG15" s="33">
        <v>22</v>
      </c>
      <c r="DH15" s="33" t="s">
        <v>2614</v>
      </c>
      <c r="DI15" s="33" t="s">
        <v>2615</v>
      </c>
      <c r="DJ15" s="33" t="s">
        <v>2616</v>
      </c>
      <c r="DK15" s="33" t="s">
        <v>2617</v>
      </c>
      <c r="DL15" s="33" t="s">
        <v>2582</v>
      </c>
      <c r="DM15" s="33" t="s">
        <v>2618</v>
      </c>
      <c r="DN15" s="33" t="s">
        <v>2619</v>
      </c>
      <c r="DO15" s="33" t="s">
        <v>529</v>
      </c>
      <c r="DP15" s="33" t="s">
        <v>2582</v>
      </c>
      <c r="DQ15" s="33" t="s">
        <v>2620</v>
      </c>
      <c r="DR15" s="33" t="s">
        <v>2621</v>
      </c>
      <c r="DS15" s="33" t="s">
        <v>529</v>
      </c>
      <c r="DT15" s="33" t="s">
        <v>2582</v>
      </c>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W15" s="33" t="s">
        <v>2622</v>
      </c>
      <c r="EX15" s="33" t="s">
        <v>2623</v>
      </c>
      <c r="EY15" s="33" t="s">
        <v>2624</v>
      </c>
      <c r="EZ15" s="33" t="s">
        <v>2625</v>
      </c>
      <c r="FA15" s="33" t="s">
        <v>2626</v>
      </c>
      <c r="FB15" s="33" t="s">
        <v>244</v>
      </c>
      <c r="FC15" s="33" t="s">
        <v>126</v>
      </c>
      <c r="FD15" s="33" t="s">
        <v>2627</v>
      </c>
      <c r="FE15" s="33">
        <v>4</v>
      </c>
      <c r="FF15" s="33">
        <v>12</v>
      </c>
      <c r="FG15" s="33">
        <v>16</v>
      </c>
      <c r="FH15" s="33" t="s">
        <v>2628</v>
      </c>
      <c r="FI15" s="33" t="s">
        <v>2629</v>
      </c>
      <c r="FJ15" s="33" t="s">
        <v>2630</v>
      </c>
      <c r="FK15" s="33" t="s">
        <v>2631</v>
      </c>
      <c r="FL15" s="33" t="s">
        <v>2582</v>
      </c>
      <c r="FM15" s="33" t="s">
        <v>528</v>
      </c>
      <c r="FN15" s="33" t="s">
        <v>2632</v>
      </c>
      <c r="FO15" s="33" t="s">
        <v>2633</v>
      </c>
      <c r="FP15" s="33" t="s">
        <v>2582</v>
      </c>
      <c r="FQ15" s="33" t="s">
        <v>2634</v>
      </c>
      <c r="FR15" s="33" t="s">
        <v>2635</v>
      </c>
      <c r="FS15" s="33" t="s">
        <v>2636</v>
      </c>
      <c r="FT15" s="33" t="s">
        <v>2582</v>
      </c>
      <c r="FU15" s="33" t="s">
        <v>2637</v>
      </c>
      <c r="FV15" s="33" t="s">
        <v>2638</v>
      </c>
      <c r="FW15" s="33" t="s">
        <v>529</v>
      </c>
      <c r="FX15" s="33" t="s">
        <v>2582</v>
      </c>
      <c r="FY15" s="33"/>
      <c r="FZ15" s="33"/>
      <c r="GA15" s="33"/>
      <c r="GB15" s="33"/>
      <c r="GC15" s="33"/>
      <c r="GD15" s="33"/>
      <c r="GE15" s="33"/>
      <c r="GF15" s="33"/>
      <c r="GG15" s="33"/>
      <c r="GH15" s="33"/>
      <c r="GI15" s="33"/>
      <c r="GJ15" s="33"/>
      <c r="GK15" s="33"/>
      <c r="GL15" s="33"/>
      <c r="GM15" s="33"/>
      <c r="GN15" s="33"/>
      <c r="GO15" s="33"/>
      <c r="GP15" s="33"/>
      <c r="GQ15" s="33"/>
      <c r="GR15" s="33"/>
      <c r="GS15" s="33" t="s">
        <v>2639</v>
      </c>
      <c r="GT15" s="33" t="s">
        <v>2640</v>
      </c>
      <c r="GU15" s="33" t="s">
        <v>2641</v>
      </c>
      <c r="GV15" s="33" t="s">
        <v>2642</v>
      </c>
      <c r="GW15" s="33" t="s">
        <v>2643</v>
      </c>
      <c r="GX15" s="33" t="s">
        <v>244</v>
      </c>
      <c r="GY15" s="33" t="s">
        <v>129</v>
      </c>
      <c r="GZ15" s="33" t="s">
        <v>2644</v>
      </c>
      <c r="HA15" s="33">
        <v>2</v>
      </c>
      <c r="HB15" s="33">
        <v>6</v>
      </c>
      <c r="HC15" s="33">
        <v>8</v>
      </c>
      <c r="HD15" s="33" t="s">
        <v>2645</v>
      </c>
      <c r="HE15" s="33" t="s">
        <v>2646</v>
      </c>
      <c r="HF15" s="33" t="s">
        <v>2647</v>
      </c>
      <c r="HG15" s="33" t="s">
        <v>529</v>
      </c>
      <c r="HH15" s="33" t="s">
        <v>2582</v>
      </c>
      <c r="HI15" s="33" t="s">
        <v>2648</v>
      </c>
      <c r="HJ15" s="33" t="s">
        <v>2649</v>
      </c>
      <c r="HK15" s="33" t="s">
        <v>453</v>
      </c>
      <c r="HL15" s="33" t="s">
        <v>2582</v>
      </c>
      <c r="HM15" s="33" t="s">
        <v>2650</v>
      </c>
      <c r="HN15" s="33" t="s">
        <v>2651</v>
      </c>
      <c r="HO15" s="33" t="s">
        <v>453</v>
      </c>
      <c r="HP15" s="33" t="s">
        <v>2582</v>
      </c>
      <c r="HQ15" s="33" t="s">
        <v>2652</v>
      </c>
      <c r="HR15" s="33" t="s">
        <v>2653</v>
      </c>
      <c r="HS15" s="33" t="s">
        <v>453</v>
      </c>
      <c r="HT15" s="33" t="s">
        <v>2582</v>
      </c>
      <c r="HU15" s="33"/>
      <c r="HV15" s="33"/>
      <c r="HW15" s="33"/>
      <c r="HX15" s="33"/>
      <c r="HY15" s="33"/>
      <c r="HZ15" s="33"/>
      <c r="IA15" s="33"/>
      <c r="IB15" s="33"/>
      <c r="IC15" s="33"/>
      <c r="ID15" s="33"/>
      <c r="IE15" s="33"/>
      <c r="IF15" s="33"/>
      <c r="IG15" s="33"/>
      <c r="IH15" s="33"/>
      <c r="II15" s="33"/>
      <c r="IJ15" s="33"/>
      <c r="IK15" s="33"/>
      <c r="IL15" s="33"/>
      <c r="IM15" s="33"/>
      <c r="IN15" s="33"/>
      <c r="IO15" s="33" t="s">
        <v>2654</v>
      </c>
      <c r="IP15" s="33" t="s">
        <v>2655</v>
      </c>
      <c r="IQ15" s="33" t="s">
        <v>2656</v>
      </c>
      <c r="IR15" s="33" t="s">
        <v>2657</v>
      </c>
      <c r="IS15" s="33" t="s">
        <v>2658</v>
      </c>
      <c r="IT15" s="33" t="s">
        <v>244</v>
      </c>
      <c r="IU15" s="33"/>
      <c r="IV15" s="33"/>
      <c r="IW15" s="33"/>
      <c r="IX15" s="33"/>
      <c r="IY15" s="33"/>
      <c r="IZ15" s="33"/>
      <c r="JA15" s="33"/>
      <c r="JB15" s="33"/>
      <c r="JC15" s="33"/>
      <c r="JD15" s="33"/>
      <c r="JE15" s="33"/>
      <c r="JF15" s="33"/>
      <c r="JG15" s="33"/>
      <c r="JH15" s="33"/>
      <c r="JI15" s="33"/>
      <c r="JJ15" s="33"/>
      <c r="JK15" s="33"/>
      <c r="JL15" s="33"/>
      <c r="JM15" s="33"/>
      <c r="JN15" s="33"/>
      <c r="JO15" s="33"/>
      <c r="JP15" s="33"/>
      <c r="JQ15" s="33"/>
      <c r="JR15" s="33"/>
      <c r="JS15" s="33"/>
      <c r="JT15" s="33"/>
      <c r="JU15" s="33"/>
      <c r="JV15" s="33"/>
      <c r="JW15" s="33"/>
      <c r="JX15" s="33"/>
      <c r="JY15" s="33"/>
      <c r="JZ15" s="33"/>
      <c r="KA15" s="33"/>
      <c r="KB15" s="33"/>
      <c r="KC15" s="33"/>
      <c r="KD15" s="33"/>
      <c r="KE15" s="33"/>
      <c r="KF15" s="33"/>
      <c r="KG15" s="33"/>
      <c r="KH15" s="33"/>
      <c r="KI15" s="33"/>
      <c r="KJ15" s="33"/>
      <c r="KK15" s="33"/>
      <c r="KL15" s="33"/>
      <c r="KM15" s="33"/>
      <c r="KN15" s="33"/>
      <c r="KO15" s="33"/>
      <c r="KP15" s="33"/>
      <c r="KQ15" s="33"/>
      <c r="KR15" s="33"/>
      <c r="KS15" s="33"/>
      <c r="KT15" s="33"/>
      <c r="KU15" s="33"/>
      <c r="KV15" s="33"/>
      <c r="KW15" s="33"/>
      <c r="KX15" s="33"/>
      <c r="KY15" s="33"/>
      <c r="KZ15" s="33"/>
      <c r="LA15" s="33"/>
      <c r="LB15" s="33"/>
      <c r="LC15" s="33"/>
      <c r="LD15" s="33"/>
      <c r="LE15" s="33"/>
      <c r="LF15" s="33"/>
      <c r="LG15" s="33"/>
      <c r="LH15" s="33"/>
      <c r="LI15" s="33"/>
      <c r="LJ15" s="33"/>
      <c r="LK15" s="33"/>
      <c r="LL15" s="33"/>
      <c r="LM15" s="33"/>
      <c r="LN15" s="33"/>
      <c r="LO15" s="33"/>
      <c r="LP15" s="33"/>
      <c r="LQ15" s="33"/>
      <c r="LR15" s="33"/>
      <c r="LS15" s="33"/>
      <c r="LT15" s="33"/>
      <c r="LU15" s="33"/>
      <c r="LV15" s="33"/>
      <c r="LW15" s="33"/>
      <c r="LX15" s="33"/>
      <c r="LY15" s="33"/>
      <c r="LZ15" s="33"/>
      <c r="MA15" s="33"/>
      <c r="MB15" s="33"/>
      <c r="MC15" s="33"/>
      <c r="MD15" s="33"/>
      <c r="ME15" s="33"/>
      <c r="MF15" s="33"/>
      <c r="MG15" s="33"/>
      <c r="MH15" s="33"/>
      <c r="MI15" s="33"/>
      <c r="MJ15" s="33"/>
      <c r="MK15" s="33"/>
      <c r="ML15" s="33"/>
      <c r="MM15" s="33"/>
      <c r="MN15" s="33"/>
      <c r="MO15" s="33"/>
      <c r="MP15" s="33"/>
      <c r="MQ15" s="33"/>
      <c r="MR15" s="33"/>
      <c r="MS15" s="33"/>
      <c r="MT15" s="33"/>
      <c r="MU15" s="33"/>
      <c r="MV15" s="33"/>
      <c r="MW15" s="33"/>
      <c r="MX15" s="33"/>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c r="NX15" s="33"/>
      <c r="NY15" s="33"/>
      <c r="NZ15" s="33"/>
      <c r="OA15" s="33"/>
      <c r="OB15" s="33"/>
      <c r="OC15" s="33"/>
      <c r="OD15" s="33"/>
      <c r="OE15" s="33"/>
      <c r="OF15" s="33"/>
      <c r="OG15" s="33"/>
      <c r="OH15" s="33"/>
      <c r="OI15" s="33"/>
      <c r="OJ15" s="33"/>
      <c r="OK15" s="33"/>
      <c r="OL15" s="33"/>
      <c r="OM15" s="33"/>
      <c r="ON15" s="33"/>
      <c r="OO15" s="33"/>
      <c r="OP15" s="33"/>
      <c r="OQ15" s="33"/>
      <c r="OR15" s="33"/>
      <c r="OS15" s="33"/>
      <c r="OT15" s="33"/>
      <c r="OU15" s="33"/>
      <c r="OV15" s="33"/>
      <c r="OW15" s="33"/>
      <c r="OX15" s="33"/>
      <c r="OY15" s="33"/>
      <c r="OZ15" s="33"/>
      <c r="PA15" s="33"/>
      <c r="PB15" s="33"/>
      <c r="PC15" s="33"/>
      <c r="PD15" s="33"/>
      <c r="PE15" s="33"/>
      <c r="PF15" s="33"/>
      <c r="PG15" s="33"/>
      <c r="PH15" s="33"/>
      <c r="PI15" s="33"/>
      <c r="PJ15" s="33"/>
      <c r="PK15" s="33"/>
      <c r="PL15" s="33"/>
      <c r="PM15" s="33"/>
      <c r="PN15" s="33"/>
      <c r="PO15" s="33"/>
      <c r="PP15" s="33"/>
      <c r="PQ15" s="33"/>
      <c r="PR15" s="33"/>
      <c r="PS15" s="33"/>
      <c r="PT15" s="33"/>
      <c r="PU15" s="33"/>
      <c r="PV15" s="33"/>
      <c r="PW15" s="33"/>
      <c r="PX15" s="33"/>
      <c r="PY15" s="33"/>
      <c r="PZ15" s="33"/>
      <c r="QA15" s="33"/>
      <c r="QB15" s="33"/>
      <c r="QC15" s="33"/>
      <c r="QD15" s="33"/>
      <c r="QE15" s="33"/>
      <c r="QF15" s="33"/>
      <c r="QG15" s="33"/>
      <c r="QH15" s="33"/>
      <c r="QI15" s="33"/>
      <c r="QJ15" s="33"/>
      <c r="QK15" s="33"/>
      <c r="QL15" s="33"/>
      <c r="QM15" s="33"/>
      <c r="QN15" s="33"/>
      <c r="QO15" s="33"/>
      <c r="QP15" s="33"/>
      <c r="QQ15" s="33"/>
      <c r="QR15" s="33"/>
      <c r="QS15" s="33"/>
      <c r="QT15" s="33"/>
      <c r="QU15" s="33"/>
      <c r="QV15" s="33"/>
      <c r="QW15" s="33"/>
      <c r="QX15" s="33"/>
      <c r="QY15" s="33"/>
      <c r="QZ15" s="33"/>
      <c r="RA15" s="33"/>
      <c r="RB15" s="33"/>
      <c r="RC15" s="33"/>
      <c r="RD15" s="33"/>
      <c r="RE15" s="33"/>
      <c r="RF15" s="33"/>
      <c r="RG15" s="33"/>
      <c r="RH15" s="33"/>
      <c r="RI15" s="33"/>
      <c r="RJ15" s="33"/>
      <c r="RK15" s="33"/>
      <c r="RL15" s="33"/>
      <c r="RM15" s="33"/>
      <c r="RN15" s="33"/>
      <c r="RO15" s="33"/>
      <c r="RP15" s="33"/>
      <c r="RQ15" s="33"/>
      <c r="RR15" s="33"/>
      <c r="RS15" s="33"/>
      <c r="RT15" s="33"/>
      <c r="RU15" s="33"/>
      <c r="RV15" s="33"/>
      <c r="RW15" s="33"/>
      <c r="RX15" s="33"/>
      <c r="RY15" s="33"/>
      <c r="RZ15" s="33"/>
      <c r="SA15" s="33" t="s">
        <v>419</v>
      </c>
      <c r="SB15" s="33" t="s">
        <v>2659</v>
      </c>
      <c r="SC15" s="33" t="s">
        <v>420</v>
      </c>
      <c r="SD15" s="33" t="s">
        <v>2660</v>
      </c>
      <c r="SE15" s="33" t="s">
        <v>422</v>
      </c>
      <c r="SF15" s="33" t="s">
        <v>2661</v>
      </c>
      <c r="SG15" s="33" t="s">
        <v>423</v>
      </c>
      <c r="SH15" s="33" t="s">
        <v>2662</v>
      </c>
      <c r="SI15" s="33"/>
      <c r="SJ15" s="33"/>
      <c r="SK15" s="33"/>
      <c r="SL15" s="33"/>
      <c r="SM15" s="33"/>
      <c r="SN15" s="33"/>
      <c r="SO15" s="33"/>
      <c r="SP15" s="33"/>
      <c r="SQ15" s="33"/>
      <c r="SR15" s="38"/>
      <c r="SS15" s="38"/>
      <c r="ST15" s="39"/>
      <c r="SU15" s="39"/>
      <c r="SV15" s="38"/>
      <c r="SW15" s="38"/>
      <c r="SX15" s="33"/>
      <c r="SY15" s="33"/>
      <c r="SZ15" s="33"/>
      <c r="TA15" s="33"/>
      <c r="TB15" s="33"/>
      <c r="TC15" s="33"/>
      <c r="TD15" s="33"/>
      <c r="TE15" s="33"/>
      <c r="TF15" s="33"/>
      <c r="TG15" s="33"/>
      <c r="TH15" s="33"/>
      <c r="TI15" s="33"/>
      <c r="TJ15" s="33"/>
      <c r="TK15" s="33"/>
      <c r="TL15" s="33"/>
      <c r="TM15" s="33"/>
      <c r="TN15" s="33"/>
      <c r="TO15" s="33" t="s">
        <v>2663</v>
      </c>
      <c r="TP15" s="33" t="s">
        <v>2664</v>
      </c>
      <c r="TQ15" s="33" t="s">
        <v>2665</v>
      </c>
      <c r="TR15" s="33" t="s">
        <v>2666</v>
      </c>
      <c r="TS15" s="33" t="s">
        <v>2667</v>
      </c>
      <c r="TT15" s="33" t="s">
        <v>2668</v>
      </c>
      <c r="TU15" s="33" t="s">
        <v>2669</v>
      </c>
      <c r="TV15" s="33" t="s">
        <v>2670</v>
      </c>
      <c r="TW15" s="33" t="s">
        <v>2671</v>
      </c>
      <c r="TX15" s="33" t="s">
        <v>2672</v>
      </c>
      <c r="TY15" s="33" t="s">
        <v>2673</v>
      </c>
      <c r="TZ15" s="33"/>
      <c r="UA15" s="33"/>
      <c r="UB15" s="33"/>
      <c r="UC15" s="33"/>
      <c r="UD15" s="33"/>
      <c r="UE15" s="33"/>
      <c r="UF15" s="33"/>
      <c r="UG15" s="33"/>
      <c r="UH15" s="33"/>
      <c r="UI15" s="33"/>
      <c r="UJ15" s="33"/>
      <c r="UK15" s="33"/>
      <c r="UL15" s="33"/>
      <c r="UM15" s="33"/>
      <c r="UN15" s="33"/>
      <c r="UO15" s="33"/>
      <c r="UP15" s="38"/>
      <c r="UQ15" s="33"/>
      <c r="UR15" s="35"/>
      <c r="UT15" s="35"/>
      <c r="UU15" s="35"/>
      <c r="UV15" s="35"/>
      <c r="UW15" s="35"/>
      <c r="UX15" s="35"/>
      <c r="UY15" s="35"/>
      <c r="UZ15" s="35"/>
      <c r="VA15" s="35"/>
      <c r="VB15" s="36"/>
    </row>
    <row r="16" spans="1:574" s="34" customFormat="1" ht="15" customHeight="1">
      <c r="A16" s="33" t="s">
        <v>530</v>
      </c>
      <c r="B16" s="33" t="s">
        <v>2674</v>
      </c>
      <c r="C16" s="33" t="s">
        <v>229</v>
      </c>
      <c r="D16" s="33" t="s">
        <v>374</v>
      </c>
      <c r="E16" s="33" t="s">
        <v>2218</v>
      </c>
      <c r="F16" s="33">
        <v>13</v>
      </c>
      <c r="G16" s="33">
        <v>32</v>
      </c>
      <c r="H16" s="33">
        <v>45</v>
      </c>
      <c r="I16" s="33">
        <v>3</v>
      </c>
      <c r="J16" s="33" t="s">
        <v>2675</v>
      </c>
      <c r="K16" s="33" t="s">
        <v>8</v>
      </c>
      <c r="L16" s="33" t="s">
        <v>2676</v>
      </c>
      <c r="M16" s="33">
        <v>3</v>
      </c>
      <c r="N16" s="33">
        <v>6</v>
      </c>
      <c r="O16" s="33">
        <v>9</v>
      </c>
      <c r="P16" s="33" t="s">
        <v>2677</v>
      </c>
      <c r="Q16" s="33" t="s">
        <v>2678</v>
      </c>
      <c r="R16" s="33" t="s">
        <v>2679</v>
      </c>
      <c r="S16" s="33" t="s">
        <v>453</v>
      </c>
      <c r="T16" s="33" t="s">
        <v>2680</v>
      </c>
      <c r="U16" s="33" t="s">
        <v>2681</v>
      </c>
      <c r="V16" s="33" t="s">
        <v>2682</v>
      </c>
      <c r="W16" s="33" t="s">
        <v>2683</v>
      </c>
      <c r="X16" s="33" t="s">
        <v>2684</v>
      </c>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t="s">
        <v>2685</v>
      </c>
      <c r="BB16" s="33" t="s">
        <v>2686</v>
      </c>
      <c r="BC16" s="33" t="s">
        <v>820</v>
      </c>
      <c r="BD16" s="33" t="s">
        <v>2687</v>
      </c>
      <c r="BE16" s="33" t="s">
        <v>2688</v>
      </c>
      <c r="BF16" s="33" t="s">
        <v>244</v>
      </c>
      <c r="BG16" s="33" t="s">
        <v>67</v>
      </c>
      <c r="BH16" s="33" t="s">
        <v>2689</v>
      </c>
      <c r="BI16" s="33">
        <v>5</v>
      </c>
      <c r="BJ16" s="33">
        <v>16</v>
      </c>
      <c r="BK16" s="33">
        <v>21</v>
      </c>
      <c r="BL16" s="33" t="s">
        <v>2690</v>
      </c>
      <c r="BM16" s="33" t="s">
        <v>2691</v>
      </c>
      <c r="BN16" s="33" t="s">
        <v>2692</v>
      </c>
      <c r="BO16" s="33" t="s">
        <v>453</v>
      </c>
      <c r="BP16" s="33" t="s">
        <v>2693</v>
      </c>
      <c r="BQ16" s="33" t="s">
        <v>2694</v>
      </c>
      <c r="BR16" s="33" t="s">
        <v>2695</v>
      </c>
      <c r="BS16" s="33" t="s">
        <v>2696</v>
      </c>
      <c r="BT16" s="33" t="s">
        <v>2684</v>
      </c>
      <c r="BU16" s="33" t="s">
        <v>2697</v>
      </c>
      <c r="BV16" s="33" t="s">
        <v>2698</v>
      </c>
      <c r="BW16" s="33" t="s">
        <v>2699</v>
      </c>
      <c r="BX16" s="33" t="s">
        <v>2684</v>
      </c>
      <c r="BY16" s="33" t="s">
        <v>2700</v>
      </c>
      <c r="BZ16" s="33" t="s">
        <v>2701</v>
      </c>
      <c r="CA16" s="33" t="s">
        <v>529</v>
      </c>
      <c r="CB16" s="33" t="s">
        <v>2684</v>
      </c>
      <c r="CC16" s="33"/>
      <c r="CD16" s="33"/>
      <c r="CE16" s="33"/>
      <c r="CF16" s="33"/>
      <c r="CG16" s="33"/>
      <c r="CH16" s="33"/>
      <c r="CI16" s="33"/>
      <c r="CJ16" s="33"/>
      <c r="CK16" s="33"/>
      <c r="CL16" s="33"/>
      <c r="CM16" s="33"/>
      <c r="CN16" s="33"/>
      <c r="CO16" s="33"/>
      <c r="CP16" s="33"/>
      <c r="CQ16" s="33"/>
      <c r="CR16" s="33"/>
      <c r="CS16" s="33"/>
      <c r="CT16" s="33"/>
      <c r="CU16" s="33"/>
      <c r="CV16" s="33"/>
      <c r="CW16" s="33" t="s">
        <v>2702</v>
      </c>
      <c r="CX16" s="33" t="s">
        <v>2703</v>
      </c>
      <c r="CY16" s="33" t="s">
        <v>820</v>
      </c>
      <c r="CZ16" s="33" t="s">
        <v>2687</v>
      </c>
      <c r="DA16" s="33" t="s">
        <v>2688</v>
      </c>
      <c r="DB16" s="33" t="s">
        <v>244</v>
      </c>
      <c r="DC16" s="33" t="s">
        <v>123</v>
      </c>
      <c r="DD16" s="33" t="s">
        <v>2704</v>
      </c>
      <c r="DE16" s="33">
        <v>5</v>
      </c>
      <c r="DF16" s="33">
        <v>10</v>
      </c>
      <c r="DG16" s="33">
        <v>15</v>
      </c>
      <c r="DH16" s="33" t="s">
        <v>2705</v>
      </c>
      <c r="DI16" s="33" t="s">
        <v>2706</v>
      </c>
      <c r="DJ16" s="33" t="s">
        <v>2707</v>
      </c>
      <c r="DK16" s="33" t="s">
        <v>2708</v>
      </c>
      <c r="DL16" s="33" t="s">
        <v>2684</v>
      </c>
      <c r="DM16" s="33" t="s">
        <v>2709</v>
      </c>
      <c r="DN16" s="33" t="s">
        <v>2710</v>
      </c>
      <c r="DO16" s="33" t="s">
        <v>2711</v>
      </c>
      <c r="DP16" s="33" t="s">
        <v>2684</v>
      </c>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W16" s="33" t="s">
        <v>2712</v>
      </c>
      <c r="EX16" s="33" t="s">
        <v>2713</v>
      </c>
      <c r="EY16" s="33" t="s">
        <v>820</v>
      </c>
      <c r="EZ16" s="33" t="s">
        <v>2714</v>
      </c>
      <c r="FA16" s="33" t="s">
        <v>2715</v>
      </c>
      <c r="FB16" s="33" t="s">
        <v>244</v>
      </c>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c r="JG16" s="33"/>
      <c r="JH16" s="33"/>
      <c r="JI16" s="33"/>
      <c r="JJ16" s="33"/>
      <c r="JK16" s="33"/>
      <c r="JL16" s="33"/>
      <c r="JM16" s="33"/>
      <c r="JN16" s="33"/>
      <c r="JO16" s="33"/>
      <c r="JP16" s="33"/>
      <c r="JQ16" s="33"/>
      <c r="JR16" s="33"/>
      <c r="JS16" s="33"/>
      <c r="JT16" s="33"/>
      <c r="JU16" s="33"/>
      <c r="JV16" s="33"/>
      <c r="JW16" s="33"/>
      <c r="JX16" s="33"/>
      <c r="JY16" s="33"/>
      <c r="JZ16" s="33"/>
      <c r="KA16" s="33"/>
      <c r="KB16" s="33"/>
      <c r="KC16" s="33"/>
      <c r="KD16" s="33"/>
      <c r="KE16" s="33"/>
      <c r="KF16" s="33"/>
      <c r="KG16" s="33"/>
      <c r="KH16" s="33"/>
      <c r="KI16" s="33"/>
      <c r="KJ16" s="33"/>
      <c r="KK16" s="33"/>
      <c r="KL16" s="33"/>
      <c r="KM16" s="33"/>
      <c r="KN16" s="33"/>
      <c r="KO16" s="33"/>
      <c r="KP16" s="33"/>
      <c r="KQ16" s="33"/>
      <c r="KR16" s="33"/>
      <c r="KS16" s="33"/>
      <c r="KT16" s="33"/>
      <c r="KU16" s="33"/>
      <c r="KV16" s="33"/>
      <c r="KW16" s="33"/>
      <c r="KX16" s="33"/>
      <c r="KY16" s="33"/>
      <c r="KZ16" s="33"/>
      <c r="LA16" s="33"/>
      <c r="LB16" s="33"/>
      <c r="LC16" s="33"/>
      <c r="LD16" s="33"/>
      <c r="LE16" s="33"/>
      <c r="LF16" s="33"/>
      <c r="LG16" s="33"/>
      <c r="LH16" s="33"/>
      <c r="LI16" s="33"/>
      <c r="LJ16" s="33"/>
      <c r="LK16" s="33"/>
      <c r="LL16" s="33"/>
      <c r="LM16" s="33"/>
      <c r="LN16" s="33"/>
      <c r="LO16" s="33"/>
      <c r="LP16" s="33"/>
      <c r="LQ16" s="33"/>
      <c r="LR16" s="33"/>
      <c r="LS16" s="33"/>
      <c r="LT16" s="33"/>
      <c r="LU16" s="33"/>
      <c r="LV16" s="33"/>
      <c r="LW16" s="33"/>
      <c r="LX16" s="33"/>
      <c r="LY16" s="33"/>
      <c r="LZ16" s="33"/>
      <c r="MA16" s="33"/>
      <c r="MB16" s="33"/>
      <c r="MC16" s="33"/>
      <c r="MD16" s="33"/>
      <c r="ME16" s="33"/>
      <c r="MF16" s="33"/>
      <c r="MG16" s="33"/>
      <c r="MH16" s="33"/>
      <c r="MI16" s="33"/>
      <c r="MJ16" s="33"/>
      <c r="MK16" s="33"/>
      <c r="ML16" s="33"/>
      <c r="MM16" s="33"/>
      <c r="MN16" s="33"/>
      <c r="MO16" s="33"/>
      <c r="MP16" s="33"/>
      <c r="MQ16" s="33"/>
      <c r="MR16" s="33"/>
      <c r="MS16" s="33"/>
      <c r="MT16" s="33"/>
      <c r="MU16" s="33"/>
      <c r="MV16" s="33"/>
      <c r="MW16" s="33"/>
      <c r="MX16" s="33"/>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c r="NX16" s="33"/>
      <c r="NY16" s="33"/>
      <c r="NZ16" s="33"/>
      <c r="OA16" s="33"/>
      <c r="OB16" s="33"/>
      <c r="OC16" s="33"/>
      <c r="OD16" s="33"/>
      <c r="OE16" s="33"/>
      <c r="OF16" s="33"/>
      <c r="OG16" s="33"/>
      <c r="OH16" s="33"/>
      <c r="OI16" s="33"/>
      <c r="OJ16" s="33"/>
      <c r="OK16" s="33"/>
      <c r="OL16" s="33"/>
      <c r="OM16" s="33"/>
      <c r="ON16" s="33"/>
      <c r="OO16" s="33"/>
      <c r="OP16" s="33"/>
      <c r="OQ16" s="33"/>
      <c r="OR16" s="33"/>
      <c r="OS16" s="33"/>
      <c r="OT16" s="33"/>
      <c r="OU16" s="33"/>
      <c r="OV16" s="33"/>
      <c r="OW16" s="33"/>
      <c r="OX16" s="33"/>
      <c r="OY16" s="33"/>
      <c r="OZ16" s="33"/>
      <c r="PA16" s="33"/>
      <c r="PB16" s="33"/>
      <c r="PC16" s="33"/>
      <c r="PD16" s="33"/>
      <c r="PE16" s="33"/>
      <c r="PF16" s="33"/>
      <c r="PG16" s="33"/>
      <c r="PH16" s="33"/>
      <c r="PI16" s="33"/>
      <c r="PJ16" s="33"/>
      <c r="PK16" s="33"/>
      <c r="PL16" s="33"/>
      <c r="PM16" s="33"/>
      <c r="PN16" s="33"/>
      <c r="PO16" s="33"/>
      <c r="PP16" s="33"/>
      <c r="PQ16" s="33"/>
      <c r="PR16" s="33"/>
      <c r="PS16" s="33"/>
      <c r="PT16" s="33"/>
      <c r="PU16" s="33"/>
      <c r="PV16" s="33"/>
      <c r="PW16" s="33"/>
      <c r="PX16" s="33"/>
      <c r="PY16" s="33"/>
      <c r="PZ16" s="33"/>
      <c r="QA16" s="33"/>
      <c r="QB16" s="33"/>
      <c r="QC16" s="33"/>
      <c r="QD16" s="33"/>
      <c r="QE16" s="33"/>
      <c r="QF16" s="33"/>
      <c r="QG16" s="33"/>
      <c r="QH16" s="33"/>
      <c r="QI16" s="33"/>
      <c r="QJ16" s="33"/>
      <c r="QK16" s="33"/>
      <c r="QL16" s="33"/>
      <c r="QM16" s="33"/>
      <c r="QN16" s="33"/>
      <c r="QO16" s="33"/>
      <c r="QP16" s="33"/>
      <c r="QQ16" s="33"/>
      <c r="QR16" s="33"/>
      <c r="QS16" s="33"/>
      <c r="QT16" s="33"/>
      <c r="QU16" s="33"/>
      <c r="QV16" s="33"/>
      <c r="QW16" s="33"/>
      <c r="QX16" s="33"/>
      <c r="QY16" s="33"/>
      <c r="QZ16" s="33"/>
      <c r="RA16" s="33"/>
      <c r="RB16" s="33"/>
      <c r="RC16" s="33"/>
      <c r="RD16" s="33"/>
      <c r="RE16" s="33"/>
      <c r="RF16" s="33"/>
      <c r="RG16" s="33"/>
      <c r="RH16" s="33"/>
      <c r="RI16" s="33"/>
      <c r="RJ16" s="33"/>
      <c r="RK16" s="33"/>
      <c r="RL16" s="33"/>
      <c r="RM16" s="33"/>
      <c r="RN16" s="33"/>
      <c r="RO16" s="33"/>
      <c r="RP16" s="33"/>
      <c r="RQ16" s="33"/>
      <c r="RR16" s="33"/>
      <c r="RS16" s="33"/>
      <c r="RT16" s="33"/>
      <c r="RU16" s="33"/>
      <c r="RV16" s="33"/>
      <c r="RW16" s="33"/>
      <c r="RX16" s="33"/>
      <c r="RY16" s="33"/>
      <c r="RZ16" s="33"/>
      <c r="SA16" s="33" t="s">
        <v>2716</v>
      </c>
      <c r="SB16" s="33" t="s">
        <v>2717</v>
      </c>
      <c r="SC16" s="33" t="s">
        <v>2718</v>
      </c>
      <c r="SD16" s="33" t="s">
        <v>2719</v>
      </c>
      <c r="SE16" s="33"/>
      <c r="SF16" s="33"/>
      <c r="SG16" s="33"/>
      <c r="SH16" s="33"/>
      <c r="SI16" s="33"/>
      <c r="SJ16" s="33"/>
      <c r="SK16" s="33"/>
      <c r="SL16" s="33"/>
      <c r="SM16" s="33"/>
      <c r="SN16" s="33"/>
      <c r="SO16" s="33"/>
      <c r="SP16" s="33"/>
      <c r="SQ16" s="33"/>
      <c r="SR16" s="38"/>
      <c r="SS16" s="38"/>
      <c r="ST16" s="39"/>
      <c r="SU16" s="39"/>
      <c r="SV16" s="38"/>
      <c r="SW16" s="38"/>
      <c r="SX16" s="33"/>
      <c r="SY16" s="33"/>
      <c r="SZ16" s="33"/>
      <c r="TA16" s="33"/>
      <c r="TB16" s="33"/>
      <c r="TC16" s="33"/>
      <c r="TD16" s="33"/>
      <c r="TE16" s="33"/>
      <c r="TF16" s="33"/>
      <c r="TG16" s="33"/>
      <c r="TH16" s="33"/>
      <c r="TI16" s="33"/>
      <c r="TJ16" s="33"/>
      <c r="TK16" s="33"/>
      <c r="TL16" s="33"/>
      <c r="TM16" s="33"/>
      <c r="TN16" s="33"/>
      <c r="TO16" s="33" t="s">
        <v>2720</v>
      </c>
      <c r="TP16" s="33" t="s">
        <v>2721</v>
      </c>
      <c r="TQ16" s="33" t="s">
        <v>2722</v>
      </c>
      <c r="TR16" s="33" t="s">
        <v>2723</v>
      </c>
      <c r="TS16" s="33" t="s">
        <v>2724</v>
      </c>
      <c r="TT16" s="33" t="s">
        <v>2725</v>
      </c>
      <c r="TU16" s="33" t="s">
        <v>2726</v>
      </c>
      <c r="TV16" s="33" t="s">
        <v>2727</v>
      </c>
      <c r="TW16" s="33"/>
      <c r="TX16" s="33"/>
      <c r="TY16" s="33"/>
      <c r="TZ16" s="33"/>
      <c r="UA16" s="33"/>
      <c r="UB16" s="33"/>
      <c r="UC16" s="33"/>
      <c r="UD16" s="33"/>
      <c r="UE16" s="33"/>
      <c r="UF16" s="33"/>
      <c r="UG16" s="33"/>
      <c r="UH16" s="33"/>
      <c r="UI16" s="33"/>
      <c r="UJ16" s="33"/>
      <c r="UK16" s="33"/>
      <c r="UL16" s="33"/>
      <c r="UM16" s="33"/>
      <c r="UN16" s="33"/>
      <c r="UO16" s="33"/>
      <c r="UP16" s="38"/>
      <c r="UQ16" s="33"/>
      <c r="UR16" s="35"/>
      <c r="UT16" s="35"/>
      <c r="UU16" s="35"/>
      <c r="UV16" s="35"/>
      <c r="UW16" s="35"/>
      <c r="UX16" s="35"/>
      <c r="UY16" s="35"/>
      <c r="UZ16" s="35"/>
      <c r="VA16" s="35"/>
      <c r="VB16" s="36"/>
    </row>
    <row r="17" spans="1:574" s="34" customFormat="1" ht="15" customHeight="1">
      <c r="A17" s="33" t="s">
        <v>531</v>
      </c>
      <c r="B17" s="33" t="s">
        <v>2728</v>
      </c>
      <c r="C17" s="33" t="s">
        <v>229</v>
      </c>
      <c r="D17" s="33" t="s">
        <v>2729</v>
      </c>
      <c r="E17" s="33" t="s">
        <v>2218</v>
      </c>
      <c r="F17" s="33">
        <v>17</v>
      </c>
      <c r="G17" s="33">
        <v>43</v>
      </c>
      <c r="H17" s="33">
        <v>60</v>
      </c>
      <c r="I17" s="33">
        <v>4</v>
      </c>
      <c r="J17" s="33" t="s">
        <v>2730</v>
      </c>
      <c r="K17" s="33" t="s">
        <v>8</v>
      </c>
      <c r="L17" s="33" t="s">
        <v>2731</v>
      </c>
      <c r="M17" s="33">
        <v>4</v>
      </c>
      <c r="N17" s="33">
        <v>6</v>
      </c>
      <c r="O17" s="33">
        <v>10</v>
      </c>
      <c r="P17" s="33" t="s">
        <v>2732</v>
      </c>
      <c r="Q17" s="33" t="s">
        <v>2733</v>
      </c>
      <c r="R17" s="33" t="s">
        <v>2734</v>
      </c>
      <c r="S17" s="33" t="s">
        <v>2735</v>
      </c>
      <c r="T17" s="33" t="s">
        <v>2736</v>
      </c>
      <c r="U17" s="33" t="s">
        <v>2737</v>
      </c>
      <c r="V17" s="33" t="s">
        <v>2738</v>
      </c>
      <c r="W17" s="33" t="s">
        <v>2739</v>
      </c>
      <c r="X17" s="33" t="s">
        <v>2740</v>
      </c>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t="s">
        <v>2741</v>
      </c>
      <c r="BB17" s="33" t="s">
        <v>2742</v>
      </c>
      <c r="BC17" s="33" t="s">
        <v>444</v>
      </c>
      <c r="BD17" s="33" t="s">
        <v>2743</v>
      </c>
      <c r="BE17" s="33" t="s">
        <v>2744</v>
      </c>
      <c r="BF17" s="33" t="s">
        <v>244</v>
      </c>
      <c r="BG17" s="33" t="s">
        <v>67</v>
      </c>
      <c r="BH17" s="33" t="s">
        <v>2745</v>
      </c>
      <c r="BI17" s="33">
        <v>3</v>
      </c>
      <c r="BJ17" s="33">
        <v>7</v>
      </c>
      <c r="BK17" s="33">
        <v>10</v>
      </c>
      <c r="BL17" s="33" t="s">
        <v>2746</v>
      </c>
      <c r="BM17" s="33" t="s">
        <v>2747</v>
      </c>
      <c r="BN17" s="33" t="s">
        <v>2748</v>
      </c>
      <c r="BO17" s="33" t="s">
        <v>2749</v>
      </c>
      <c r="BP17" s="33" t="s">
        <v>2736</v>
      </c>
      <c r="BQ17" s="33" t="s">
        <v>2750</v>
      </c>
      <c r="BR17" s="33" t="s">
        <v>2751</v>
      </c>
      <c r="BS17" s="33" t="s">
        <v>2752</v>
      </c>
      <c r="BT17" s="33" t="s">
        <v>2740</v>
      </c>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t="s">
        <v>2753</v>
      </c>
      <c r="CX17" s="33" t="s">
        <v>2754</v>
      </c>
      <c r="CY17" s="33" t="s">
        <v>532</v>
      </c>
      <c r="CZ17" s="33" t="s">
        <v>2755</v>
      </c>
      <c r="DA17" s="33" t="s">
        <v>2756</v>
      </c>
      <c r="DB17" s="33" t="s">
        <v>244</v>
      </c>
      <c r="DC17" s="33" t="s">
        <v>123</v>
      </c>
      <c r="DD17" s="33" t="s">
        <v>2757</v>
      </c>
      <c r="DE17" s="33">
        <v>10</v>
      </c>
      <c r="DF17" s="33">
        <v>30</v>
      </c>
      <c r="DG17" s="33">
        <v>40</v>
      </c>
      <c r="DH17" s="33" t="s">
        <v>2746</v>
      </c>
      <c r="DI17" s="33" t="s">
        <v>2758</v>
      </c>
      <c r="DJ17" s="33" t="s">
        <v>2759</v>
      </c>
      <c r="DK17" s="33" t="s">
        <v>2760</v>
      </c>
      <c r="DL17" s="33" t="s">
        <v>2740</v>
      </c>
      <c r="DM17" s="33" t="s">
        <v>2761</v>
      </c>
      <c r="DN17" s="33" t="s">
        <v>2762</v>
      </c>
      <c r="DO17" s="33" t="s">
        <v>2763</v>
      </c>
      <c r="DP17" s="33" t="s">
        <v>2736</v>
      </c>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W17" s="33" t="s">
        <v>2764</v>
      </c>
      <c r="EX17" s="33" t="s">
        <v>2765</v>
      </c>
      <c r="EY17" s="33" t="s">
        <v>532</v>
      </c>
      <c r="EZ17" s="33" t="s">
        <v>2755</v>
      </c>
      <c r="FA17" s="33" t="s">
        <v>2766</v>
      </c>
      <c r="FB17" s="33" t="s">
        <v>244</v>
      </c>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t="s">
        <v>1356</v>
      </c>
      <c r="SB17" s="33" t="s">
        <v>2767</v>
      </c>
      <c r="SC17" s="33" t="s">
        <v>1358</v>
      </c>
      <c r="SD17" s="33" t="s">
        <v>2768</v>
      </c>
      <c r="SE17" s="33" t="s">
        <v>2769</v>
      </c>
      <c r="SF17" s="33" t="s">
        <v>2770</v>
      </c>
      <c r="SG17" s="33" t="s">
        <v>1362</v>
      </c>
      <c r="SH17" s="33" t="s">
        <v>1363</v>
      </c>
      <c r="SI17" s="33"/>
      <c r="SJ17" s="33"/>
      <c r="SK17" s="33"/>
      <c r="SL17" s="33"/>
      <c r="SM17" s="33"/>
      <c r="SN17" s="33"/>
      <c r="SO17" s="33"/>
      <c r="SP17" s="33"/>
      <c r="SQ17" s="33"/>
      <c r="SR17" s="38"/>
      <c r="SS17" s="38"/>
      <c r="ST17" s="39"/>
      <c r="SU17" s="39"/>
      <c r="SV17" s="38"/>
      <c r="SW17" s="38"/>
      <c r="SX17" s="33"/>
      <c r="SY17" s="33"/>
      <c r="SZ17" s="33"/>
      <c r="TA17" s="33"/>
      <c r="TB17" s="33"/>
      <c r="TC17" s="33"/>
      <c r="TD17" s="33"/>
      <c r="TE17" s="33"/>
      <c r="TF17" s="33"/>
      <c r="TG17" s="33"/>
      <c r="TH17" s="33"/>
      <c r="TI17" s="33"/>
      <c r="TJ17" s="33"/>
      <c r="TK17" s="33"/>
      <c r="TL17" s="33"/>
      <c r="TM17" s="33"/>
      <c r="TN17" s="33"/>
      <c r="TO17" s="33" t="s">
        <v>2771</v>
      </c>
      <c r="TP17" s="33" t="s">
        <v>2772</v>
      </c>
      <c r="TQ17" s="33" t="s">
        <v>2773</v>
      </c>
      <c r="TR17" s="33" t="s">
        <v>2774</v>
      </c>
      <c r="TS17" s="33" t="s">
        <v>2775</v>
      </c>
      <c r="TT17" s="33" t="s">
        <v>2776</v>
      </c>
      <c r="TU17" s="33" t="s">
        <v>2777</v>
      </c>
      <c r="TV17" s="33"/>
      <c r="TW17" s="33"/>
      <c r="TX17" s="33"/>
      <c r="TY17" s="33"/>
      <c r="TZ17" s="33"/>
      <c r="UA17" s="33"/>
      <c r="UB17" s="33"/>
      <c r="UC17" s="33"/>
      <c r="UD17" s="33"/>
      <c r="UE17" s="33"/>
      <c r="UF17" s="33"/>
      <c r="UG17" s="33"/>
      <c r="UH17" s="33"/>
      <c r="UI17" s="33"/>
      <c r="UJ17" s="33"/>
      <c r="UK17" s="33"/>
      <c r="UL17" s="33"/>
      <c r="UM17" s="33"/>
      <c r="UN17" s="33"/>
      <c r="UO17" s="33"/>
      <c r="UP17" s="38"/>
      <c r="UQ17" s="33"/>
      <c r="UR17" s="35"/>
      <c r="UT17" s="35"/>
      <c r="UU17" s="35"/>
      <c r="UV17" s="35"/>
      <c r="UW17" s="35"/>
      <c r="UX17" s="35"/>
      <c r="UY17" s="35"/>
      <c r="UZ17" s="35"/>
      <c r="VA17" s="35"/>
      <c r="VB17" s="36"/>
    </row>
    <row r="18" spans="1:574" s="34" customFormat="1" ht="15" customHeight="1">
      <c r="A18" s="33" t="s">
        <v>533</v>
      </c>
      <c r="B18" s="33" t="s">
        <v>94</v>
      </c>
      <c r="C18" s="33" t="s">
        <v>229</v>
      </c>
      <c r="D18" s="33" t="s">
        <v>2778</v>
      </c>
      <c r="E18" s="33" t="s">
        <v>2218</v>
      </c>
      <c r="F18" s="33">
        <v>16</v>
      </c>
      <c r="G18" s="33">
        <v>29</v>
      </c>
      <c r="H18" s="33">
        <v>45</v>
      </c>
      <c r="I18" s="33">
        <v>3</v>
      </c>
      <c r="J18" s="33" t="s">
        <v>2779</v>
      </c>
      <c r="K18" s="33" t="s">
        <v>8</v>
      </c>
      <c r="L18" s="33" t="s">
        <v>2780</v>
      </c>
      <c r="M18" s="33">
        <v>5</v>
      </c>
      <c r="N18" s="33">
        <v>10</v>
      </c>
      <c r="O18" s="33">
        <v>15</v>
      </c>
      <c r="P18" s="33" t="s">
        <v>2781</v>
      </c>
      <c r="Q18" s="33" t="s">
        <v>2782</v>
      </c>
      <c r="R18" s="33" t="s">
        <v>2783</v>
      </c>
      <c r="S18" s="33" t="s">
        <v>453</v>
      </c>
      <c r="T18" s="33" t="s">
        <v>503</v>
      </c>
      <c r="U18" s="33" t="s">
        <v>2784</v>
      </c>
      <c r="V18" s="33" t="s">
        <v>2785</v>
      </c>
      <c r="W18" s="33" t="s">
        <v>2786</v>
      </c>
      <c r="X18" s="33" t="s">
        <v>503</v>
      </c>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t="s">
        <v>2787</v>
      </c>
      <c r="BB18" s="33" t="s">
        <v>2788</v>
      </c>
      <c r="BC18" s="33" t="s">
        <v>2125</v>
      </c>
      <c r="BD18" s="33" t="s">
        <v>504</v>
      </c>
      <c r="BE18" s="33" t="s">
        <v>2789</v>
      </c>
      <c r="BF18" s="33" t="s">
        <v>244</v>
      </c>
      <c r="BG18" s="33" t="s">
        <v>67</v>
      </c>
      <c r="BH18" s="33" t="s">
        <v>2790</v>
      </c>
      <c r="BI18" s="33">
        <v>6</v>
      </c>
      <c r="BJ18" s="33">
        <v>24</v>
      </c>
      <c r="BK18" s="33">
        <v>30</v>
      </c>
      <c r="BL18" s="33" t="s">
        <v>2791</v>
      </c>
      <c r="BM18" s="33" t="s">
        <v>2792</v>
      </c>
      <c r="BN18" s="33" t="s">
        <v>2793</v>
      </c>
      <c r="BO18" s="33" t="s">
        <v>2794</v>
      </c>
      <c r="BP18" s="33" t="s">
        <v>2795</v>
      </c>
      <c r="BQ18" s="33" t="s">
        <v>2796</v>
      </c>
      <c r="BR18" s="33" t="s">
        <v>2797</v>
      </c>
      <c r="BS18" s="33" t="s">
        <v>2798</v>
      </c>
      <c r="BT18" s="33" t="s">
        <v>2795</v>
      </c>
      <c r="BU18" s="33" t="s">
        <v>2799</v>
      </c>
      <c r="BV18" s="33" t="s">
        <v>2800</v>
      </c>
      <c r="BW18" s="33" t="s">
        <v>2801</v>
      </c>
      <c r="BX18" s="33" t="s">
        <v>2802</v>
      </c>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t="s">
        <v>2803</v>
      </c>
      <c r="CX18" s="33" t="s">
        <v>2804</v>
      </c>
      <c r="CY18" s="33" t="s">
        <v>2805</v>
      </c>
      <c r="CZ18" s="33" t="s">
        <v>504</v>
      </c>
      <c r="DA18" s="33" t="s">
        <v>2789</v>
      </c>
      <c r="DB18" s="33" t="s">
        <v>244</v>
      </c>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t="s">
        <v>513</v>
      </c>
      <c r="SB18" s="33" t="s">
        <v>2806</v>
      </c>
      <c r="SC18" s="33" t="s">
        <v>2807</v>
      </c>
      <c r="SD18" s="33" t="s">
        <v>2808</v>
      </c>
      <c r="SE18" s="33" t="s">
        <v>515</v>
      </c>
      <c r="SF18" s="33" t="s">
        <v>2809</v>
      </c>
      <c r="SG18" s="33" t="s">
        <v>516</v>
      </c>
      <c r="SH18" s="33" t="s">
        <v>2810</v>
      </c>
      <c r="SI18" s="33"/>
      <c r="SJ18" s="33"/>
      <c r="SK18" s="33"/>
      <c r="SL18" s="33"/>
      <c r="SM18" s="33"/>
      <c r="SN18" s="33"/>
      <c r="SO18" s="33"/>
      <c r="SP18" s="33"/>
      <c r="SQ18" s="33"/>
      <c r="SR18" s="38"/>
      <c r="SS18" s="38"/>
      <c r="ST18" s="39"/>
      <c r="SU18" s="39"/>
      <c r="SV18" s="38"/>
      <c r="SW18" s="38"/>
      <c r="SX18" s="33"/>
      <c r="SY18" s="33"/>
      <c r="SZ18" s="33"/>
      <c r="TA18" s="33"/>
      <c r="TB18" s="33"/>
      <c r="TC18" s="33"/>
      <c r="TD18" s="33"/>
      <c r="TE18" s="33"/>
      <c r="TF18" s="33"/>
      <c r="TG18" s="33"/>
      <c r="TH18" s="33"/>
      <c r="TI18" s="33"/>
      <c r="TJ18" s="33"/>
      <c r="TK18" s="33"/>
      <c r="TL18" s="33"/>
      <c r="TM18" s="33"/>
      <c r="TN18" s="33"/>
      <c r="TO18" s="33" t="s">
        <v>2811</v>
      </c>
      <c r="TP18" s="33" t="s">
        <v>1448</v>
      </c>
      <c r="TQ18" s="33" t="s">
        <v>1449</v>
      </c>
      <c r="TR18" s="33" t="s">
        <v>2160</v>
      </c>
      <c r="TS18" s="33" t="s">
        <v>2812</v>
      </c>
      <c r="TT18" s="33" t="s">
        <v>1452</v>
      </c>
      <c r="TU18" s="33" t="s">
        <v>2813</v>
      </c>
      <c r="TV18" s="33"/>
      <c r="TW18" s="33"/>
      <c r="TX18" s="33"/>
      <c r="TY18" s="33"/>
      <c r="TZ18" s="33"/>
      <c r="UA18" s="33"/>
      <c r="UB18" s="33"/>
      <c r="UC18" s="33"/>
      <c r="UD18" s="33"/>
      <c r="UE18" s="33"/>
      <c r="UF18" s="33"/>
      <c r="UG18" s="33"/>
      <c r="UH18" s="33"/>
      <c r="UI18" s="33"/>
      <c r="UJ18" s="33"/>
      <c r="UK18" s="33"/>
      <c r="UL18" s="33"/>
      <c r="UM18" s="33"/>
      <c r="UN18" s="33"/>
      <c r="UO18" s="33"/>
      <c r="UP18" s="38"/>
      <c r="UQ18" s="33"/>
      <c r="UR18" s="35"/>
      <c r="UT18" s="35"/>
      <c r="UU18" s="35"/>
      <c r="UV18" s="35"/>
      <c r="UW18" s="35"/>
      <c r="UX18" s="35"/>
      <c r="UY18" s="35"/>
      <c r="UZ18" s="35"/>
      <c r="VA18" s="35"/>
      <c r="VB18" s="36"/>
    </row>
    <row r="19" spans="1:574" s="34" customFormat="1" ht="15" customHeight="1">
      <c r="A19" s="33" t="s">
        <v>552</v>
      </c>
      <c r="B19" s="33" t="s">
        <v>2814</v>
      </c>
      <c r="C19" s="33" t="s">
        <v>229</v>
      </c>
      <c r="D19" s="33" t="s">
        <v>230</v>
      </c>
      <c r="E19" s="33" t="s">
        <v>2815</v>
      </c>
      <c r="F19" s="33">
        <v>19</v>
      </c>
      <c r="G19" s="33">
        <v>41</v>
      </c>
      <c r="H19" s="33">
        <v>60</v>
      </c>
      <c r="I19" s="33">
        <v>4</v>
      </c>
      <c r="J19" s="33" t="s">
        <v>2816</v>
      </c>
      <c r="K19" s="33" t="s">
        <v>8</v>
      </c>
      <c r="L19" s="33" t="s">
        <v>2817</v>
      </c>
      <c r="M19" s="33">
        <v>4</v>
      </c>
      <c r="N19" s="33">
        <v>8</v>
      </c>
      <c r="O19" s="33">
        <v>12</v>
      </c>
      <c r="P19" s="33" t="s">
        <v>2818</v>
      </c>
      <c r="Q19" s="33" t="s">
        <v>2819</v>
      </c>
      <c r="R19" s="33" t="s">
        <v>2820</v>
      </c>
      <c r="S19" s="33" t="s">
        <v>2821</v>
      </c>
      <c r="T19" s="33" t="s">
        <v>2822</v>
      </c>
      <c r="U19" s="33" t="s">
        <v>2823</v>
      </c>
      <c r="V19" s="33" t="s">
        <v>2824</v>
      </c>
      <c r="W19" s="33" t="s">
        <v>2825</v>
      </c>
      <c r="X19" s="33" t="s">
        <v>2822</v>
      </c>
      <c r="Y19" s="33" t="s">
        <v>2826</v>
      </c>
      <c r="Z19" s="33" t="s">
        <v>2827</v>
      </c>
      <c r="AA19" s="33" t="s">
        <v>2828</v>
      </c>
      <c r="AB19" s="33" t="s">
        <v>2822</v>
      </c>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t="s">
        <v>2829</v>
      </c>
      <c r="BB19" s="33" t="s">
        <v>2830</v>
      </c>
      <c r="BC19" s="33" t="s">
        <v>2831</v>
      </c>
      <c r="BD19" s="33" t="s">
        <v>2832</v>
      </c>
      <c r="BE19" s="33" t="s">
        <v>2833</v>
      </c>
      <c r="BF19" s="33" t="s">
        <v>244</v>
      </c>
      <c r="BG19" s="33" t="s">
        <v>67</v>
      </c>
      <c r="BH19" s="33" t="s">
        <v>2834</v>
      </c>
      <c r="BI19" s="33">
        <v>10</v>
      </c>
      <c r="BJ19" s="33">
        <v>22</v>
      </c>
      <c r="BK19" s="33">
        <v>32</v>
      </c>
      <c r="BL19" s="33" t="s">
        <v>2835</v>
      </c>
      <c r="BM19" s="33" t="s">
        <v>2836</v>
      </c>
      <c r="BN19" s="33" t="s">
        <v>2837</v>
      </c>
      <c r="BO19" s="33" t="s">
        <v>2838</v>
      </c>
      <c r="BP19" s="33" t="s">
        <v>2839</v>
      </c>
      <c r="BQ19" s="33" t="s">
        <v>2840</v>
      </c>
      <c r="BR19" s="33" t="s">
        <v>2841</v>
      </c>
      <c r="BS19" s="33" t="s">
        <v>2842</v>
      </c>
      <c r="BT19" s="33" t="s">
        <v>2839</v>
      </c>
      <c r="BU19" s="33" t="s">
        <v>2843</v>
      </c>
      <c r="BV19" s="33" t="s">
        <v>2844</v>
      </c>
      <c r="BW19" s="33" t="s">
        <v>2845</v>
      </c>
      <c r="BX19" s="33" t="s">
        <v>2839</v>
      </c>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t="s">
        <v>2846</v>
      </c>
      <c r="CX19" s="33" t="s">
        <v>2847</v>
      </c>
      <c r="CY19" s="33" t="s">
        <v>2831</v>
      </c>
      <c r="CZ19" s="33" t="s">
        <v>2848</v>
      </c>
      <c r="DA19" s="33" t="s">
        <v>2833</v>
      </c>
      <c r="DB19" s="33" t="s">
        <v>244</v>
      </c>
      <c r="DC19" s="33" t="s">
        <v>123</v>
      </c>
      <c r="DD19" s="33" t="s">
        <v>2849</v>
      </c>
      <c r="DE19" s="33">
        <v>5</v>
      </c>
      <c r="DF19" s="33">
        <v>11</v>
      </c>
      <c r="DG19" s="33">
        <v>16</v>
      </c>
      <c r="DH19" s="33" t="s">
        <v>2850</v>
      </c>
      <c r="DI19" s="33" t="s">
        <v>2851</v>
      </c>
      <c r="DJ19" s="33" t="s">
        <v>2852</v>
      </c>
      <c r="DK19" s="33" t="s">
        <v>2853</v>
      </c>
      <c r="DL19" s="33" t="s">
        <v>2839</v>
      </c>
      <c r="DM19" s="33" t="s">
        <v>2854</v>
      </c>
      <c r="DN19" s="33" t="s">
        <v>2855</v>
      </c>
      <c r="DO19" s="33" t="s">
        <v>2856</v>
      </c>
      <c r="DP19" s="33" t="s">
        <v>2839</v>
      </c>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W19" s="33" t="s">
        <v>2857</v>
      </c>
      <c r="EX19" s="33" t="s">
        <v>2858</v>
      </c>
      <c r="EY19" s="33" t="s">
        <v>2859</v>
      </c>
      <c r="EZ19" s="33" t="s">
        <v>2848</v>
      </c>
      <c r="FA19" s="33" t="s">
        <v>2833</v>
      </c>
      <c r="FB19" s="33" t="s">
        <v>244</v>
      </c>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t="s">
        <v>293</v>
      </c>
      <c r="SB19" s="33" t="s">
        <v>1721</v>
      </c>
      <c r="SC19" s="33" t="s">
        <v>295</v>
      </c>
      <c r="SD19" s="33" t="s">
        <v>1493</v>
      </c>
      <c r="SE19" s="33" t="s">
        <v>296</v>
      </c>
      <c r="SF19" s="33" t="s">
        <v>1493</v>
      </c>
      <c r="SG19" s="33" t="s">
        <v>297</v>
      </c>
      <c r="SH19" s="33" t="s">
        <v>2273</v>
      </c>
      <c r="SI19" s="33"/>
      <c r="SJ19" s="33"/>
      <c r="SK19" s="33"/>
      <c r="SL19" s="33"/>
      <c r="SM19" s="33"/>
      <c r="SN19" s="33"/>
      <c r="SO19" s="33"/>
      <c r="SP19" s="33"/>
      <c r="SQ19" s="33"/>
      <c r="SR19" s="38"/>
      <c r="SS19" s="38"/>
      <c r="ST19" s="39"/>
      <c r="SU19" s="39"/>
      <c r="SV19" s="38"/>
      <c r="SW19" s="38"/>
      <c r="SX19" s="33"/>
      <c r="SY19" s="33"/>
      <c r="SZ19" s="33"/>
      <c r="TA19" s="33"/>
      <c r="TB19" s="33"/>
      <c r="TC19" s="33"/>
      <c r="TD19" s="33"/>
      <c r="TE19" s="33"/>
      <c r="TF19" s="33"/>
      <c r="TG19" s="33"/>
      <c r="TH19" s="33"/>
      <c r="TI19" s="33"/>
      <c r="TJ19" s="33"/>
      <c r="TK19" s="33"/>
      <c r="TL19" s="33"/>
      <c r="TM19" s="33"/>
      <c r="TN19" s="33"/>
      <c r="TO19" s="33" t="s">
        <v>2860</v>
      </c>
      <c r="TP19" s="33" t="s">
        <v>2861</v>
      </c>
      <c r="TQ19" s="33" t="s">
        <v>2862</v>
      </c>
      <c r="TR19" s="33" t="s">
        <v>2863</v>
      </c>
      <c r="TS19" s="33" t="s">
        <v>2864</v>
      </c>
      <c r="TT19" s="33" t="s">
        <v>2865</v>
      </c>
      <c r="TU19" s="33" t="s">
        <v>2866</v>
      </c>
      <c r="TV19" s="33"/>
      <c r="TW19" s="33"/>
      <c r="TX19" s="33"/>
      <c r="TY19" s="33"/>
      <c r="TZ19" s="33"/>
      <c r="UA19" s="33"/>
      <c r="UB19" s="33"/>
      <c r="UC19" s="33"/>
      <c r="UD19" s="33"/>
      <c r="UE19" s="33"/>
      <c r="UF19" s="33"/>
      <c r="UG19" s="33"/>
      <c r="UH19" s="33"/>
      <c r="UI19" s="33"/>
      <c r="UJ19" s="33"/>
      <c r="UK19" s="33"/>
      <c r="UL19" s="33"/>
      <c r="UM19" s="33"/>
      <c r="UN19" s="33"/>
      <c r="UO19" s="33"/>
      <c r="UP19" s="38"/>
      <c r="UQ19" s="33"/>
      <c r="UR19" s="35"/>
      <c r="UT19" s="35"/>
      <c r="UU19" s="35"/>
      <c r="UV19" s="35"/>
      <c r="UW19" s="35"/>
      <c r="UX19" s="35"/>
      <c r="UY19" s="35"/>
      <c r="UZ19" s="35"/>
      <c r="VA19" s="35"/>
      <c r="VB19" s="36"/>
    </row>
    <row r="20" spans="1:574" s="34" customFormat="1" ht="15" customHeight="1">
      <c r="A20" s="33" t="s">
        <v>553</v>
      </c>
      <c r="B20" s="33" t="s">
        <v>112</v>
      </c>
      <c r="C20" s="33" t="s">
        <v>229</v>
      </c>
      <c r="D20" s="33" t="s">
        <v>230</v>
      </c>
      <c r="E20" s="33" t="s">
        <v>2815</v>
      </c>
      <c r="F20" s="33">
        <v>22</v>
      </c>
      <c r="G20" s="33">
        <v>53</v>
      </c>
      <c r="H20" s="33">
        <v>75</v>
      </c>
      <c r="I20" s="33">
        <v>5</v>
      </c>
      <c r="J20" s="33" t="s">
        <v>2867</v>
      </c>
      <c r="K20" s="33" t="s">
        <v>8</v>
      </c>
      <c r="L20" s="33" t="s">
        <v>2868</v>
      </c>
      <c r="M20" s="33">
        <v>8</v>
      </c>
      <c r="N20" s="33">
        <v>17</v>
      </c>
      <c r="O20" s="33">
        <v>25</v>
      </c>
      <c r="P20" s="33" t="s">
        <v>2869</v>
      </c>
      <c r="Q20" s="33" t="s">
        <v>2870</v>
      </c>
      <c r="R20" s="33" t="s">
        <v>2871</v>
      </c>
      <c r="S20" s="33" t="s">
        <v>2872</v>
      </c>
      <c r="T20" s="33" t="s">
        <v>2873</v>
      </c>
      <c r="U20" s="33" t="s">
        <v>2874</v>
      </c>
      <c r="V20" s="33" t="s">
        <v>2875</v>
      </c>
      <c r="W20" s="33" t="s">
        <v>2876</v>
      </c>
      <c r="X20" s="33" t="s">
        <v>2873</v>
      </c>
      <c r="Y20" s="33" t="s">
        <v>2877</v>
      </c>
      <c r="Z20" s="33" t="s">
        <v>2878</v>
      </c>
      <c r="AA20" s="33" t="s">
        <v>2879</v>
      </c>
      <c r="AB20" s="33" t="s">
        <v>2873</v>
      </c>
      <c r="AC20" s="33" t="s">
        <v>2880</v>
      </c>
      <c r="AD20" s="33" t="s">
        <v>2881</v>
      </c>
      <c r="AE20" s="33" t="s">
        <v>2882</v>
      </c>
      <c r="AF20" s="33" t="s">
        <v>2873</v>
      </c>
      <c r="AG20" s="33"/>
      <c r="AH20" s="33"/>
      <c r="AI20" s="33"/>
      <c r="AJ20" s="33"/>
      <c r="AK20" s="33"/>
      <c r="AL20" s="33"/>
      <c r="AM20" s="33"/>
      <c r="AN20" s="33"/>
      <c r="AO20" s="33"/>
      <c r="AP20" s="33"/>
      <c r="AQ20" s="33"/>
      <c r="AR20" s="33"/>
      <c r="AS20" s="33"/>
      <c r="AT20" s="33"/>
      <c r="AU20" s="33"/>
      <c r="AV20" s="33"/>
      <c r="AW20" s="33"/>
      <c r="AX20" s="33"/>
      <c r="AY20" s="33"/>
      <c r="AZ20" s="33"/>
      <c r="BA20" s="33" t="s">
        <v>2883</v>
      </c>
      <c r="BB20" s="33" t="s">
        <v>2884</v>
      </c>
      <c r="BC20" s="33" t="s">
        <v>417</v>
      </c>
      <c r="BD20" s="33" t="s">
        <v>2885</v>
      </c>
      <c r="BE20" s="33" t="s">
        <v>2886</v>
      </c>
      <c r="BF20" s="33" t="s">
        <v>328</v>
      </c>
      <c r="BG20" s="33" t="s">
        <v>67</v>
      </c>
      <c r="BH20" s="33" t="s">
        <v>2887</v>
      </c>
      <c r="BI20" s="33">
        <v>7</v>
      </c>
      <c r="BJ20" s="33">
        <v>18</v>
      </c>
      <c r="BK20" s="33">
        <v>25</v>
      </c>
      <c r="BL20" s="33" t="s">
        <v>2888</v>
      </c>
      <c r="BM20" s="33" t="s">
        <v>2889</v>
      </c>
      <c r="BN20" s="33" t="s">
        <v>2890</v>
      </c>
      <c r="BO20" s="33" t="s">
        <v>2891</v>
      </c>
      <c r="BP20" s="33" t="s">
        <v>2873</v>
      </c>
      <c r="BQ20" s="33" t="s">
        <v>2892</v>
      </c>
      <c r="BR20" s="33" t="s">
        <v>2893</v>
      </c>
      <c r="BS20" s="33" t="s">
        <v>2894</v>
      </c>
      <c r="BT20" s="33" t="s">
        <v>2873</v>
      </c>
      <c r="BU20" s="33" t="s">
        <v>2895</v>
      </c>
      <c r="BV20" s="33" t="s">
        <v>2896</v>
      </c>
      <c r="BW20" s="33" t="s">
        <v>2897</v>
      </c>
      <c r="BX20" s="33" t="s">
        <v>2873</v>
      </c>
      <c r="BY20" s="33" t="s">
        <v>2898</v>
      </c>
      <c r="BZ20" s="33" t="s">
        <v>2899</v>
      </c>
      <c r="CA20" s="33" t="s">
        <v>2900</v>
      </c>
      <c r="CB20" s="33" t="s">
        <v>2873</v>
      </c>
      <c r="CC20" s="33" t="s">
        <v>2901</v>
      </c>
      <c r="CD20" s="33" t="s">
        <v>2902</v>
      </c>
      <c r="CE20" s="33" t="s">
        <v>2903</v>
      </c>
      <c r="CF20" s="33" t="s">
        <v>2873</v>
      </c>
      <c r="CG20" s="33"/>
      <c r="CH20" s="33"/>
      <c r="CI20" s="33"/>
      <c r="CJ20" s="33"/>
      <c r="CK20" s="33"/>
      <c r="CL20" s="33"/>
      <c r="CM20" s="33"/>
      <c r="CN20" s="33"/>
      <c r="CO20" s="33"/>
      <c r="CP20" s="33"/>
      <c r="CQ20" s="33"/>
      <c r="CR20" s="33"/>
      <c r="CS20" s="33"/>
      <c r="CT20" s="33"/>
      <c r="CU20" s="33"/>
      <c r="CV20" s="33"/>
      <c r="CW20" s="33" t="s">
        <v>2904</v>
      </c>
      <c r="CX20" s="33" t="s">
        <v>2905</v>
      </c>
      <c r="CY20" s="33" t="s">
        <v>1474</v>
      </c>
      <c r="CZ20" s="33" t="s">
        <v>2906</v>
      </c>
      <c r="DA20" s="33" t="s">
        <v>2886</v>
      </c>
      <c r="DB20" s="33" t="s">
        <v>244</v>
      </c>
      <c r="DC20" s="33" t="s">
        <v>123</v>
      </c>
      <c r="DD20" s="33" t="s">
        <v>2907</v>
      </c>
      <c r="DE20" s="33">
        <v>7</v>
      </c>
      <c r="DF20" s="33">
        <v>18</v>
      </c>
      <c r="DG20" s="33">
        <v>25</v>
      </c>
      <c r="DH20" s="33" t="s">
        <v>2908</v>
      </c>
      <c r="DI20" s="33" t="s">
        <v>2909</v>
      </c>
      <c r="DJ20" s="33" t="s">
        <v>2910</v>
      </c>
      <c r="DK20" s="33" t="s">
        <v>2911</v>
      </c>
      <c r="DL20" s="33" t="s">
        <v>2873</v>
      </c>
      <c r="DM20" s="33" t="s">
        <v>2912</v>
      </c>
      <c r="DN20" s="33" t="s">
        <v>2913</v>
      </c>
      <c r="DO20" s="33" t="s">
        <v>2914</v>
      </c>
      <c r="DP20" s="33" t="s">
        <v>2873</v>
      </c>
      <c r="DQ20" s="33" t="s">
        <v>2915</v>
      </c>
      <c r="DR20" s="33" t="s">
        <v>2916</v>
      </c>
      <c r="DS20" s="33" t="s">
        <v>2917</v>
      </c>
      <c r="DT20" s="33" t="s">
        <v>2873</v>
      </c>
      <c r="DU20" s="33" t="s">
        <v>2918</v>
      </c>
      <c r="DV20" s="33" t="s">
        <v>2919</v>
      </c>
      <c r="DW20" s="33" t="s">
        <v>2920</v>
      </c>
      <c r="DX20" s="33" t="s">
        <v>2873</v>
      </c>
      <c r="DY20" s="33"/>
      <c r="DZ20" s="33"/>
      <c r="EA20" s="33"/>
      <c r="EB20" s="33"/>
      <c r="EC20" s="33"/>
      <c r="ED20" s="33"/>
      <c r="EE20" s="33"/>
      <c r="EF20" s="33"/>
      <c r="EG20" s="33"/>
      <c r="EH20" s="33"/>
      <c r="EI20" s="33"/>
      <c r="EJ20" s="33"/>
      <c r="EK20" s="33"/>
      <c r="EL20" s="33"/>
      <c r="EM20" s="33"/>
      <c r="EN20" s="33"/>
      <c r="EO20" s="33"/>
      <c r="EP20" s="33"/>
      <c r="EQ20" s="33"/>
      <c r="ER20" s="33"/>
      <c r="EW20" s="33" t="s">
        <v>2921</v>
      </c>
      <c r="EX20" s="33" t="s">
        <v>2922</v>
      </c>
      <c r="EY20" s="33" t="s">
        <v>1474</v>
      </c>
      <c r="EZ20" s="33" t="s">
        <v>2906</v>
      </c>
      <c r="FA20" s="33" t="s">
        <v>2886</v>
      </c>
      <c r="FB20" s="33" t="s">
        <v>328</v>
      </c>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t="s">
        <v>293</v>
      </c>
      <c r="SB20" s="33" t="s">
        <v>2923</v>
      </c>
      <c r="SC20" s="33" t="s">
        <v>295</v>
      </c>
      <c r="SD20" s="33" t="s">
        <v>554</v>
      </c>
      <c r="SE20" s="33" t="s">
        <v>296</v>
      </c>
      <c r="SF20" s="33" t="s">
        <v>2924</v>
      </c>
      <c r="SG20" s="33" t="s">
        <v>297</v>
      </c>
      <c r="SH20" s="33" t="s">
        <v>2925</v>
      </c>
      <c r="SI20" s="33"/>
      <c r="SJ20" s="33"/>
      <c r="SK20" s="33"/>
      <c r="SL20" s="33"/>
      <c r="SM20" s="33"/>
      <c r="SN20" s="33"/>
      <c r="SO20" s="33"/>
      <c r="SP20" s="33"/>
      <c r="SQ20" s="33"/>
      <c r="SR20" s="38"/>
      <c r="SS20" s="38"/>
      <c r="ST20" s="39"/>
      <c r="SU20" s="39"/>
      <c r="SV20" s="38"/>
      <c r="SW20" s="38"/>
      <c r="SX20" s="33"/>
      <c r="SY20" s="33"/>
      <c r="SZ20" s="33"/>
      <c r="TA20" s="33"/>
      <c r="TB20" s="33"/>
      <c r="TC20" s="33"/>
      <c r="TD20" s="33"/>
      <c r="TE20" s="33"/>
      <c r="TF20" s="33"/>
      <c r="TG20" s="33"/>
      <c r="TH20" s="33"/>
      <c r="TI20" s="33"/>
      <c r="TJ20" s="33"/>
      <c r="TK20" s="33"/>
      <c r="TL20" s="33"/>
      <c r="TM20" s="33"/>
      <c r="TN20" s="33"/>
      <c r="TO20" s="33" t="s">
        <v>2926</v>
      </c>
      <c r="TP20" s="33" t="s">
        <v>2927</v>
      </c>
      <c r="TQ20" s="33" t="s">
        <v>2928</v>
      </c>
      <c r="TR20" s="33" t="s">
        <v>2929</v>
      </c>
      <c r="TS20" s="33" t="s">
        <v>2930</v>
      </c>
      <c r="TT20" s="33" t="s">
        <v>2931</v>
      </c>
      <c r="TU20" s="33" t="s">
        <v>2932</v>
      </c>
      <c r="TV20" s="33" t="s">
        <v>2933</v>
      </c>
      <c r="TW20" s="33" t="s">
        <v>2934</v>
      </c>
      <c r="TX20" s="33" t="s">
        <v>2935</v>
      </c>
      <c r="TY20" s="33"/>
      <c r="TZ20" s="33"/>
      <c r="UA20" s="33"/>
      <c r="UB20" s="33"/>
      <c r="UC20" s="33"/>
      <c r="UD20" s="33"/>
      <c r="UE20" s="33"/>
      <c r="UF20" s="33"/>
      <c r="UG20" s="33"/>
      <c r="UH20" s="33"/>
      <c r="UI20" s="33"/>
      <c r="UJ20" s="33"/>
      <c r="UK20" s="33"/>
      <c r="UL20" s="33"/>
      <c r="UM20" s="33"/>
      <c r="UN20" s="33"/>
      <c r="UO20" s="33"/>
      <c r="UP20" s="38"/>
      <c r="UQ20" s="33"/>
      <c r="UR20" s="35"/>
      <c r="UT20" s="35"/>
      <c r="UU20" s="35"/>
      <c r="UV20" s="35"/>
      <c r="UW20" s="35"/>
      <c r="UX20" s="35"/>
      <c r="UY20" s="35"/>
      <c r="UZ20" s="35"/>
      <c r="VA20" s="35"/>
      <c r="VB20" s="36"/>
    </row>
    <row r="21" spans="1:574" s="34" customFormat="1" ht="15" customHeight="1">
      <c r="A21" s="33" t="s">
        <v>555</v>
      </c>
      <c r="B21" s="33" t="s">
        <v>2936</v>
      </c>
      <c r="C21" s="33" t="s">
        <v>229</v>
      </c>
      <c r="D21" s="33" t="s">
        <v>374</v>
      </c>
      <c r="E21" s="33" t="s">
        <v>2815</v>
      </c>
      <c r="F21" s="33">
        <v>18</v>
      </c>
      <c r="G21" s="33">
        <v>27</v>
      </c>
      <c r="H21" s="33">
        <v>45</v>
      </c>
      <c r="I21" s="33">
        <v>3</v>
      </c>
      <c r="J21" s="33" t="s">
        <v>2937</v>
      </c>
      <c r="K21" s="33" t="s">
        <v>8</v>
      </c>
      <c r="L21" s="33" t="s">
        <v>2938</v>
      </c>
      <c r="M21" s="33">
        <v>4</v>
      </c>
      <c r="N21" s="33">
        <v>3</v>
      </c>
      <c r="O21" s="33">
        <v>7</v>
      </c>
      <c r="P21" s="33" t="s">
        <v>2939</v>
      </c>
      <c r="Q21" s="33" t="s">
        <v>2940</v>
      </c>
      <c r="R21" s="33" t="s">
        <v>2941</v>
      </c>
      <c r="S21" s="33" t="s">
        <v>453</v>
      </c>
      <c r="T21" s="33" t="s">
        <v>954</v>
      </c>
      <c r="U21" s="33" t="s">
        <v>2942</v>
      </c>
      <c r="V21" s="33" t="s">
        <v>2943</v>
      </c>
      <c r="W21" s="33" t="s">
        <v>2944</v>
      </c>
      <c r="X21" s="33" t="s">
        <v>954</v>
      </c>
      <c r="Y21" s="33" t="s">
        <v>2945</v>
      </c>
      <c r="Z21" s="33" t="s">
        <v>2946</v>
      </c>
      <c r="AA21" s="33" t="s">
        <v>453</v>
      </c>
      <c r="AB21" s="33" t="s">
        <v>954</v>
      </c>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t="s">
        <v>2947</v>
      </c>
      <c r="BB21" s="33" t="s">
        <v>2948</v>
      </c>
      <c r="BC21" s="33" t="s">
        <v>820</v>
      </c>
      <c r="BD21" s="33" t="s">
        <v>962</v>
      </c>
      <c r="BE21" s="33" t="s">
        <v>2949</v>
      </c>
      <c r="BF21" s="33" t="s">
        <v>244</v>
      </c>
      <c r="BG21" s="33" t="s">
        <v>67</v>
      </c>
      <c r="BH21" s="33" t="s">
        <v>2950</v>
      </c>
      <c r="BI21" s="33">
        <v>3</v>
      </c>
      <c r="BJ21" s="33">
        <v>6</v>
      </c>
      <c r="BK21" s="33">
        <v>9</v>
      </c>
      <c r="BL21" s="33" t="s">
        <v>2951</v>
      </c>
      <c r="BM21" s="33" t="s">
        <v>2952</v>
      </c>
      <c r="BN21" s="33" t="s">
        <v>2953</v>
      </c>
      <c r="BO21" s="33" t="s">
        <v>2954</v>
      </c>
      <c r="BP21" s="33" t="s">
        <v>2955</v>
      </c>
      <c r="BQ21" s="33" t="s">
        <v>2956</v>
      </c>
      <c r="BR21" s="33" t="s">
        <v>2957</v>
      </c>
      <c r="BS21" s="33" t="s">
        <v>2958</v>
      </c>
      <c r="BT21" s="33" t="s">
        <v>2958</v>
      </c>
      <c r="BU21" s="33" t="s">
        <v>2959</v>
      </c>
      <c r="BV21" s="33" t="s">
        <v>2960</v>
      </c>
      <c r="BW21" s="33" t="s">
        <v>2961</v>
      </c>
      <c r="BX21" s="33" t="s">
        <v>2684</v>
      </c>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t="s">
        <v>2962</v>
      </c>
      <c r="CX21" s="33" t="s">
        <v>2963</v>
      </c>
      <c r="CY21" s="33" t="s">
        <v>2963</v>
      </c>
      <c r="CZ21" s="33" t="s">
        <v>2964</v>
      </c>
      <c r="DA21" s="33" t="s">
        <v>2965</v>
      </c>
      <c r="DB21" s="33" t="s">
        <v>328</v>
      </c>
      <c r="DC21" s="33" t="s">
        <v>123</v>
      </c>
      <c r="DD21" s="33" t="s">
        <v>2966</v>
      </c>
      <c r="DE21" s="33">
        <v>9</v>
      </c>
      <c r="DF21" s="33">
        <v>12</v>
      </c>
      <c r="DG21" s="33">
        <v>21</v>
      </c>
      <c r="DH21" s="33" t="s">
        <v>2967</v>
      </c>
      <c r="DI21" s="33" t="s">
        <v>2968</v>
      </c>
      <c r="DJ21" s="33" t="s">
        <v>2969</v>
      </c>
      <c r="DK21" s="33" t="s">
        <v>2970</v>
      </c>
      <c r="DL21" s="33" t="s">
        <v>954</v>
      </c>
      <c r="DM21" s="33" t="s">
        <v>2971</v>
      </c>
      <c r="DN21" s="33" t="s">
        <v>2972</v>
      </c>
      <c r="DO21" s="33" t="s">
        <v>2973</v>
      </c>
      <c r="DP21" s="33" t="s">
        <v>954</v>
      </c>
      <c r="DQ21" s="33" t="s">
        <v>2974</v>
      </c>
      <c r="DR21" s="33" t="s">
        <v>2975</v>
      </c>
      <c r="DS21" s="33" t="s">
        <v>2976</v>
      </c>
      <c r="DT21" s="33" t="s">
        <v>954</v>
      </c>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W21" s="33" t="s">
        <v>2977</v>
      </c>
      <c r="EX21" s="33" t="s">
        <v>2978</v>
      </c>
      <c r="EY21" s="33" t="s">
        <v>820</v>
      </c>
      <c r="EZ21" s="33" t="s">
        <v>2979</v>
      </c>
      <c r="FA21" s="33" t="s">
        <v>2980</v>
      </c>
      <c r="FB21" s="33" t="s">
        <v>244</v>
      </c>
      <c r="FC21" s="33" t="s">
        <v>126</v>
      </c>
      <c r="FD21" s="33" t="s">
        <v>550</v>
      </c>
      <c r="FE21" s="33">
        <v>2</v>
      </c>
      <c r="FF21" s="33">
        <v>6</v>
      </c>
      <c r="FG21" s="33">
        <v>8</v>
      </c>
      <c r="FH21" s="33" t="s">
        <v>2981</v>
      </c>
      <c r="FI21" s="33" t="s">
        <v>2982</v>
      </c>
      <c r="FJ21" s="33" t="s">
        <v>2983</v>
      </c>
      <c r="FK21" s="33" t="s">
        <v>2984</v>
      </c>
      <c r="FL21" s="33" t="s">
        <v>954</v>
      </c>
      <c r="FM21" s="33" t="s">
        <v>2985</v>
      </c>
      <c r="FN21" s="33" t="s">
        <v>2986</v>
      </c>
      <c r="FO21" s="33" t="s">
        <v>2987</v>
      </c>
      <c r="FP21" s="33" t="s">
        <v>954</v>
      </c>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t="s">
        <v>2988</v>
      </c>
      <c r="GT21" s="33" t="s">
        <v>2989</v>
      </c>
      <c r="GU21" s="33" t="s">
        <v>2990</v>
      </c>
      <c r="GV21" s="33" t="s">
        <v>2991</v>
      </c>
      <c r="GW21" s="33" t="s">
        <v>2992</v>
      </c>
      <c r="GX21" s="33" t="s">
        <v>244</v>
      </c>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t="s">
        <v>2993</v>
      </c>
      <c r="SB21" s="33" t="s">
        <v>2994</v>
      </c>
      <c r="SC21" s="33" t="s">
        <v>2995</v>
      </c>
      <c r="SD21" s="33" t="s">
        <v>2996</v>
      </c>
      <c r="SE21" s="33" t="s">
        <v>2997</v>
      </c>
      <c r="SF21" s="33" t="s">
        <v>2998</v>
      </c>
      <c r="SG21" s="33" t="s">
        <v>2999</v>
      </c>
      <c r="SH21" s="33" t="s">
        <v>3000</v>
      </c>
      <c r="SI21" s="33"/>
      <c r="SJ21" s="33"/>
      <c r="SK21" s="33"/>
      <c r="SL21" s="33"/>
      <c r="SM21" s="33"/>
      <c r="SN21" s="33"/>
      <c r="SO21" s="33"/>
      <c r="SP21" s="33"/>
      <c r="SQ21" s="33"/>
      <c r="SR21" s="38"/>
      <c r="SS21" s="38"/>
      <c r="ST21" s="39"/>
      <c r="SU21" s="39"/>
      <c r="SV21" s="38"/>
      <c r="SW21" s="38"/>
      <c r="SX21" s="33"/>
      <c r="SY21" s="33"/>
      <c r="SZ21" s="33"/>
      <c r="TA21" s="33"/>
      <c r="TB21" s="33"/>
      <c r="TC21" s="33"/>
      <c r="TD21" s="33"/>
      <c r="TE21" s="33"/>
      <c r="TF21" s="33"/>
      <c r="TG21" s="33"/>
      <c r="TH21" s="33"/>
      <c r="TI21" s="33"/>
      <c r="TJ21" s="33"/>
      <c r="TK21" s="33"/>
      <c r="TL21" s="33"/>
      <c r="TM21" s="33"/>
      <c r="TN21" s="33"/>
      <c r="TO21" s="33" t="s">
        <v>3001</v>
      </c>
      <c r="TP21" s="33" t="s">
        <v>3002</v>
      </c>
      <c r="TQ21" s="33" t="s">
        <v>3003</v>
      </c>
      <c r="TR21" s="33" t="s">
        <v>3004</v>
      </c>
      <c r="TS21" s="33" t="s">
        <v>3005</v>
      </c>
      <c r="TT21" s="33" t="s">
        <v>3006</v>
      </c>
      <c r="TU21" s="33" t="s">
        <v>3007</v>
      </c>
      <c r="TV21" s="33"/>
      <c r="TW21" s="33"/>
      <c r="TX21" s="33"/>
      <c r="TY21" s="33"/>
      <c r="TZ21" s="33"/>
      <c r="UA21" s="33"/>
      <c r="UB21" s="33"/>
      <c r="UC21" s="33"/>
      <c r="UD21" s="33"/>
      <c r="UE21" s="33"/>
      <c r="UF21" s="33"/>
      <c r="UG21" s="33"/>
      <c r="UH21" s="33"/>
      <c r="UI21" s="33"/>
      <c r="UJ21" s="33"/>
      <c r="UK21" s="33"/>
      <c r="UL21" s="33"/>
      <c r="UM21" s="33"/>
      <c r="UN21" s="33"/>
      <c r="UO21" s="33"/>
      <c r="UP21" s="38"/>
      <c r="UQ21" s="33"/>
      <c r="UR21" s="35"/>
      <c r="UT21" s="35"/>
      <c r="UU21" s="35"/>
      <c r="UV21" s="35"/>
      <c r="UW21" s="35"/>
      <c r="UX21" s="35"/>
      <c r="UY21" s="35"/>
      <c r="UZ21" s="35"/>
      <c r="VA21" s="35"/>
      <c r="VB21" s="36"/>
    </row>
    <row r="22" spans="1:574" s="34" customFormat="1" ht="15" customHeight="1">
      <c r="A22" s="33" t="s">
        <v>556</v>
      </c>
      <c r="B22" s="33" t="s">
        <v>3008</v>
      </c>
      <c r="C22" s="33" t="s">
        <v>229</v>
      </c>
      <c r="D22" s="33" t="s">
        <v>374</v>
      </c>
      <c r="E22" s="33" t="s">
        <v>2815</v>
      </c>
      <c r="F22" s="33">
        <v>22</v>
      </c>
      <c r="G22" s="33">
        <v>53</v>
      </c>
      <c r="H22" s="33">
        <v>75</v>
      </c>
      <c r="I22" s="33">
        <v>5</v>
      </c>
      <c r="J22" s="33" t="s">
        <v>3009</v>
      </c>
      <c r="K22" s="33" t="s">
        <v>8</v>
      </c>
      <c r="L22" s="33" t="s">
        <v>3010</v>
      </c>
      <c r="M22" s="33">
        <v>5</v>
      </c>
      <c r="N22" s="33">
        <v>10</v>
      </c>
      <c r="O22" s="33">
        <v>15</v>
      </c>
      <c r="P22" s="33" t="s">
        <v>3011</v>
      </c>
      <c r="Q22" s="33" t="s">
        <v>3012</v>
      </c>
      <c r="R22" s="33" t="s">
        <v>3013</v>
      </c>
      <c r="S22" s="33" t="s">
        <v>453</v>
      </c>
      <c r="T22" s="33" t="s">
        <v>3014</v>
      </c>
      <c r="U22" s="33" t="s">
        <v>3015</v>
      </c>
      <c r="V22" s="33" t="s">
        <v>3016</v>
      </c>
      <c r="W22" s="33" t="s">
        <v>3017</v>
      </c>
      <c r="X22" s="33" t="s">
        <v>3014</v>
      </c>
      <c r="Y22" s="33" t="s">
        <v>3018</v>
      </c>
      <c r="Z22" s="33" t="s">
        <v>3019</v>
      </c>
      <c r="AA22" s="33" t="s">
        <v>3020</v>
      </c>
      <c r="AB22" s="33" t="s">
        <v>3014</v>
      </c>
      <c r="AC22" s="33" t="s">
        <v>3021</v>
      </c>
      <c r="AD22" s="33" t="s">
        <v>3022</v>
      </c>
      <c r="AE22" s="33" t="s">
        <v>3023</v>
      </c>
      <c r="AF22" s="33" t="s">
        <v>3014</v>
      </c>
      <c r="AG22" s="33" t="s">
        <v>3024</v>
      </c>
      <c r="AH22" s="33" t="s">
        <v>3025</v>
      </c>
      <c r="AI22" s="33" t="s">
        <v>3026</v>
      </c>
      <c r="AJ22" s="33" t="s">
        <v>3014</v>
      </c>
      <c r="AK22" s="33"/>
      <c r="AL22" s="33"/>
      <c r="AM22" s="33"/>
      <c r="AN22" s="33"/>
      <c r="AO22" s="33"/>
      <c r="AP22" s="33"/>
      <c r="AQ22" s="33"/>
      <c r="AR22" s="33"/>
      <c r="AS22" s="33"/>
      <c r="AT22" s="33"/>
      <c r="AU22" s="33"/>
      <c r="AV22" s="33"/>
      <c r="AW22" s="33"/>
      <c r="AX22" s="33"/>
      <c r="AY22" s="33"/>
      <c r="AZ22" s="33"/>
      <c r="BA22" s="33" t="s">
        <v>3027</v>
      </c>
      <c r="BB22" s="33" t="s">
        <v>3028</v>
      </c>
      <c r="BC22" s="33" t="s">
        <v>705</v>
      </c>
      <c r="BD22" s="33" t="s">
        <v>3029</v>
      </c>
      <c r="BE22" s="33" t="s">
        <v>3030</v>
      </c>
      <c r="BF22" s="33" t="s">
        <v>328</v>
      </c>
      <c r="BG22" s="33" t="s">
        <v>67</v>
      </c>
      <c r="BH22" s="33" t="s">
        <v>3031</v>
      </c>
      <c r="BI22" s="33">
        <v>2</v>
      </c>
      <c r="BJ22" s="33">
        <v>6</v>
      </c>
      <c r="BK22" s="33">
        <v>8</v>
      </c>
      <c r="BL22" s="33" t="s">
        <v>3032</v>
      </c>
      <c r="BM22" s="33" t="s">
        <v>3033</v>
      </c>
      <c r="BN22" s="33" t="s">
        <v>3034</v>
      </c>
      <c r="BO22" s="33" t="s">
        <v>3035</v>
      </c>
      <c r="BP22" s="33" t="s">
        <v>3036</v>
      </c>
      <c r="BQ22" s="33" t="s">
        <v>3037</v>
      </c>
      <c r="BR22" s="33" t="s">
        <v>3038</v>
      </c>
      <c r="BS22" s="33" t="s">
        <v>3039</v>
      </c>
      <c r="BT22" s="33" t="s">
        <v>3014</v>
      </c>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t="s">
        <v>3040</v>
      </c>
      <c r="CX22" s="33" t="s">
        <v>3041</v>
      </c>
      <c r="CY22" s="33" t="s">
        <v>3042</v>
      </c>
      <c r="CZ22" s="33" t="s">
        <v>3043</v>
      </c>
      <c r="DA22" s="33" t="s">
        <v>3044</v>
      </c>
      <c r="DB22" s="33" t="s">
        <v>328</v>
      </c>
      <c r="DC22" s="33" t="s">
        <v>123</v>
      </c>
      <c r="DD22" s="33" t="s">
        <v>3045</v>
      </c>
      <c r="DE22" s="33">
        <v>6</v>
      </c>
      <c r="DF22" s="33">
        <v>14</v>
      </c>
      <c r="DG22" s="33">
        <v>20</v>
      </c>
      <c r="DH22" s="33" t="s">
        <v>3046</v>
      </c>
      <c r="DI22" s="33" t="s">
        <v>3047</v>
      </c>
      <c r="DJ22" s="33" t="s">
        <v>3048</v>
      </c>
      <c r="DK22" s="33" t="s">
        <v>3049</v>
      </c>
      <c r="DL22" s="33" t="s">
        <v>3050</v>
      </c>
      <c r="DM22" s="33" t="s">
        <v>3051</v>
      </c>
      <c r="DN22" s="33" t="s">
        <v>3052</v>
      </c>
      <c r="DO22" s="33" t="s">
        <v>3053</v>
      </c>
      <c r="DP22" s="33" t="s">
        <v>3054</v>
      </c>
      <c r="DQ22" s="33" t="s">
        <v>3055</v>
      </c>
      <c r="DR22" s="33" t="s">
        <v>3056</v>
      </c>
      <c r="DS22" s="33" t="s">
        <v>3057</v>
      </c>
      <c r="DT22" s="33" t="s">
        <v>3014</v>
      </c>
      <c r="DU22" s="33" t="s">
        <v>3058</v>
      </c>
      <c r="DV22" s="33" t="s">
        <v>3059</v>
      </c>
      <c r="DW22" s="33" t="s">
        <v>3060</v>
      </c>
      <c r="DX22" s="33" t="s">
        <v>3014</v>
      </c>
      <c r="DY22" s="33" t="s">
        <v>3061</v>
      </c>
      <c r="DZ22" s="33" t="s">
        <v>3062</v>
      </c>
      <c r="EA22" s="33" t="s">
        <v>3063</v>
      </c>
      <c r="EB22" s="33" t="s">
        <v>3014</v>
      </c>
      <c r="EC22" s="33"/>
      <c r="ED22" s="33"/>
      <c r="EE22" s="33"/>
      <c r="EF22" s="33"/>
      <c r="EG22" s="33"/>
      <c r="EH22" s="33"/>
      <c r="EI22" s="33"/>
      <c r="EJ22" s="33"/>
      <c r="EK22" s="33"/>
      <c r="EL22" s="33"/>
      <c r="EM22" s="33"/>
      <c r="EN22" s="33"/>
      <c r="EO22" s="33"/>
      <c r="EP22" s="33"/>
      <c r="EQ22" s="33"/>
      <c r="ER22" s="33"/>
      <c r="EW22" s="33" t="s">
        <v>3064</v>
      </c>
      <c r="EX22" s="33" t="s">
        <v>3065</v>
      </c>
      <c r="EY22" s="33" t="s">
        <v>1065</v>
      </c>
      <c r="EZ22" s="33" t="s">
        <v>3043</v>
      </c>
      <c r="FA22" s="33" t="s">
        <v>3066</v>
      </c>
      <c r="FB22" s="33" t="s">
        <v>328</v>
      </c>
      <c r="FC22" s="33" t="s">
        <v>126</v>
      </c>
      <c r="FD22" s="33" t="s">
        <v>3067</v>
      </c>
      <c r="FE22" s="33">
        <v>6</v>
      </c>
      <c r="FF22" s="33">
        <v>16</v>
      </c>
      <c r="FG22" s="33">
        <v>22</v>
      </c>
      <c r="FH22" s="33" t="s">
        <v>3068</v>
      </c>
      <c r="FI22" s="33" t="s">
        <v>3069</v>
      </c>
      <c r="FJ22" s="33" t="s">
        <v>924</v>
      </c>
      <c r="FK22" s="33" t="s">
        <v>3070</v>
      </c>
      <c r="FL22" s="33" t="s">
        <v>3071</v>
      </c>
      <c r="FM22" s="33" t="s">
        <v>3072</v>
      </c>
      <c r="FN22" s="33" t="s">
        <v>3073</v>
      </c>
      <c r="FO22" s="33" t="s">
        <v>3074</v>
      </c>
      <c r="FP22" s="33" t="s">
        <v>3071</v>
      </c>
      <c r="FQ22" s="33" t="s">
        <v>926</v>
      </c>
      <c r="FR22" s="33" t="s">
        <v>3075</v>
      </c>
      <c r="FS22" s="33" t="s">
        <v>3076</v>
      </c>
      <c r="FT22" s="33" t="s">
        <v>3071</v>
      </c>
      <c r="FU22" s="33" t="s">
        <v>930</v>
      </c>
      <c r="FV22" s="33" t="s">
        <v>931</v>
      </c>
      <c r="FW22" s="33" t="s">
        <v>3077</v>
      </c>
      <c r="FX22" s="33" t="s">
        <v>3071</v>
      </c>
      <c r="FY22" s="33"/>
      <c r="FZ22" s="33"/>
      <c r="GA22" s="33"/>
      <c r="GB22" s="33"/>
      <c r="GC22" s="33"/>
      <c r="GD22" s="33"/>
      <c r="GE22" s="33"/>
      <c r="GF22" s="33"/>
      <c r="GG22" s="33"/>
      <c r="GH22" s="33"/>
      <c r="GI22" s="33"/>
      <c r="GJ22" s="33"/>
      <c r="GK22" s="33"/>
      <c r="GL22" s="33"/>
      <c r="GM22" s="33"/>
      <c r="GN22" s="33"/>
      <c r="GO22" s="33"/>
      <c r="GP22" s="33"/>
      <c r="GQ22" s="33"/>
      <c r="GR22" s="33"/>
      <c r="GS22" s="33" t="s">
        <v>3078</v>
      </c>
      <c r="GT22" s="33" t="s">
        <v>3079</v>
      </c>
      <c r="GU22" s="33" t="s">
        <v>3080</v>
      </c>
      <c r="GV22" s="33" t="s">
        <v>3081</v>
      </c>
      <c r="GW22" s="33" t="s">
        <v>3082</v>
      </c>
      <c r="GX22" s="33" t="s">
        <v>328</v>
      </c>
      <c r="GY22" s="33" t="s">
        <v>129</v>
      </c>
      <c r="GZ22" s="33" t="s">
        <v>3083</v>
      </c>
      <c r="HA22" s="33">
        <v>3</v>
      </c>
      <c r="HB22" s="33">
        <v>7</v>
      </c>
      <c r="HC22" s="33">
        <v>10</v>
      </c>
      <c r="HD22" s="33" t="s">
        <v>3084</v>
      </c>
      <c r="HE22" s="33" t="s">
        <v>3085</v>
      </c>
      <c r="HF22" s="33" t="s">
        <v>3086</v>
      </c>
      <c r="HG22" s="33" t="s">
        <v>3087</v>
      </c>
      <c r="HH22" s="33" t="s">
        <v>3050</v>
      </c>
      <c r="HI22" s="33" t="s">
        <v>3088</v>
      </c>
      <c r="HJ22" s="33" t="s">
        <v>3089</v>
      </c>
      <c r="HK22" s="33" t="s">
        <v>3090</v>
      </c>
      <c r="HL22" s="33" t="s">
        <v>3050</v>
      </c>
      <c r="HM22" s="33" t="s">
        <v>3091</v>
      </c>
      <c r="HN22" s="33" t="s">
        <v>3092</v>
      </c>
      <c r="HO22" s="33" t="s">
        <v>529</v>
      </c>
      <c r="HP22" s="33" t="s">
        <v>3050</v>
      </c>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t="s">
        <v>3093</v>
      </c>
      <c r="IP22" s="33" t="s">
        <v>3094</v>
      </c>
      <c r="IQ22" s="33" t="s">
        <v>3095</v>
      </c>
      <c r="IR22" s="33" t="s">
        <v>3096</v>
      </c>
      <c r="IS22" s="33" t="s">
        <v>3097</v>
      </c>
      <c r="IT22" s="33" t="s">
        <v>328</v>
      </c>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t="s">
        <v>3098</v>
      </c>
      <c r="SB22" s="33" t="s">
        <v>3099</v>
      </c>
      <c r="SC22" s="33" t="s">
        <v>3100</v>
      </c>
      <c r="SD22" s="33" t="s">
        <v>3101</v>
      </c>
      <c r="SE22" s="33" t="s">
        <v>3102</v>
      </c>
      <c r="SF22" s="33" t="s">
        <v>3103</v>
      </c>
      <c r="SG22" s="33" t="s">
        <v>3104</v>
      </c>
      <c r="SH22" s="33" t="s">
        <v>3105</v>
      </c>
      <c r="SI22" s="33" t="s">
        <v>3106</v>
      </c>
      <c r="SJ22" s="33" t="s">
        <v>3107</v>
      </c>
      <c r="SK22" s="33" t="s">
        <v>3108</v>
      </c>
      <c r="SL22" s="33" t="s">
        <v>3109</v>
      </c>
      <c r="SM22" s="33" t="s">
        <v>3110</v>
      </c>
      <c r="SN22" s="33" t="s">
        <v>3111</v>
      </c>
      <c r="SO22" s="33" t="s">
        <v>3104</v>
      </c>
      <c r="SP22" s="33" t="s">
        <v>3112</v>
      </c>
      <c r="SQ22" s="33"/>
      <c r="SR22" s="38"/>
      <c r="SS22" s="38"/>
      <c r="ST22" s="39"/>
      <c r="SU22" s="39"/>
      <c r="SV22" s="38"/>
      <c r="SW22" s="38"/>
      <c r="SX22" s="33"/>
      <c r="SY22" s="33"/>
      <c r="SZ22" s="33"/>
      <c r="TA22" s="33"/>
      <c r="TB22" s="33"/>
      <c r="TC22" s="33"/>
      <c r="TD22" s="33"/>
      <c r="TE22" s="33"/>
      <c r="TF22" s="33"/>
      <c r="TG22" s="33"/>
      <c r="TH22" s="33"/>
      <c r="TI22" s="33"/>
      <c r="TJ22" s="33"/>
      <c r="TK22" s="33"/>
      <c r="TL22" s="33"/>
      <c r="TM22" s="33"/>
      <c r="TN22" s="33"/>
      <c r="TO22" s="33" t="s">
        <v>3113</v>
      </c>
      <c r="TP22" s="33" t="s">
        <v>3114</v>
      </c>
      <c r="TQ22" s="33" t="s">
        <v>3115</v>
      </c>
      <c r="TR22" s="33" t="s">
        <v>3116</v>
      </c>
      <c r="TS22" s="33" t="s">
        <v>3117</v>
      </c>
      <c r="TT22" s="33" t="s">
        <v>3118</v>
      </c>
      <c r="TU22" s="33" t="s">
        <v>3119</v>
      </c>
      <c r="TV22" s="33" t="s">
        <v>3120</v>
      </c>
      <c r="TW22" s="33" t="s">
        <v>3121</v>
      </c>
      <c r="TX22" s="33" t="s">
        <v>3122</v>
      </c>
      <c r="TY22" s="33" t="s">
        <v>3123</v>
      </c>
      <c r="TZ22" s="33" t="s">
        <v>3124</v>
      </c>
      <c r="UA22" s="33" t="s">
        <v>3125</v>
      </c>
      <c r="UB22" s="33" t="s">
        <v>3126</v>
      </c>
      <c r="UC22" s="33"/>
      <c r="UD22" s="33"/>
      <c r="UE22" s="33"/>
      <c r="UF22" s="33"/>
      <c r="UG22" s="33"/>
      <c r="UH22" s="33"/>
      <c r="UI22" s="33"/>
      <c r="UJ22" s="33"/>
      <c r="UK22" s="33"/>
      <c r="UL22" s="33"/>
      <c r="UM22" s="33"/>
      <c r="UN22" s="33"/>
      <c r="UO22" s="33"/>
      <c r="UP22" s="38"/>
      <c r="UQ22" s="33"/>
      <c r="UR22" s="35"/>
      <c r="UT22" s="35"/>
      <c r="UU22" s="35"/>
      <c r="UV22" s="35"/>
      <c r="UW22" s="35"/>
      <c r="UX22" s="35"/>
      <c r="UY22" s="35"/>
      <c r="UZ22" s="35"/>
      <c r="VA22" s="35"/>
      <c r="VB22" s="36"/>
    </row>
    <row r="23" spans="1:574" s="34" customFormat="1" ht="15" customHeight="1">
      <c r="A23" s="33" t="s">
        <v>557</v>
      </c>
      <c r="B23" s="33" t="s">
        <v>3127</v>
      </c>
      <c r="C23" s="33" t="s">
        <v>229</v>
      </c>
      <c r="D23" s="33" t="s">
        <v>374</v>
      </c>
      <c r="E23" s="33" t="s">
        <v>2815</v>
      </c>
      <c r="F23" s="33">
        <v>22</v>
      </c>
      <c r="G23" s="33">
        <v>38</v>
      </c>
      <c r="H23" s="33">
        <v>60</v>
      </c>
      <c r="I23" s="33">
        <v>4</v>
      </c>
      <c r="J23" s="33" t="s">
        <v>3128</v>
      </c>
      <c r="K23" s="33" t="s">
        <v>8</v>
      </c>
      <c r="L23" s="33" t="s">
        <v>3129</v>
      </c>
      <c r="M23" s="33">
        <v>3</v>
      </c>
      <c r="N23" s="33">
        <v>9</v>
      </c>
      <c r="O23" s="33">
        <v>12</v>
      </c>
      <c r="P23" s="33" t="s">
        <v>3130</v>
      </c>
      <c r="Q23" s="33" t="s">
        <v>3131</v>
      </c>
      <c r="R23" s="33" t="s">
        <v>3132</v>
      </c>
      <c r="S23" s="33" t="s">
        <v>453</v>
      </c>
      <c r="T23" s="33" t="s">
        <v>3133</v>
      </c>
      <c r="U23" s="33" t="s">
        <v>3134</v>
      </c>
      <c r="V23" s="33" t="s">
        <v>3135</v>
      </c>
      <c r="W23" s="33" t="s">
        <v>3136</v>
      </c>
      <c r="X23" s="33" t="s">
        <v>3133</v>
      </c>
      <c r="Y23" s="33" t="s">
        <v>3137</v>
      </c>
      <c r="Z23" s="33" t="s">
        <v>3138</v>
      </c>
      <c r="AA23" s="33" t="s">
        <v>453</v>
      </c>
      <c r="AB23" s="33" t="s">
        <v>3133</v>
      </c>
      <c r="AC23" s="33" t="s">
        <v>3139</v>
      </c>
      <c r="AD23" s="33" t="s">
        <v>3140</v>
      </c>
      <c r="AE23" s="33" t="s">
        <v>3141</v>
      </c>
      <c r="AF23" s="33" t="s">
        <v>2439</v>
      </c>
      <c r="AG23" s="33"/>
      <c r="AH23" s="33"/>
      <c r="AI23" s="33"/>
      <c r="AJ23" s="33"/>
      <c r="AK23" s="33"/>
      <c r="AL23" s="33"/>
      <c r="AM23" s="33"/>
      <c r="AN23" s="33"/>
      <c r="AO23" s="33"/>
      <c r="AP23" s="33"/>
      <c r="AQ23" s="33"/>
      <c r="AR23" s="33"/>
      <c r="AS23" s="33"/>
      <c r="AT23" s="33"/>
      <c r="AU23" s="33"/>
      <c r="AV23" s="33"/>
      <c r="AW23" s="33"/>
      <c r="AX23" s="33"/>
      <c r="AY23" s="33"/>
      <c r="AZ23" s="33"/>
      <c r="BA23" s="33" t="s">
        <v>3142</v>
      </c>
      <c r="BB23" s="33" t="s">
        <v>3143</v>
      </c>
      <c r="BC23" s="33" t="s">
        <v>820</v>
      </c>
      <c r="BD23" s="33" t="s">
        <v>3144</v>
      </c>
      <c r="BE23" s="33" t="s">
        <v>3145</v>
      </c>
      <c r="BF23" s="33" t="s">
        <v>244</v>
      </c>
      <c r="BG23" s="33" t="s">
        <v>67</v>
      </c>
      <c r="BH23" s="33" t="s">
        <v>3146</v>
      </c>
      <c r="BI23" s="33">
        <v>10</v>
      </c>
      <c r="BJ23" s="33">
        <v>19</v>
      </c>
      <c r="BK23" s="33">
        <v>29</v>
      </c>
      <c r="BL23" s="33" t="s">
        <v>3147</v>
      </c>
      <c r="BM23" s="33" t="s">
        <v>3146</v>
      </c>
      <c r="BN23" s="33" t="s">
        <v>3148</v>
      </c>
      <c r="BO23" s="33" t="s">
        <v>453</v>
      </c>
      <c r="BP23" s="33" t="s">
        <v>2439</v>
      </c>
      <c r="BQ23" s="33" t="s">
        <v>3149</v>
      </c>
      <c r="BR23" s="33" t="s">
        <v>3150</v>
      </c>
      <c r="BS23" s="33" t="s">
        <v>3151</v>
      </c>
      <c r="BT23" s="33" t="s">
        <v>2439</v>
      </c>
      <c r="BU23" s="33" t="s">
        <v>3152</v>
      </c>
      <c r="BV23" s="33" t="s">
        <v>3153</v>
      </c>
      <c r="BW23" s="33" t="s">
        <v>3154</v>
      </c>
      <c r="BX23" s="33" t="s">
        <v>2439</v>
      </c>
      <c r="BY23" s="33" t="s">
        <v>3155</v>
      </c>
      <c r="BZ23" s="33" t="s">
        <v>3156</v>
      </c>
      <c r="CA23" s="33" t="s">
        <v>3157</v>
      </c>
      <c r="CB23" s="33" t="s">
        <v>2439</v>
      </c>
      <c r="CC23" s="33" t="s">
        <v>3158</v>
      </c>
      <c r="CD23" s="33" t="s">
        <v>3159</v>
      </c>
      <c r="CE23" s="33" t="s">
        <v>3160</v>
      </c>
      <c r="CF23" s="33" t="s">
        <v>3133</v>
      </c>
      <c r="CG23" s="33" t="s">
        <v>3161</v>
      </c>
      <c r="CH23" s="33" t="s">
        <v>3162</v>
      </c>
      <c r="CI23" s="33" t="s">
        <v>3163</v>
      </c>
      <c r="CJ23" s="33" t="s">
        <v>2439</v>
      </c>
      <c r="CK23" s="33"/>
      <c r="CL23" s="33"/>
      <c r="CM23" s="33"/>
      <c r="CN23" s="33"/>
      <c r="CO23" s="33"/>
      <c r="CP23" s="33"/>
      <c r="CQ23" s="33"/>
      <c r="CR23" s="33"/>
      <c r="CS23" s="33"/>
      <c r="CT23" s="33"/>
      <c r="CU23" s="33"/>
      <c r="CV23" s="33"/>
      <c r="CW23" s="33" t="s">
        <v>3164</v>
      </c>
      <c r="CX23" s="33" t="s">
        <v>3165</v>
      </c>
      <c r="CY23" s="33" t="s">
        <v>1512</v>
      </c>
      <c r="CZ23" s="33" t="s">
        <v>3166</v>
      </c>
      <c r="DA23" s="33" t="s">
        <v>3167</v>
      </c>
      <c r="DB23" s="33" t="s">
        <v>328</v>
      </c>
      <c r="DC23" s="33" t="s">
        <v>123</v>
      </c>
      <c r="DD23" s="33" t="s">
        <v>3168</v>
      </c>
      <c r="DE23" s="33">
        <v>3</v>
      </c>
      <c r="DF23" s="33">
        <v>16</v>
      </c>
      <c r="DG23" s="33">
        <v>19</v>
      </c>
      <c r="DH23" s="33" t="s">
        <v>3169</v>
      </c>
      <c r="DI23" s="33" t="s">
        <v>3170</v>
      </c>
      <c r="DJ23" s="33" t="s">
        <v>3171</v>
      </c>
      <c r="DK23" s="33" t="s">
        <v>3172</v>
      </c>
      <c r="DL23" s="33" t="s">
        <v>3133</v>
      </c>
      <c r="DM23" s="33" t="s">
        <v>3173</v>
      </c>
      <c r="DN23" s="33" t="s">
        <v>529</v>
      </c>
      <c r="DO23" s="33" t="s">
        <v>3174</v>
      </c>
      <c r="DP23" s="33" t="s">
        <v>3133</v>
      </c>
      <c r="DQ23" s="33" t="s">
        <v>3175</v>
      </c>
      <c r="DR23" s="33" t="s">
        <v>3176</v>
      </c>
      <c r="DS23" s="33" t="s">
        <v>3177</v>
      </c>
      <c r="DT23" s="33" t="s">
        <v>2439</v>
      </c>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W23" s="33" t="s">
        <v>3178</v>
      </c>
      <c r="EX23" s="33" t="s">
        <v>3179</v>
      </c>
      <c r="EY23" s="33" t="s">
        <v>1512</v>
      </c>
      <c r="EZ23" s="33" t="s">
        <v>3180</v>
      </c>
      <c r="FA23" s="33" t="s">
        <v>3181</v>
      </c>
      <c r="FB23" s="33" t="s">
        <v>328</v>
      </c>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t="s">
        <v>2493</v>
      </c>
      <c r="SB23" s="33" t="s">
        <v>3182</v>
      </c>
      <c r="SC23" s="33"/>
      <c r="SD23" s="33"/>
      <c r="SE23" s="33"/>
      <c r="SF23" s="33"/>
      <c r="SG23" s="33"/>
      <c r="SH23" s="33"/>
      <c r="SI23" s="33"/>
      <c r="SJ23" s="33"/>
      <c r="SK23" s="33"/>
      <c r="SL23" s="33"/>
      <c r="SM23" s="33"/>
      <c r="SN23" s="33"/>
      <c r="SO23" s="33"/>
      <c r="SP23" s="33"/>
      <c r="SQ23" s="33"/>
      <c r="SR23" s="38"/>
      <c r="SS23" s="38"/>
      <c r="ST23" s="39"/>
      <c r="SU23" s="39"/>
      <c r="SV23" s="38"/>
      <c r="SW23" s="38"/>
      <c r="SX23" s="33"/>
      <c r="SY23" s="33"/>
      <c r="SZ23" s="33"/>
      <c r="TA23" s="33"/>
      <c r="TB23" s="33"/>
      <c r="TC23" s="33"/>
      <c r="TD23" s="33"/>
      <c r="TE23" s="33"/>
      <c r="TF23" s="33"/>
      <c r="TG23" s="33"/>
      <c r="TH23" s="33"/>
      <c r="TI23" s="33"/>
      <c r="TJ23" s="33"/>
      <c r="TK23" s="33"/>
      <c r="TL23" s="33"/>
      <c r="TM23" s="33"/>
      <c r="TN23" s="33"/>
      <c r="TO23" s="33" t="s">
        <v>3183</v>
      </c>
      <c r="TP23" s="33" t="s">
        <v>3184</v>
      </c>
      <c r="TQ23" s="33" t="s">
        <v>3185</v>
      </c>
      <c r="TR23" s="33" t="s">
        <v>3186</v>
      </c>
      <c r="TS23" s="33" t="s">
        <v>3187</v>
      </c>
      <c r="TT23" s="33" t="s">
        <v>3188</v>
      </c>
      <c r="TU23" s="33" t="s">
        <v>3189</v>
      </c>
      <c r="TV23" s="33" t="s">
        <v>3190</v>
      </c>
      <c r="TW23" s="33" t="s">
        <v>3191</v>
      </c>
      <c r="TX23" s="33" t="s">
        <v>3192</v>
      </c>
      <c r="TY23" s="33" t="s">
        <v>3193</v>
      </c>
      <c r="TZ23" s="33"/>
      <c r="UA23" s="33"/>
      <c r="UB23" s="33"/>
      <c r="UC23" s="33"/>
      <c r="UD23" s="33"/>
      <c r="UE23" s="33"/>
      <c r="UF23" s="33"/>
      <c r="UG23" s="33"/>
      <c r="UH23" s="33"/>
      <c r="UI23" s="33"/>
      <c r="UJ23" s="33"/>
      <c r="UK23" s="33"/>
      <c r="UL23" s="33"/>
      <c r="UM23" s="33"/>
      <c r="UN23" s="33"/>
      <c r="UO23" s="33"/>
      <c r="UP23" s="38"/>
      <c r="UQ23" s="33"/>
      <c r="UR23" s="35"/>
      <c r="UT23" s="35"/>
      <c r="UU23" s="35"/>
      <c r="UV23" s="35"/>
      <c r="UW23" s="35"/>
      <c r="UX23" s="35"/>
      <c r="UY23" s="35"/>
      <c r="UZ23" s="35"/>
      <c r="VA23" s="35"/>
      <c r="VB23" s="36"/>
    </row>
    <row r="24" spans="1:574" s="34" customFormat="1" ht="15" customHeight="1">
      <c r="A24" s="33" t="s">
        <v>559</v>
      </c>
      <c r="B24" s="33" t="s">
        <v>3194</v>
      </c>
      <c r="C24" s="33" t="s">
        <v>229</v>
      </c>
      <c r="D24" s="33" t="s">
        <v>374</v>
      </c>
      <c r="E24" s="33" t="s">
        <v>2815</v>
      </c>
      <c r="F24" s="33">
        <v>28</v>
      </c>
      <c r="G24" s="33">
        <v>47</v>
      </c>
      <c r="H24" s="33">
        <v>75</v>
      </c>
      <c r="I24" s="33">
        <v>5</v>
      </c>
      <c r="J24" s="33" t="s">
        <v>3195</v>
      </c>
      <c r="K24" s="33" t="s">
        <v>8</v>
      </c>
      <c r="L24" s="33" t="s">
        <v>3196</v>
      </c>
      <c r="M24" s="33">
        <v>7</v>
      </c>
      <c r="N24" s="33">
        <v>3</v>
      </c>
      <c r="O24" s="33">
        <v>10</v>
      </c>
      <c r="P24" s="33" t="s">
        <v>3197</v>
      </c>
      <c r="Q24" s="33" t="s">
        <v>3198</v>
      </c>
      <c r="R24" s="33" t="s">
        <v>3199</v>
      </c>
      <c r="S24" s="33" t="s">
        <v>3200</v>
      </c>
      <c r="T24" s="33" t="s">
        <v>3201</v>
      </c>
      <c r="U24" s="33" t="s">
        <v>3202</v>
      </c>
      <c r="V24" s="33" t="s">
        <v>3203</v>
      </c>
      <c r="W24" s="33" t="s">
        <v>3204</v>
      </c>
      <c r="X24" s="33" t="s">
        <v>3201</v>
      </c>
      <c r="Y24" s="33" t="s">
        <v>3205</v>
      </c>
      <c r="Z24" s="33" t="s">
        <v>3206</v>
      </c>
      <c r="AA24" s="33" t="s">
        <v>3207</v>
      </c>
      <c r="AB24" s="33" t="s">
        <v>3208</v>
      </c>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t="s">
        <v>3209</v>
      </c>
      <c r="BB24" s="33" t="s">
        <v>3210</v>
      </c>
      <c r="BC24" s="33" t="s">
        <v>3211</v>
      </c>
      <c r="BD24" s="33" t="s">
        <v>1321</v>
      </c>
      <c r="BE24" s="33" t="s">
        <v>3212</v>
      </c>
      <c r="BF24" s="33" t="s">
        <v>244</v>
      </c>
      <c r="BG24" s="33" t="s">
        <v>67</v>
      </c>
      <c r="BH24" s="33" t="s">
        <v>3213</v>
      </c>
      <c r="BI24" s="33">
        <v>4</v>
      </c>
      <c r="BJ24" s="33">
        <v>11</v>
      </c>
      <c r="BK24" s="33">
        <v>15</v>
      </c>
      <c r="BL24" s="33" t="s">
        <v>3214</v>
      </c>
      <c r="BM24" s="33" t="s">
        <v>3215</v>
      </c>
      <c r="BN24" s="33" t="s">
        <v>3216</v>
      </c>
      <c r="BO24" s="33" t="s">
        <v>3217</v>
      </c>
      <c r="BP24" s="33" t="s">
        <v>3201</v>
      </c>
      <c r="BQ24" s="33" t="s">
        <v>3218</v>
      </c>
      <c r="BR24" s="33" t="s">
        <v>3219</v>
      </c>
      <c r="BS24" s="33" t="s">
        <v>3220</v>
      </c>
      <c r="BT24" s="33" t="s">
        <v>3208</v>
      </c>
      <c r="BU24" s="33" t="s">
        <v>3221</v>
      </c>
      <c r="BV24" s="33" t="s">
        <v>3222</v>
      </c>
      <c r="BW24" s="33" t="s">
        <v>3223</v>
      </c>
      <c r="BX24" s="33" t="s">
        <v>3201</v>
      </c>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t="s">
        <v>3224</v>
      </c>
      <c r="CX24" s="33" t="s">
        <v>3225</v>
      </c>
      <c r="CY24" s="33" t="s">
        <v>3225</v>
      </c>
      <c r="CZ24" s="33" t="s">
        <v>1321</v>
      </c>
      <c r="DA24" s="33" t="s">
        <v>3226</v>
      </c>
      <c r="DB24" s="33" t="s">
        <v>328</v>
      </c>
      <c r="DC24" s="33" t="s">
        <v>123</v>
      </c>
      <c r="DD24" s="33" t="s">
        <v>3227</v>
      </c>
      <c r="DE24" s="33">
        <v>7</v>
      </c>
      <c r="DF24" s="33">
        <v>23</v>
      </c>
      <c r="DG24" s="33">
        <v>30</v>
      </c>
      <c r="DH24" s="33" t="s">
        <v>3228</v>
      </c>
      <c r="DI24" s="33" t="s">
        <v>3229</v>
      </c>
      <c r="DJ24" s="33" t="s">
        <v>3230</v>
      </c>
      <c r="DK24" s="33" t="s">
        <v>3231</v>
      </c>
      <c r="DL24" s="33" t="s">
        <v>3208</v>
      </c>
      <c r="DM24" s="33" t="s">
        <v>3232</v>
      </c>
      <c r="DN24" s="33" t="s">
        <v>3233</v>
      </c>
      <c r="DO24" s="33" t="s">
        <v>3234</v>
      </c>
      <c r="DP24" s="33" t="s">
        <v>3208</v>
      </c>
      <c r="DQ24" s="33" t="s">
        <v>3235</v>
      </c>
      <c r="DR24" s="33" t="s">
        <v>3236</v>
      </c>
      <c r="DS24" s="33" t="s">
        <v>3237</v>
      </c>
      <c r="DT24" s="33" t="s">
        <v>3201</v>
      </c>
      <c r="DU24" s="33" t="s">
        <v>3238</v>
      </c>
      <c r="DV24" s="33" t="s">
        <v>3239</v>
      </c>
      <c r="DW24" s="33" t="s">
        <v>3240</v>
      </c>
      <c r="DX24" s="33" t="s">
        <v>3201</v>
      </c>
      <c r="DY24" s="33" t="s">
        <v>3241</v>
      </c>
      <c r="DZ24" s="33" t="s">
        <v>3242</v>
      </c>
      <c r="EA24" s="33" t="s">
        <v>3243</v>
      </c>
      <c r="EB24" s="33" t="s">
        <v>3208</v>
      </c>
      <c r="EC24" s="33"/>
      <c r="ED24" s="33"/>
      <c r="EE24" s="33"/>
      <c r="EF24" s="33"/>
      <c r="EG24" s="33"/>
      <c r="EH24" s="33"/>
      <c r="EI24" s="33"/>
      <c r="EJ24" s="33"/>
      <c r="EK24" s="33"/>
      <c r="EL24" s="33"/>
      <c r="EM24" s="33"/>
      <c r="EN24" s="33"/>
      <c r="EO24" s="33"/>
      <c r="EP24" s="33"/>
      <c r="EQ24" s="33"/>
      <c r="ER24" s="33"/>
      <c r="EW24" s="33" t="s">
        <v>3244</v>
      </c>
      <c r="EX24" s="33" t="s">
        <v>3245</v>
      </c>
      <c r="EY24" s="33" t="s">
        <v>3246</v>
      </c>
      <c r="EZ24" s="33" t="s">
        <v>3247</v>
      </c>
      <c r="FA24" s="33" t="s">
        <v>3248</v>
      </c>
      <c r="FB24" s="33" t="s">
        <v>328</v>
      </c>
      <c r="FC24" s="33" t="s">
        <v>126</v>
      </c>
      <c r="FD24" s="33" t="s">
        <v>3249</v>
      </c>
      <c r="FE24" s="33">
        <v>10</v>
      </c>
      <c r="FF24" s="33">
        <v>10</v>
      </c>
      <c r="FG24" s="33">
        <v>20</v>
      </c>
      <c r="FH24" s="33" t="s">
        <v>3250</v>
      </c>
      <c r="FI24" s="33" t="s">
        <v>3251</v>
      </c>
      <c r="FJ24" s="33" t="s">
        <v>3252</v>
      </c>
      <c r="FK24" s="33" t="s">
        <v>3253</v>
      </c>
      <c r="FL24" s="33" t="s">
        <v>3201</v>
      </c>
      <c r="FM24" s="33" t="s">
        <v>3254</v>
      </c>
      <c r="FN24" s="33" t="s">
        <v>3255</v>
      </c>
      <c r="FO24" s="33" t="s">
        <v>3256</v>
      </c>
      <c r="FP24" s="33" t="s">
        <v>3201</v>
      </c>
      <c r="FQ24" s="33" t="s">
        <v>3257</v>
      </c>
      <c r="FR24" s="33" t="s">
        <v>3258</v>
      </c>
      <c r="FS24" s="33" t="s">
        <v>3259</v>
      </c>
      <c r="FT24" s="33" t="s">
        <v>3201</v>
      </c>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t="s">
        <v>3260</v>
      </c>
      <c r="GT24" s="33" t="s">
        <v>3261</v>
      </c>
      <c r="GU24" s="33" t="s">
        <v>3246</v>
      </c>
      <c r="GV24" s="33" t="s">
        <v>1321</v>
      </c>
      <c r="GW24" s="33" t="s">
        <v>3262</v>
      </c>
      <c r="GX24" s="33" t="s">
        <v>328</v>
      </c>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t="s">
        <v>419</v>
      </c>
      <c r="SB24" s="33" t="s">
        <v>3263</v>
      </c>
      <c r="SC24" s="33" t="s">
        <v>420</v>
      </c>
      <c r="SD24" s="33" t="s">
        <v>3264</v>
      </c>
      <c r="SE24" s="33" t="s">
        <v>3265</v>
      </c>
      <c r="SF24" s="33" t="s">
        <v>1324</v>
      </c>
      <c r="SG24" s="33" t="s">
        <v>3266</v>
      </c>
      <c r="SH24" s="33" t="s">
        <v>3267</v>
      </c>
      <c r="SI24" s="33"/>
      <c r="SJ24" s="33"/>
      <c r="SK24" s="33"/>
      <c r="SL24" s="33"/>
      <c r="SM24" s="33"/>
      <c r="SN24" s="33"/>
      <c r="SO24" s="33"/>
      <c r="SP24" s="33"/>
      <c r="SQ24" s="33"/>
      <c r="SR24" s="38"/>
      <c r="SS24" s="38"/>
      <c r="ST24" s="39"/>
      <c r="SU24" s="39"/>
      <c r="SV24" s="38"/>
      <c r="SW24" s="38"/>
      <c r="SX24" s="33"/>
      <c r="SY24" s="33"/>
      <c r="SZ24" s="33"/>
      <c r="TA24" s="33"/>
      <c r="TB24" s="33"/>
      <c r="TC24" s="33"/>
      <c r="TD24" s="33"/>
      <c r="TE24" s="33"/>
      <c r="TF24" s="33"/>
      <c r="TG24" s="33"/>
      <c r="TH24" s="33"/>
      <c r="TI24" s="33"/>
      <c r="TJ24" s="33"/>
      <c r="TK24" s="33"/>
      <c r="TL24" s="33"/>
      <c r="TM24" s="33"/>
      <c r="TN24" s="33"/>
      <c r="TO24" s="33" t="s">
        <v>3268</v>
      </c>
      <c r="TP24" s="33" t="s">
        <v>3269</v>
      </c>
      <c r="TQ24" s="33" t="s">
        <v>3270</v>
      </c>
      <c r="TR24" s="33" t="s">
        <v>3271</v>
      </c>
      <c r="TS24" s="33" t="s">
        <v>3272</v>
      </c>
      <c r="TT24" s="33" t="s">
        <v>3273</v>
      </c>
      <c r="TU24" s="33" t="s">
        <v>3274</v>
      </c>
      <c r="TV24" s="33" t="s">
        <v>3275</v>
      </c>
      <c r="TW24" s="33" t="s">
        <v>3276</v>
      </c>
      <c r="TX24" s="33"/>
      <c r="TY24" s="33"/>
      <c r="TZ24" s="33"/>
      <c r="UA24" s="33"/>
      <c r="UB24" s="33"/>
      <c r="UC24" s="33"/>
      <c r="UD24" s="33"/>
      <c r="UE24" s="33"/>
      <c r="UF24" s="33"/>
      <c r="UG24" s="33"/>
      <c r="UH24" s="33"/>
      <c r="UI24" s="33"/>
      <c r="UJ24" s="33"/>
      <c r="UK24" s="33"/>
      <c r="UL24" s="33"/>
      <c r="UM24" s="33"/>
      <c r="UN24" s="33"/>
      <c r="UO24" s="33"/>
      <c r="UP24" s="38"/>
      <c r="UQ24" s="33"/>
      <c r="UR24" s="35"/>
      <c r="UT24" s="35"/>
      <c r="UU24" s="35"/>
      <c r="UV24" s="35"/>
      <c r="UW24" s="35"/>
      <c r="UX24" s="35"/>
      <c r="UY24" s="35"/>
      <c r="UZ24" s="35"/>
      <c r="VA24" s="35"/>
      <c r="VB24" s="36"/>
    </row>
    <row r="25" spans="1:574" s="34" customFormat="1" ht="15" customHeight="1">
      <c r="A25" s="33" t="s">
        <v>560</v>
      </c>
      <c r="B25" s="33" t="s">
        <v>3277</v>
      </c>
      <c r="C25" s="33" t="s">
        <v>229</v>
      </c>
      <c r="D25" s="33" t="s">
        <v>374</v>
      </c>
      <c r="E25" s="33" t="s">
        <v>2815</v>
      </c>
      <c r="F25" s="33">
        <v>18</v>
      </c>
      <c r="G25" s="33">
        <v>27</v>
      </c>
      <c r="H25" s="33">
        <v>45</v>
      </c>
      <c r="I25" s="33">
        <v>3</v>
      </c>
      <c r="J25" s="33" t="s">
        <v>3278</v>
      </c>
      <c r="K25" s="33" t="s">
        <v>8</v>
      </c>
      <c r="L25" s="33" t="s">
        <v>3279</v>
      </c>
      <c r="M25" s="33">
        <v>5</v>
      </c>
      <c r="N25" s="33">
        <v>0</v>
      </c>
      <c r="O25" s="33">
        <v>5</v>
      </c>
      <c r="P25" s="33" t="s">
        <v>3280</v>
      </c>
      <c r="Q25" s="33" t="s">
        <v>3281</v>
      </c>
      <c r="R25" s="33" t="s">
        <v>3282</v>
      </c>
      <c r="S25" s="33" t="s">
        <v>453</v>
      </c>
      <c r="T25" s="33" t="s">
        <v>3283</v>
      </c>
      <c r="U25" s="33" t="s">
        <v>3284</v>
      </c>
      <c r="V25" s="33" t="s">
        <v>3285</v>
      </c>
      <c r="W25" s="33" t="s">
        <v>453</v>
      </c>
      <c r="X25" s="33" t="s">
        <v>3283</v>
      </c>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t="s">
        <v>3286</v>
      </c>
      <c r="BB25" s="33" t="s">
        <v>3287</v>
      </c>
      <c r="BC25" s="33" t="s">
        <v>820</v>
      </c>
      <c r="BD25" s="33" t="s">
        <v>3288</v>
      </c>
      <c r="BE25" s="33" t="s">
        <v>3289</v>
      </c>
      <c r="BF25" s="33" t="s">
        <v>244</v>
      </c>
      <c r="BG25" s="33" t="s">
        <v>67</v>
      </c>
      <c r="BH25" s="33" t="s">
        <v>3290</v>
      </c>
      <c r="BI25" s="33">
        <v>5</v>
      </c>
      <c r="BJ25" s="33">
        <v>20</v>
      </c>
      <c r="BK25" s="33">
        <v>25</v>
      </c>
      <c r="BL25" s="33" t="s">
        <v>3291</v>
      </c>
      <c r="BM25" s="33" t="s">
        <v>3292</v>
      </c>
      <c r="BN25" s="33" t="s">
        <v>3293</v>
      </c>
      <c r="BO25" s="33" t="s">
        <v>3294</v>
      </c>
      <c r="BP25" s="33" t="s">
        <v>3283</v>
      </c>
      <c r="BQ25" s="33" t="s">
        <v>3295</v>
      </c>
      <c r="BR25" s="33" t="s">
        <v>3296</v>
      </c>
      <c r="BS25" s="33" t="s">
        <v>3297</v>
      </c>
      <c r="BT25" s="33" t="s">
        <v>3283</v>
      </c>
      <c r="BU25" s="33" t="s">
        <v>3298</v>
      </c>
      <c r="BV25" s="33" t="s">
        <v>3299</v>
      </c>
      <c r="BW25" s="33" t="s">
        <v>3300</v>
      </c>
      <c r="BX25" s="33" t="s">
        <v>3283</v>
      </c>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t="s">
        <v>3301</v>
      </c>
      <c r="CX25" s="33" t="s">
        <v>3302</v>
      </c>
      <c r="CY25" s="33" t="s">
        <v>3303</v>
      </c>
      <c r="CZ25" s="33" t="s">
        <v>3304</v>
      </c>
      <c r="DA25" s="33" t="s">
        <v>3305</v>
      </c>
      <c r="DB25" s="33" t="s">
        <v>244</v>
      </c>
      <c r="DC25" s="33" t="s">
        <v>123</v>
      </c>
      <c r="DD25" s="33" t="s">
        <v>3306</v>
      </c>
      <c r="DE25" s="33">
        <v>8</v>
      </c>
      <c r="DF25" s="33">
        <v>7</v>
      </c>
      <c r="DG25" s="33">
        <v>15</v>
      </c>
      <c r="DH25" s="33" t="s">
        <v>3307</v>
      </c>
      <c r="DI25" s="33" t="s">
        <v>3308</v>
      </c>
      <c r="DJ25" s="33" t="s">
        <v>3309</v>
      </c>
      <c r="DK25" s="33" t="s">
        <v>529</v>
      </c>
      <c r="DL25" s="33" t="s">
        <v>3283</v>
      </c>
      <c r="DM25" s="33" t="s">
        <v>3310</v>
      </c>
      <c r="DN25" s="33" t="s">
        <v>3311</v>
      </c>
      <c r="DO25" s="33" t="s">
        <v>3312</v>
      </c>
      <c r="DP25" s="33" t="s">
        <v>3283</v>
      </c>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W25" s="33" t="s">
        <v>3313</v>
      </c>
      <c r="EX25" s="33" t="s">
        <v>3314</v>
      </c>
      <c r="EY25" s="33" t="s">
        <v>3303</v>
      </c>
      <c r="EZ25" s="33" t="s">
        <v>3315</v>
      </c>
      <c r="FA25" s="33" t="s">
        <v>3316</v>
      </c>
      <c r="FB25" s="33" t="s">
        <v>244</v>
      </c>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t="s">
        <v>3317</v>
      </c>
      <c r="SB25" s="33" t="s">
        <v>3318</v>
      </c>
      <c r="SC25" s="33" t="s">
        <v>422</v>
      </c>
      <c r="SD25" s="33" t="s">
        <v>3319</v>
      </c>
      <c r="SE25" s="33" t="s">
        <v>423</v>
      </c>
      <c r="SF25" s="33" t="s">
        <v>3320</v>
      </c>
      <c r="SG25" s="33" t="s">
        <v>2496</v>
      </c>
      <c r="SH25" s="33" t="s">
        <v>3321</v>
      </c>
      <c r="SI25" s="33" t="s">
        <v>3322</v>
      </c>
      <c r="SJ25" s="33" t="s">
        <v>3323</v>
      </c>
      <c r="SK25" s="33"/>
      <c r="SL25" s="33"/>
      <c r="SM25" s="33"/>
      <c r="SN25" s="33"/>
      <c r="SO25" s="33"/>
      <c r="SP25" s="33"/>
      <c r="SQ25" s="33"/>
      <c r="SR25" s="38"/>
      <c r="SS25" s="38"/>
      <c r="ST25" s="39"/>
      <c r="SU25" s="39"/>
      <c r="SV25" s="38"/>
      <c r="SW25" s="38"/>
      <c r="SX25" s="33"/>
      <c r="SY25" s="33"/>
      <c r="SZ25" s="33"/>
      <c r="TA25" s="33"/>
      <c r="TB25" s="33"/>
      <c r="TC25" s="33"/>
      <c r="TD25" s="33"/>
      <c r="TE25" s="33"/>
      <c r="TF25" s="33"/>
      <c r="TG25" s="33"/>
      <c r="TH25" s="33"/>
      <c r="TI25" s="33"/>
      <c r="TJ25" s="33"/>
      <c r="TK25" s="33"/>
      <c r="TL25" s="33"/>
      <c r="TM25" s="33"/>
      <c r="TN25" s="33"/>
      <c r="TO25" s="33" t="s">
        <v>3324</v>
      </c>
      <c r="TP25" s="33" t="s">
        <v>3325</v>
      </c>
      <c r="TQ25" s="33" t="s">
        <v>3326</v>
      </c>
      <c r="TR25" s="33" t="s">
        <v>3327</v>
      </c>
      <c r="TS25" s="33" t="s">
        <v>3328</v>
      </c>
      <c r="TT25" s="33" t="s">
        <v>3329</v>
      </c>
      <c r="TU25" s="33"/>
      <c r="TV25" s="33"/>
      <c r="TW25" s="33"/>
      <c r="TX25" s="33"/>
      <c r="TY25" s="33"/>
      <c r="TZ25" s="33"/>
      <c r="UA25" s="33"/>
      <c r="UB25" s="33"/>
      <c r="UC25" s="33"/>
      <c r="UD25" s="33"/>
      <c r="UE25" s="33"/>
      <c r="UF25" s="33"/>
      <c r="UG25" s="33"/>
      <c r="UH25" s="33"/>
      <c r="UI25" s="33"/>
      <c r="UJ25" s="33"/>
      <c r="UK25" s="33"/>
      <c r="UL25" s="33"/>
      <c r="UM25" s="33"/>
      <c r="UN25" s="33"/>
      <c r="UO25" s="33"/>
      <c r="UP25" s="38"/>
      <c r="UQ25" s="33"/>
      <c r="UR25" s="35"/>
      <c r="UT25" s="35"/>
      <c r="UU25" s="35"/>
      <c r="UV25" s="35"/>
      <c r="UW25" s="35"/>
      <c r="UX25" s="35"/>
      <c r="UY25" s="35"/>
      <c r="UZ25" s="35"/>
      <c r="VA25" s="35"/>
      <c r="VB25" s="36"/>
    </row>
    <row r="26" spans="1:574" s="34" customFormat="1" ht="15" customHeight="1">
      <c r="A26" s="33" t="s">
        <v>561</v>
      </c>
      <c r="B26" s="33" t="s">
        <v>99</v>
      </c>
      <c r="C26" s="33" t="s">
        <v>229</v>
      </c>
      <c r="D26" s="33" t="s">
        <v>3330</v>
      </c>
      <c r="E26" s="33" t="s">
        <v>2815</v>
      </c>
      <c r="F26" s="33">
        <v>0</v>
      </c>
      <c r="G26" s="33">
        <v>30</v>
      </c>
      <c r="H26" s="33">
        <v>30</v>
      </c>
      <c r="I26" s="33">
        <v>2</v>
      </c>
      <c r="J26" s="33" t="s">
        <v>3331</v>
      </c>
      <c r="K26" s="33" t="s">
        <v>8</v>
      </c>
      <c r="L26" s="33" t="s">
        <v>3332</v>
      </c>
      <c r="M26" s="33">
        <v>0</v>
      </c>
      <c r="N26" s="33">
        <v>8</v>
      </c>
      <c r="O26" s="33">
        <v>8</v>
      </c>
      <c r="P26" s="33" t="s">
        <v>3333</v>
      </c>
      <c r="Q26" s="33" t="s">
        <v>3334</v>
      </c>
      <c r="R26" s="33" t="s">
        <v>529</v>
      </c>
      <c r="S26" s="33" t="s">
        <v>3335</v>
      </c>
      <c r="T26" s="33" t="s">
        <v>3336</v>
      </c>
      <c r="U26" s="33" t="s">
        <v>3337</v>
      </c>
      <c r="V26" s="33" t="s">
        <v>529</v>
      </c>
      <c r="W26" s="33" t="s">
        <v>3338</v>
      </c>
      <c r="X26" s="33" t="s">
        <v>3339</v>
      </c>
      <c r="Y26" s="33" t="s">
        <v>3340</v>
      </c>
      <c r="Z26" s="33" t="s">
        <v>529</v>
      </c>
      <c r="AA26" s="33" t="s">
        <v>3341</v>
      </c>
      <c r="AB26" s="33" t="s">
        <v>3339</v>
      </c>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t="s">
        <v>3342</v>
      </c>
      <c r="BB26" s="33" t="s">
        <v>3343</v>
      </c>
      <c r="BC26" s="33" t="s">
        <v>820</v>
      </c>
      <c r="BD26" s="33" t="s">
        <v>3344</v>
      </c>
      <c r="BE26" s="33" t="s">
        <v>3345</v>
      </c>
      <c r="BF26" s="33" t="s">
        <v>244</v>
      </c>
      <c r="BG26" s="33" t="s">
        <v>67</v>
      </c>
      <c r="BH26" s="33" t="s">
        <v>3346</v>
      </c>
      <c r="BI26" s="33">
        <v>0</v>
      </c>
      <c r="BJ26" s="33">
        <v>22</v>
      </c>
      <c r="BK26" s="33">
        <v>22</v>
      </c>
      <c r="BL26" s="33" t="s">
        <v>3347</v>
      </c>
      <c r="BM26" s="33" t="s">
        <v>3348</v>
      </c>
      <c r="BN26" s="33" t="s">
        <v>453</v>
      </c>
      <c r="BO26" s="33" t="s">
        <v>3349</v>
      </c>
      <c r="BP26" s="33" t="s">
        <v>3350</v>
      </c>
      <c r="BQ26" s="33" t="s">
        <v>3351</v>
      </c>
      <c r="BR26" s="33" t="s">
        <v>453</v>
      </c>
      <c r="BS26" s="33" t="s">
        <v>3352</v>
      </c>
      <c r="BT26" s="33" t="s">
        <v>3353</v>
      </c>
      <c r="BU26" s="33" t="s">
        <v>3354</v>
      </c>
      <c r="BV26" s="33" t="s">
        <v>453</v>
      </c>
      <c r="BW26" s="33" t="s">
        <v>3355</v>
      </c>
      <c r="BX26" s="33" t="s">
        <v>3353</v>
      </c>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t="s">
        <v>3356</v>
      </c>
      <c r="CX26" s="33" t="s">
        <v>3357</v>
      </c>
      <c r="CY26" s="33" t="s">
        <v>3358</v>
      </c>
      <c r="CZ26" s="33" t="s">
        <v>3344</v>
      </c>
      <c r="DA26" s="33" t="s">
        <v>3359</v>
      </c>
      <c r="DB26" s="33" t="s">
        <v>244</v>
      </c>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t="s">
        <v>3360</v>
      </c>
      <c r="SB26" s="33" t="s">
        <v>3361</v>
      </c>
      <c r="SC26" s="33" t="s">
        <v>3362</v>
      </c>
      <c r="SD26" s="33" t="s">
        <v>3363</v>
      </c>
      <c r="SE26" s="33" t="s">
        <v>529</v>
      </c>
      <c r="SF26" s="33" t="s">
        <v>3364</v>
      </c>
      <c r="SG26" s="33"/>
      <c r="SH26" s="33"/>
      <c r="SI26" s="33"/>
      <c r="SJ26" s="33"/>
      <c r="SK26" s="33"/>
      <c r="SL26" s="33"/>
      <c r="SM26" s="33"/>
      <c r="SN26" s="33"/>
      <c r="SO26" s="33"/>
      <c r="SP26" s="33"/>
      <c r="SQ26" s="33"/>
      <c r="SR26" s="38"/>
      <c r="SS26" s="38"/>
      <c r="ST26" s="39"/>
      <c r="SU26" s="39"/>
      <c r="SV26" s="38"/>
      <c r="SW26" s="38"/>
      <c r="SX26" s="33"/>
      <c r="SY26" s="33"/>
      <c r="SZ26" s="33"/>
      <c r="TA26" s="33"/>
      <c r="TB26" s="33"/>
      <c r="TC26" s="33"/>
      <c r="TD26" s="33"/>
      <c r="TE26" s="33"/>
      <c r="TF26" s="33"/>
      <c r="TG26" s="33"/>
      <c r="TH26" s="33"/>
      <c r="TI26" s="33"/>
      <c r="TJ26" s="33"/>
      <c r="TK26" s="33"/>
      <c r="TL26" s="33"/>
      <c r="TM26" s="33"/>
      <c r="TN26" s="33"/>
      <c r="TO26" s="33" t="s">
        <v>3365</v>
      </c>
      <c r="TP26" s="33" t="s">
        <v>3366</v>
      </c>
      <c r="TQ26" s="33" t="s">
        <v>3367</v>
      </c>
      <c r="TR26" s="33" t="s">
        <v>3368</v>
      </c>
      <c r="TS26" s="33" t="s">
        <v>3369</v>
      </c>
      <c r="TT26" s="33"/>
      <c r="TU26" s="33"/>
      <c r="TV26" s="33"/>
      <c r="TW26" s="33"/>
      <c r="TX26" s="33"/>
      <c r="TY26" s="33"/>
      <c r="TZ26" s="33"/>
      <c r="UA26" s="33"/>
      <c r="UB26" s="33"/>
      <c r="UC26" s="33"/>
      <c r="UD26" s="33"/>
      <c r="UE26" s="33"/>
      <c r="UF26" s="33"/>
      <c r="UG26" s="33"/>
      <c r="UH26" s="33"/>
      <c r="UI26" s="33"/>
      <c r="UJ26" s="33"/>
      <c r="UK26" s="33"/>
      <c r="UL26" s="33"/>
      <c r="UM26" s="33"/>
      <c r="UN26" s="33"/>
      <c r="UO26" s="33"/>
      <c r="UP26" s="38"/>
      <c r="UQ26" s="33"/>
      <c r="UR26" s="35"/>
      <c r="UT26" s="35"/>
      <c r="UU26" s="35"/>
      <c r="UV26" s="35"/>
      <c r="UW26" s="35"/>
      <c r="UX26" s="35"/>
      <c r="UY26" s="35"/>
      <c r="UZ26" s="35"/>
      <c r="VA26" s="35"/>
      <c r="VB26" s="36"/>
    </row>
    <row r="27" spans="1:574" s="34" customFormat="1" ht="15" customHeight="1">
      <c r="A27" s="33" t="s">
        <v>562</v>
      </c>
      <c r="B27" s="33" t="s">
        <v>3370</v>
      </c>
      <c r="C27" s="33" t="s">
        <v>229</v>
      </c>
      <c r="D27" s="33" t="s">
        <v>3371</v>
      </c>
      <c r="E27" s="33" t="s">
        <v>2815</v>
      </c>
      <c r="F27" s="33">
        <v>18</v>
      </c>
      <c r="G27" s="33">
        <v>42</v>
      </c>
      <c r="H27" s="33">
        <v>60</v>
      </c>
      <c r="I27" s="33">
        <v>4</v>
      </c>
      <c r="J27" s="33" t="s">
        <v>3372</v>
      </c>
      <c r="K27" s="33" t="s">
        <v>8</v>
      </c>
      <c r="L27" s="33" t="s">
        <v>3373</v>
      </c>
      <c r="M27" s="33">
        <v>6</v>
      </c>
      <c r="N27" s="33">
        <v>14</v>
      </c>
      <c r="O27" s="33">
        <v>20</v>
      </c>
      <c r="P27" s="33" t="s">
        <v>3374</v>
      </c>
      <c r="Q27" s="33" t="s">
        <v>3375</v>
      </c>
      <c r="R27" s="33" t="s">
        <v>3376</v>
      </c>
      <c r="S27" s="33" t="s">
        <v>3377</v>
      </c>
      <c r="T27" s="33" t="s">
        <v>3378</v>
      </c>
      <c r="U27" s="33" t="s">
        <v>3379</v>
      </c>
      <c r="V27" s="33" t="s">
        <v>3380</v>
      </c>
      <c r="W27" s="33" t="s">
        <v>3381</v>
      </c>
      <c r="X27" s="33" t="s">
        <v>3378</v>
      </c>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t="s">
        <v>3382</v>
      </c>
      <c r="BB27" s="33" t="s">
        <v>3383</v>
      </c>
      <c r="BC27" s="33" t="s">
        <v>3384</v>
      </c>
      <c r="BD27" s="33" t="s">
        <v>3385</v>
      </c>
      <c r="BE27" s="33" t="s">
        <v>3386</v>
      </c>
      <c r="BF27" s="33" t="s">
        <v>244</v>
      </c>
      <c r="BG27" s="33" t="s">
        <v>67</v>
      </c>
      <c r="BH27" s="33" t="s">
        <v>3387</v>
      </c>
      <c r="BI27" s="33">
        <v>6</v>
      </c>
      <c r="BJ27" s="33">
        <v>14</v>
      </c>
      <c r="BK27" s="33">
        <v>20</v>
      </c>
      <c r="BL27" s="33" t="s">
        <v>3388</v>
      </c>
      <c r="BM27" s="33" t="s">
        <v>3389</v>
      </c>
      <c r="BN27" s="33" t="s">
        <v>3390</v>
      </c>
      <c r="BO27" s="33" t="s">
        <v>3391</v>
      </c>
      <c r="BP27" s="33" t="s">
        <v>3392</v>
      </c>
      <c r="BQ27" s="33" t="s">
        <v>3393</v>
      </c>
      <c r="BR27" s="33" t="s">
        <v>3394</v>
      </c>
      <c r="BS27" s="33" t="s">
        <v>3395</v>
      </c>
      <c r="BT27" s="33" t="s">
        <v>3378</v>
      </c>
      <c r="BU27" s="33" t="s">
        <v>3396</v>
      </c>
      <c r="BV27" s="33" t="s">
        <v>3397</v>
      </c>
      <c r="BW27" s="33" t="s">
        <v>3398</v>
      </c>
      <c r="BX27" s="33" t="s">
        <v>3378</v>
      </c>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t="s">
        <v>3399</v>
      </c>
      <c r="CX27" s="33" t="s">
        <v>3400</v>
      </c>
      <c r="CY27" s="33" t="s">
        <v>444</v>
      </c>
      <c r="CZ27" s="33" t="s">
        <v>3401</v>
      </c>
      <c r="DA27" s="33" t="s">
        <v>3402</v>
      </c>
      <c r="DB27" s="33" t="s">
        <v>244</v>
      </c>
      <c r="DC27" s="33" t="s">
        <v>123</v>
      </c>
      <c r="DD27" s="33" t="s">
        <v>3403</v>
      </c>
      <c r="DE27" s="33">
        <v>6</v>
      </c>
      <c r="DF27" s="33">
        <v>14</v>
      </c>
      <c r="DG27" s="33">
        <v>20</v>
      </c>
      <c r="DH27" s="33" t="s">
        <v>3404</v>
      </c>
      <c r="DI27" s="33" t="s">
        <v>3405</v>
      </c>
      <c r="DJ27" s="33" t="s">
        <v>3406</v>
      </c>
      <c r="DK27" s="33" t="s">
        <v>3407</v>
      </c>
      <c r="DL27" s="33" t="s">
        <v>3378</v>
      </c>
      <c r="DM27" s="33" t="s">
        <v>3408</v>
      </c>
      <c r="DN27" s="33" t="s">
        <v>3409</v>
      </c>
      <c r="DO27" s="33" t="s">
        <v>3410</v>
      </c>
      <c r="DP27" s="33" t="s">
        <v>3378</v>
      </c>
      <c r="DQ27" s="33" t="s">
        <v>3411</v>
      </c>
      <c r="DR27" s="33" t="s">
        <v>3412</v>
      </c>
      <c r="DS27" s="33" t="s">
        <v>3413</v>
      </c>
      <c r="DT27" s="33" t="s">
        <v>3378</v>
      </c>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W27" s="33" t="s">
        <v>3414</v>
      </c>
      <c r="EX27" s="33" t="s">
        <v>3415</v>
      </c>
      <c r="EY27" s="33" t="s">
        <v>444</v>
      </c>
      <c r="EZ27" s="33" t="s">
        <v>3416</v>
      </c>
      <c r="FA27" s="33" t="s">
        <v>3417</v>
      </c>
      <c r="FB27" s="33" t="s">
        <v>244</v>
      </c>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t="s">
        <v>1356</v>
      </c>
      <c r="SB27" s="33" t="s">
        <v>3418</v>
      </c>
      <c r="SC27" s="33" t="s">
        <v>1358</v>
      </c>
      <c r="SD27" s="33" t="s">
        <v>2768</v>
      </c>
      <c r="SE27" s="33" t="s">
        <v>3419</v>
      </c>
      <c r="SF27" s="33" t="s">
        <v>2770</v>
      </c>
      <c r="SG27" s="33" t="s">
        <v>1362</v>
      </c>
      <c r="SH27" s="33" t="s">
        <v>3420</v>
      </c>
      <c r="SI27" s="33"/>
      <c r="SJ27" s="33"/>
      <c r="SK27" s="33"/>
      <c r="SL27" s="33"/>
      <c r="SM27" s="33"/>
      <c r="SN27" s="33"/>
      <c r="SO27" s="33"/>
      <c r="SP27" s="33"/>
      <c r="SQ27" s="33"/>
      <c r="SR27" s="38"/>
      <c r="SS27" s="38"/>
      <c r="ST27" s="39"/>
      <c r="SU27" s="39"/>
      <c r="SV27" s="38"/>
      <c r="SW27" s="38"/>
      <c r="SX27" s="33"/>
      <c r="SY27" s="33"/>
      <c r="SZ27" s="33"/>
      <c r="TA27" s="33"/>
      <c r="TB27" s="33"/>
      <c r="TC27" s="33"/>
      <c r="TD27" s="33"/>
      <c r="TE27" s="33"/>
      <c r="TF27" s="33"/>
      <c r="TG27" s="33"/>
      <c r="TH27" s="33"/>
      <c r="TI27" s="33"/>
      <c r="TJ27" s="33"/>
      <c r="TK27" s="33"/>
      <c r="TL27" s="33"/>
      <c r="TM27" s="33"/>
      <c r="TN27" s="33"/>
      <c r="TO27" s="33" t="s">
        <v>2771</v>
      </c>
      <c r="TP27" s="33" t="s">
        <v>2772</v>
      </c>
      <c r="TQ27" s="33" t="s">
        <v>2774</v>
      </c>
      <c r="TR27" s="33" t="s">
        <v>1671</v>
      </c>
      <c r="TS27" s="33" t="s">
        <v>1672</v>
      </c>
      <c r="TT27" s="33" t="s">
        <v>1673</v>
      </c>
      <c r="TU27" s="33"/>
      <c r="TV27" s="33"/>
      <c r="TW27" s="33"/>
      <c r="TX27" s="33"/>
      <c r="TY27" s="33"/>
      <c r="TZ27" s="33"/>
      <c r="UA27" s="33"/>
      <c r="UB27" s="33"/>
      <c r="UC27" s="33"/>
      <c r="UD27" s="33"/>
      <c r="UE27" s="33"/>
      <c r="UF27" s="33"/>
      <c r="UG27" s="33"/>
      <c r="UH27" s="33"/>
      <c r="UI27" s="33"/>
      <c r="UJ27" s="33"/>
      <c r="UK27" s="33"/>
      <c r="UL27" s="33"/>
      <c r="UM27" s="33"/>
      <c r="UN27" s="33"/>
      <c r="UO27" s="33"/>
      <c r="UP27" s="38"/>
      <c r="UQ27" s="33"/>
      <c r="UR27" s="35"/>
      <c r="UT27" s="35"/>
      <c r="UU27" s="35"/>
      <c r="UV27" s="35"/>
      <c r="UW27" s="35"/>
      <c r="UX27" s="35"/>
      <c r="UY27" s="35"/>
      <c r="UZ27" s="35"/>
      <c r="VA27" s="35"/>
      <c r="VB27" s="36"/>
    </row>
    <row r="28" spans="1:574" s="34" customFormat="1" ht="15" customHeight="1">
      <c r="A28" s="33" t="s">
        <v>563</v>
      </c>
      <c r="B28" s="33" t="s">
        <v>564</v>
      </c>
      <c r="C28" s="33" t="s">
        <v>229</v>
      </c>
      <c r="D28" s="33" t="s">
        <v>230</v>
      </c>
      <c r="E28" s="33" t="s">
        <v>526</v>
      </c>
      <c r="F28" s="33">
        <v>12</v>
      </c>
      <c r="G28" s="33">
        <v>48</v>
      </c>
      <c r="H28" s="33">
        <v>60</v>
      </c>
      <c r="I28" s="33">
        <v>4</v>
      </c>
      <c r="J28" s="33" t="s">
        <v>565</v>
      </c>
      <c r="K28" s="33" t="s">
        <v>8</v>
      </c>
      <c r="L28" s="33" t="s">
        <v>566</v>
      </c>
      <c r="M28" s="33">
        <v>4</v>
      </c>
      <c r="N28" s="33">
        <v>16</v>
      </c>
      <c r="O28" s="33">
        <v>20</v>
      </c>
      <c r="P28" s="33" t="s">
        <v>1465</v>
      </c>
      <c r="Q28" s="33" t="s">
        <v>567</v>
      </c>
      <c r="R28" s="33" t="s">
        <v>1467</v>
      </c>
      <c r="S28" s="33" t="s">
        <v>1466</v>
      </c>
      <c r="T28" s="33" t="s">
        <v>1468</v>
      </c>
      <c r="U28" s="33" t="s">
        <v>566</v>
      </c>
      <c r="V28" s="33" t="s">
        <v>1471</v>
      </c>
      <c r="W28" s="33" t="s">
        <v>1469</v>
      </c>
      <c r="X28" s="33" t="s">
        <v>1470</v>
      </c>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t="s">
        <v>1472</v>
      </c>
      <c r="BB28" s="33" t="s">
        <v>1473</v>
      </c>
      <c r="BC28" s="33" t="s">
        <v>1474</v>
      </c>
      <c r="BD28" s="33" t="s">
        <v>1475</v>
      </c>
      <c r="BE28" s="33" t="s">
        <v>1476</v>
      </c>
      <c r="BF28" s="33" t="s">
        <v>244</v>
      </c>
      <c r="BG28" s="33" t="s">
        <v>67</v>
      </c>
      <c r="BH28" s="33" t="s">
        <v>568</v>
      </c>
      <c r="BI28" s="33">
        <v>4</v>
      </c>
      <c r="BJ28" s="33">
        <v>16</v>
      </c>
      <c r="BK28" s="33">
        <v>20</v>
      </c>
      <c r="BL28" s="33" t="s">
        <v>569</v>
      </c>
      <c r="BM28" s="33" t="s">
        <v>568</v>
      </c>
      <c r="BN28" s="33" t="s">
        <v>1477</v>
      </c>
      <c r="BO28" s="33" t="s">
        <v>570</v>
      </c>
      <c r="BP28" s="33" t="s">
        <v>1478</v>
      </c>
      <c r="BQ28" s="33" t="s">
        <v>572</v>
      </c>
      <c r="BR28" s="33" t="s">
        <v>1479</v>
      </c>
      <c r="BS28" s="33" t="s">
        <v>1480</v>
      </c>
      <c r="BT28" s="33" t="s">
        <v>571</v>
      </c>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t="s">
        <v>1481</v>
      </c>
      <c r="CX28" s="33" t="s">
        <v>1482</v>
      </c>
      <c r="CY28" s="33" t="s">
        <v>1474</v>
      </c>
      <c r="CZ28" s="33" t="s">
        <v>1475</v>
      </c>
      <c r="DA28" s="33" t="s">
        <v>1483</v>
      </c>
      <c r="DB28" s="33" t="s">
        <v>244</v>
      </c>
      <c r="DC28" s="33" t="s">
        <v>123</v>
      </c>
      <c r="DD28" s="33" t="s">
        <v>573</v>
      </c>
      <c r="DE28" s="33">
        <v>4</v>
      </c>
      <c r="DF28" s="33">
        <v>16</v>
      </c>
      <c r="DG28" s="33">
        <v>20</v>
      </c>
      <c r="DH28" s="33" t="s">
        <v>574</v>
      </c>
      <c r="DI28" s="33" t="s">
        <v>573</v>
      </c>
      <c r="DJ28" s="33" t="s">
        <v>1484</v>
      </c>
      <c r="DK28" s="33" t="s">
        <v>1485</v>
      </c>
      <c r="DL28" s="33" t="s">
        <v>1486</v>
      </c>
      <c r="DM28" s="33" t="s">
        <v>575</v>
      </c>
      <c r="DN28" s="33" t="s">
        <v>1487</v>
      </c>
      <c r="DO28" s="33" t="s">
        <v>1488</v>
      </c>
      <c r="DP28" s="33" t="s">
        <v>1489</v>
      </c>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W28" s="33" t="s">
        <v>1490</v>
      </c>
      <c r="EX28" s="33" t="s">
        <v>1491</v>
      </c>
      <c r="EY28" s="33" t="s">
        <v>1474</v>
      </c>
      <c r="EZ28" s="33" t="s">
        <v>1475</v>
      </c>
      <c r="FA28" s="33" t="s">
        <v>1492</v>
      </c>
      <c r="FB28" s="33" t="s">
        <v>244</v>
      </c>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t="s">
        <v>293</v>
      </c>
      <c r="SB28" s="33" t="s">
        <v>294</v>
      </c>
      <c r="SC28" s="33" t="s">
        <v>295</v>
      </c>
      <c r="SD28" s="33" t="s">
        <v>554</v>
      </c>
      <c r="SE28" s="33" t="s">
        <v>296</v>
      </c>
      <c r="SF28" s="33" t="s">
        <v>1493</v>
      </c>
      <c r="SG28" s="33" t="s">
        <v>297</v>
      </c>
      <c r="SH28" s="33" t="s">
        <v>1494</v>
      </c>
      <c r="SI28" s="33"/>
      <c r="SJ28" s="33"/>
      <c r="SK28" s="33"/>
      <c r="SL28" s="33"/>
      <c r="SM28" s="33"/>
      <c r="SN28" s="33"/>
      <c r="SO28" s="33"/>
      <c r="SP28" s="33"/>
      <c r="SQ28" s="33"/>
      <c r="SR28" s="38"/>
      <c r="SS28" s="38"/>
      <c r="ST28" s="39"/>
      <c r="SU28" s="38"/>
      <c r="SV28" s="38"/>
      <c r="SW28" s="38"/>
      <c r="SX28" s="33"/>
      <c r="SY28" s="33"/>
      <c r="SZ28" s="33"/>
      <c r="TA28" s="33"/>
      <c r="TB28" s="33"/>
      <c r="TC28" s="33"/>
      <c r="TD28" s="33"/>
      <c r="TE28" s="33"/>
      <c r="TF28" s="33"/>
      <c r="TG28" s="33"/>
      <c r="TH28" s="33"/>
      <c r="TI28" s="33"/>
      <c r="TJ28" s="33"/>
      <c r="TK28" s="33"/>
      <c r="TL28" s="33"/>
      <c r="TM28" s="33"/>
      <c r="TN28" s="33"/>
      <c r="TO28" s="33" t="s">
        <v>1495</v>
      </c>
      <c r="TP28" s="33" t="s">
        <v>1496</v>
      </c>
      <c r="TQ28" s="33" t="s">
        <v>1497</v>
      </c>
      <c r="TR28" s="33" t="s">
        <v>1498</v>
      </c>
      <c r="TS28" s="33" t="s">
        <v>1499</v>
      </c>
      <c r="TT28" s="33" t="s">
        <v>1500</v>
      </c>
      <c r="TU28" s="33" t="s">
        <v>1501</v>
      </c>
      <c r="TV28" s="33"/>
      <c r="TW28" s="33"/>
      <c r="TX28" s="33"/>
      <c r="TY28" s="33"/>
      <c r="TZ28" s="33"/>
      <c r="UA28" s="33"/>
      <c r="UB28" s="33"/>
      <c r="UC28" s="33"/>
      <c r="UD28" s="33"/>
      <c r="UK28" s="38"/>
      <c r="UL28" s="38"/>
      <c r="UM28" s="39"/>
      <c r="UN28" s="38"/>
      <c r="UO28" s="38"/>
      <c r="UP28" s="38"/>
      <c r="UQ28" s="33"/>
      <c r="UR28" s="35"/>
      <c r="UT28" s="35"/>
      <c r="UU28" s="35"/>
      <c r="UV28" s="35"/>
      <c r="UW28" s="35"/>
      <c r="UX28" s="35"/>
      <c r="UY28" s="35"/>
      <c r="UZ28" s="35"/>
      <c r="VA28" s="35"/>
      <c r="VB28" s="36"/>
    </row>
    <row r="29" spans="1:574" s="34" customFormat="1" ht="15" customHeight="1">
      <c r="A29" s="33" t="s">
        <v>576</v>
      </c>
      <c r="B29" s="33" t="s">
        <v>1502</v>
      </c>
      <c r="C29" s="33" t="s">
        <v>229</v>
      </c>
      <c r="D29" s="33" t="s">
        <v>230</v>
      </c>
      <c r="E29" s="33" t="s">
        <v>526</v>
      </c>
      <c r="F29" s="33">
        <v>13</v>
      </c>
      <c r="G29" s="33">
        <v>32</v>
      </c>
      <c r="H29" s="33">
        <v>45</v>
      </c>
      <c r="I29" s="33">
        <v>3</v>
      </c>
      <c r="J29" s="33" t="s">
        <v>577</v>
      </c>
      <c r="K29" s="33" t="s">
        <v>8</v>
      </c>
      <c r="L29" s="33" t="s">
        <v>578</v>
      </c>
      <c r="M29" s="33">
        <v>4</v>
      </c>
      <c r="N29" s="33">
        <v>8</v>
      </c>
      <c r="O29" s="33">
        <v>12</v>
      </c>
      <c r="P29" s="33" t="s">
        <v>579</v>
      </c>
      <c r="Q29" s="33" t="s">
        <v>578</v>
      </c>
      <c r="R29" s="33" t="s">
        <v>1503</v>
      </c>
      <c r="S29" s="33" t="s">
        <v>1504</v>
      </c>
      <c r="T29" s="33" t="s">
        <v>1505</v>
      </c>
      <c r="U29" s="33" t="s">
        <v>1506</v>
      </c>
      <c r="V29" s="33" t="s">
        <v>1507</v>
      </c>
      <c r="W29" s="33" t="s">
        <v>1508</v>
      </c>
      <c r="X29" s="33" t="s">
        <v>1509</v>
      </c>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t="s">
        <v>1510</v>
      </c>
      <c r="BB29" s="33" t="s">
        <v>1511</v>
      </c>
      <c r="BC29" s="33" t="s">
        <v>1512</v>
      </c>
      <c r="BD29" s="33" t="s">
        <v>1513</v>
      </c>
      <c r="BE29" s="33" t="s">
        <v>1514</v>
      </c>
      <c r="BF29" s="33" t="s">
        <v>328</v>
      </c>
      <c r="BG29" s="33" t="s">
        <v>67</v>
      </c>
      <c r="BH29" s="33" t="s">
        <v>580</v>
      </c>
      <c r="BI29" s="33">
        <v>5</v>
      </c>
      <c r="BJ29" s="33">
        <v>16</v>
      </c>
      <c r="BK29" s="33">
        <v>21</v>
      </c>
      <c r="BL29" s="33" t="s">
        <v>1515</v>
      </c>
      <c r="BM29" s="33" t="s">
        <v>581</v>
      </c>
      <c r="BN29" s="33" t="s">
        <v>1516</v>
      </c>
      <c r="BO29" s="33" t="s">
        <v>582</v>
      </c>
      <c r="BP29" s="33" t="s">
        <v>1517</v>
      </c>
      <c r="BQ29" s="33" t="s">
        <v>583</v>
      </c>
      <c r="BR29" s="33" t="s">
        <v>584</v>
      </c>
      <c r="BS29" s="33" t="s">
        <v>585</v>
      </c>
      <c r="BT29" s="33" t="s">
        <v>1517</v>
      </c>
      <c r="BU29" s="33" t="s">
        <v>586</v>
      </c>
      <c r="BV29" s="33" t="s">
        <v>1518</v>
      </c>
      <c r="BW29" s="33" t="s">
        <v>587</v>
      </c>
      <c r="BX29" s="33" t="s">
        <v>1517</v>
      </c>
      <c r="BY29" s="33" t="s">
        <v>588</v>
      </c>
      <c r="BZ29" s="33" t="s">
        <v>1519</v>
      </c>
      <c r="CA29" s="33" t="s">
        <v>1520</v>
      </c>
      <c r="CB29" s="33" t="s">
        <v>1517</v>
      </c>
      <c r="CC29" s="33" t="s">
        <v>589</v>
      </c>
      <c r="CD29" s="33" t="s">
        <v>1522</v>
      </c>
      <c r="CE29" s="33" t="s">
        <v>1521</v>
      </c>
      <c r="CF29" s="33" t="s">
        <v>1517</v>
      </c>
      <c r="CG29" s="33"/>
      <c r="CH29" s="33"/>
      <c r="CI29" s="33"/>
      <c r="CJ29" s="33"/>
      <c r="CK29" s="33"/>
      <c r="CL29" s="33"/>
      <c r="CM29" s="33"/>
      <c r="CN29" s="33"/>
      <c r="CO29" s="33"/>
      <c r="CP29" s="33"/>
      <c r="CQ29" s="33"/>
      <c r="CR29" s="33"/>
      <c r="CS29" s="33"/>
      <c r="CT29" s="33"/>
      <c r="CU29" s="33"/>
      <c r="CV29" s="33"/>
      <c r="CW29" s="33" t="s">
        <v>1523</v>
      </c>
      <c r="CX29" s="33" t="s">
        <v>1524</v>
      </c>
      <c r="CY29" s="33" t="s">
        <v>1525</v>
      </c>
      <c r="CZ29" s="33" t="s">
        <v>1228</v>
      </c>
      <c r="DA29" s="33" t="s">
        <v>1526</v>
      </c>
      <c r="DB29" s="33" t="s">
        <v>328</v>
      </c>
      <c r="DC29" s="33" t="s">
        <v>123</v>
      </c>
      <c r="DD29" s="33" t="s">
        <v>590</v>
      </c>
      <c r="DE29" s="33">
        <v>4</v>
      </c>
      <c r="DF29" s="33">
        <v>8</v>
      </c>
      <c r="DG29" s="33">
        <v>12</v>
      </c>
      <c r="DH29" s="33" t="s">
        <v>1527</v>
      </c>
      <c r="DI29" s="33" t="s">
        <v>591</v>
      </c>
      <c r="DJ29" s="33" t="s">
        <v>1528</v>
      </c>
      <c r="DK29" s="33" t="s">
        <v>1529</v>
      </c>
      <c r="DL29" s="33" t="s">
        <v>1517</v>
      </c>
      <c r="DM29" s="33" t="s">
        <v>592</v>
      </c>
      <c r="DN29" s="33" t="s">
        <v>1530</v>
      </c>
      <c r="DO29" s="33" t="s">
        <v>1531</v>
      </c>
      <c r="DP29" s="33" t="s">
        <v>1532</v>
      </c>
      <c r="DQ29" s="33" t="s">
        <v>593</v>
      </c>
      <c r="DR29" s="33" t="s">
        <v>1533</v>
      </c>
      <c r="DS29" s="33" t="s">
        <v>529</v>
      </c>
      <c r="DT29" s="33" t="s">
        <v>1517</v>
      </c>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W29" s="33" t="s">
        <v>1534</v>
      </c>
      <c r="EX29" s="33" t="s">
        <v>1535</v>
      </c>
      <c r="EY29" s="33" t="s">
        <v>1536</v>
      </c>
      <c r="EZ29" s="33" t="s">
        <v>1537</v>
      </c>
      <c r="FA29" s="33" t="s">
        <v>1538</v>
      </c>
      <c r="FB29" s="33" t="s">
        <v>244</v>
      </c>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t="s">
        <v>519</v>
      </c>
      <c r="SB29" s="33" t="s">
        <v>1539</v>
      </c>
      <c r="SC29" s="33" t="s">
        <v>1540</v>
      </c>
      <c r="SD29" s="33" t="s">
        <v>1541</v>
      </c>
      <c r="SE29" s="33"/>
      <c r="SF29" s="33"/>
      <c r="SG29" s="33"/>
      <c r="SH29" s="33"/>
      <c r="SI29" s="33"/>
      <c r="SJ29" s="33"/>
      <c r="SK29" s="33"/>
      <c r="SL29" s="33"/>
      <c r="SM29" s="33"/>
      <c r="SN29" s="33"/>
      <c r="SO29" s="33"/>
      <c r="SP29" s="33"/>
      <c r="SQ29" s="33"/>
      <c r="SX29" s="33"/>
      <c r="SY29" s="33"/>
      <c r="SZ29" s="33"/>
      <c r="TA29" s="33"/>
      <c r="TB29" s="33"/>
      <c r="TC29" s="33"/>
      <c r="TD29" s="33"/>
      <c r="TE29" s="33"/>
      <c r="TF29" s="33"/>
      <c r="TG29" s="33"/>
      <c r="TH29" s="33"/>
      <c r="TI29" s="33"/>
      <c r="TJ29" s="33"/>
      <c r="TK29" s="33"/>
      <c r="TL29" s="33"/>
      <c r="TM29" s="33"/>
      <c r="TN29" s="33"/>
      <c r="TO29" s="42" t="s">
        <v>1542</v>
      </c>
      <c r="TP29" s="42" t="s">
        <v>1543</v>
      </c>
      <c r="TQ29" s="42" t="s">
        <v>1544</v>
      </c>
      <c r="TR29" s="42" t="s">
        <v>1545</v>
      </c>
      <c r="TS29" s="42" t="s">
        <v>1546</v>
      </c>
      <c r="TT29" s="42" t="s">
        <v>1547</v>
      </c>
      <c r="TU29" s="42" t="s">
        <v>1548</v>
      </c>
      <c r="TV29" s="42"/>
      <c r="TW29" s="33"/>
      <c r="TX29" s="33"/>
      <c r="TY29" s="33"/>
      <c r="TZ29" s="33"/>
      <c r="UA29" s="33"/>
      <c r="UB29" s="33"/>
      <c r="UC29" s="33"/>
      <c r="UD29" s="33"/>
      <c r="UK29" s="38"/>
      <c r="UL29" s="38"/>
      <c r="UM29" s="39"/>
      <c r="UN29" s="38"/>
      <c r="UO29" s="38"/>
      <c r="UP29" s="38"/>
      <c r="UQ29" s="33"/>
      <c r="UR29" s="33"/>
      <c r="UT29" s="33"/>
      <c r="UU29" s="33"/>
      <c r="UV29" s="33"/>
      <c r="UW29" s="33"/>
      <c r="UX29" s="33"/>
      <c r="UY29" s="33"/>
      <c r="UZ29" s="33"/>
      <c r="VA29" s="33"/>
      <c r="VB29" s="36"/>
    </row>
    <row r="30" spans="1:574" s="34" customFormat="1" ht="15" customHeight="1">
      <c r="A30" s="33" t="s">
        <v>594</v>
      </c>
      <c r="B30" s="33" t="s">
        <v>1549</v>
      </c>
      <c r="C30" s="33" t="s">
        <v>229</v>
      </c>
      <c r="D30" s="33" t="s">
        <v>525</v>
      </c>
      <c r="E30" s="33" t="s">
        <v>526</v>
      </c>
      <c r="F30" s="33">
        <v>15</v>
      </c>
      <c r="G30" s="33">
        <v>30</v>
      </c>
      <c r="H30" s="33">
        <v>45</v>
      </c>
      <c r="I30" s="33">
        <v>3</v>
      </c>
      <c r="J30" s="33" t="s">
        <v>1550</v>
      </c>
      <c r="K30" s="33" t="s">
        <v>8</v>
      </c>
      <c r="L30" s="33" t="s">
        <v>595</v>
      </c>
      <c r="M30" s="33">
        <v>10</v>
      </c>
      <c r="N30" s="33">
        <v>0</v>
      </c>
      <c r="O30" s="33">
        <v>10</v>
      </c>
      <c r="P30" s="33" t="s">
        <v>1551</v>
      </c>
      <c r="Q30" s="33" t="s">
        <v>1552</v>
      </c>
      <c r="R30" s="33" t="s">
        <v>1553</v>
      </c>
      <c r="S30" s="33" t="s">
        <v>453</v>
      </c>
      <c r="T30" s="33" t="s">
        <v>608</v>
      </c>
      <c r="U30" s="33" t="s">
        <v>596</v>
      </c>
      <c r="V30" s="33" t="s">
        <v>1554</v>
      </c>
      <c r="W30" s="33" t="s">
        <v>453</v>
      </c>
      <c r="X30" s="33" t="s">
        <v>608</v>
      </c>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t="s">
        <v>1555</v>
      </c>
      <c r="BB30" s="33" t="s">
        <v>1556</v>
      </c>
      <c r="BC30" s="33" t="s">
        <v>1557</v>
      </c>
      <c r="BD30" s="33" t="s">
        <v>1558</v>
      </c>
      <c r="BE30" s="33" t="s">
        <v>1559</v>
      </c>
      <c r="BF30" s="33" t="s">
        <v>244</v>
      </c>
      <c r="BG30" s="33" t="s">
        <v>67</v>
      </c>
      <c r="BH30" s="33" t="s">
        <v>597</v>
      </c>
      <c r="BI30" s="33">
        <v>5</v>
      </c>
      <c r="BJ30" s="33">
        <v>30</v>
      </c>
      <c r="BK30" s="33">
        <v>35</v>
      </c>
      <c r="BL30" s="33" t="s">
        <v>1560</v>
      </c>
      <c r="BM30" s="33" t="s">
        <v>598</v>
      </c>
      <c r="BN30" s="33" t="s">
        <v>1561</v>
      </c>
      <c r="BO30" s="33" t="s">
        <v>1562</v>
      </c>
      <c r="BP30" s="33" t="s">
        <v>608</v>
      </c>
      <c r="BQ30" s="33" t="s">
        <v>1563</v>
      </c>
      <c r="BR30" s="33" t="s">
        <v>1564</v>
      </c>
      <c r="BS30" s="33" t="s">
        <v>1565</v>
      </c>
      <c r="BT30" s="33" t="s">
        <v>608</v>
      </c>
      <c r="BU30" s="33" t="s">
        <v>1566</v>
      </c>
      <c r="BV30" s="33" t="s">
        <v>1567</v>
      </c>
      <c r="BW30" s="33" t="s">
        <v>1568</v>
      </c>
      <c r="BX30" s="33" t="s">
        <v>614</v>
      </c>
      <c r="BY30" s="33" t="s">
        <v>599</v>
      </c>
      <c r="BZ30" s="33" t="s">
        <v>1570</v>
      </c>
      <c r="CA30" s="33" t="s">
        <v>1569</v>
      </c>
      <c r="CB30" s="33" t="s">
        <v>608</v>
      </c>
      <c r="CC30" s="33" t="s">
        <v>600</v>
      </c>
      <c r="CD30" s="33" t="s">
        <v>1571</v>
      </c>
      <c r="CE30" s="33" t="s">
        <v>1572</v>
      </c>
      <c r="CF30" s="33" t="s">
        <v>608</v>
      </c>
      <c r="CG30" s="33"/>
      <c r="CH30" s="33"/>
      <c r="CI30" s="33"/>
      <c r="CJ30" s="33"/>
      <c r="CK30" s="33"/>
      <c r="CL30" s="33"/>
      <c r="CM30" s="33"/>
      <c r="CN30" s="33"/>
      <c r="CO30" s="33"/>
      <c r="CP30" s="33"/>
      <c r="CQ30" s="33"/>
      <c r="CR30" s="33"/>
      <c r="CS30" s="33"/>
      <c r="CT30" s="33"/>
      <c r="CU30" s="33"/>
      <c r="CV30" s="33"/>
      <c r="CW30" s="33" t="s">
        <v>1574</v>
      </c>
      <c r="CX30" s="33" t="s">
        <v>1575</v>
      </c>
      <c r="CY30" s="33" t="s">
        <v>1576</v>
      </c>
      <c r="CZ30" s="33" t="s">
        <v>1558</v>
      </c>
      <c r="DA30" s="33" t="s">
        <v>1577</v>
      </c>
      <c r="DB30" s="33" t="s">
        <v>328</v>
      </c>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t="s">
        <v>671</v>
      </c>
      <c r="SB30" s="33" t="s">
        <v>672</v>
      </c>
      <c r="SC30" s="33" t="s">
        <v>673</v>
      </c>
      <c r="SD30" s="33" t="s">
        <v>674</v>
      </c>
      <c r="SE30" s="33" t="s">
        <v>675</v>
      </c>
      <c r="SF30" s="33" t="s">
        <v>676</v>
      </c>
      <c r="SG30" s="33" t="s">
        <v>677</v>
      </c>
      <c r="SH30" s="33" t="s">
        <v>678</v>
      </c>
      <c r="SI30" s="33" t="s">
        <v>679</v>
      </c>
      <c r="SJ30" s="33" t="s">
        <v>680</v>
      </c>
      <c r="SK30" s="33" t="s">
        <v>681</v>
      </c>
      <c r="SL30" s="33" t="s">
        <v>682</v>
      </c>
      <c r="SM30" s="33"/>
      <c r="SN30" s="33"/>
      <c r="SO30" s="33"/>
      <c r="SP30" s="33"/>
      <c r="SQ30" s="33"/>
      <c r="SR30" s="38"/>
      <c r="SS30" s="38"/>
      <c r="ST30" s="39"/>
      <c r="SU30" s="38"/>
      <c r="SV30" s="38"/>
      <c r="SW30" s="38"/>
      <c r="SX30" s="33"/>
      <c r="SY30" s="33"/>
      <c r="SZ30" s="33"/>
      <c r="TA30" s="33"/>
      <c r="TB30" s="33"/>
      <c r="TC30" s="33"/>
      <c r="TD30" s="33"/>
      <c r="TE30" s="33"/>
      <c r="TF30" s="33"/>
      <c r="TG30" s="33"/>
      <c r="TH30" s="33"/>
      <c r="TI30" s="33"/>
      <c r="TJ30" s="33"/>
      <c r="TK30" s="33"/>
      <c r="TL30" s="33"/>
      <c r="TM30" s="33"/>
      <c r="TN30" s="33"/>
      <c r="TO30" s="43" t="s">
        <v>1578</v>
      </c>
      <c r="TP30" s="43" t="s">
        <v>1579</v>
      </c>
      <c r="TQ30" s="43" t="s">
        <v>1580</v>
      </c>
      <c r="TR30" s="43" t="s">
        <v>1581</v>
      </c>
      <c r="TS30" s="43" t="s">
        <v>1582</v>
      </c>
      <c r="TT30" s="43" t="s">
        <v>1583</v>
      </c>
      <c r="TU30" s="43" t="s">
        <v>1584</v>
      </c>
      <c r="TV30" s="43"/>
      <c r="TW30" s="33"/>
      <c r="TX30" s="33"/>
      <c r="TY30" s="33"/>
      <c r="TZ30" s="33"/>
      <c r="UA30" s="33"/>
      <c r="UB30" s="33"/>
      <c r="UC30" s="33"/>
      <c r="UD30" s="33"/>
      <c r="UI30" s="35"/>
      <c r="UJ30" s="35"/>
      <c r="UK30" s="35"/>
      <c r="UL30" s="35"/>
      <c r="UM30" s="35"/>
      <c r="UN30" s="35"/>
      <c r="UO30" s="38"/>
      <c r="UP30" s="38"/>
      <c r="UQ30" s="33"/>
      <c r="UR30" s="35"/>
      <c r="UT30" s="35"/>
      <c r="UU30" s="35"/>
      <c r="UV30" s="35"/>
      <c r="UW30" s="35"/>
      <c r="UX30" s="35"/>
      <c r="UY30" s="35"/>
      <c r="UZ30" s="35"/>
      <c r="VA30" s="35"/>
      <c r="VB30" s="36"/>
    </row>
    <row r="31" spans="1:574" s="34" customFormat="1" ht="15" customHeight="1">
      <c r="A31" s="33" t="s">
        <v>601</v>
      </c>
      <c r="B31" s="33" t="s">
        <v>1585</v>
      </c>
      <c r="C31" s="33" t="s">
        <v>229</v>
      </c>
      <c r="D31" s="33" t="s">
        <v>525</v>
      </c>
      <c r="E31" s="33" t="s">
        <v>526</v>
      </c>
      <c r="F31" s="33">
        <v>25</v>
      </c>
      <c r="G31" s="33">
        <v>50</v>
      </c>
      <c r="H31" s="33">
        <v>75</v>
      </c>
      <c r="I31" s="33">
        <v>5</v>
      </c>
      <c r="J31" s="33" t="s">
        <v>602</v>
      </c>
      <c r="K31" s="33" t="s">
        <v>8</v>
      </c>
      <c r="L31" s="33" t="s">
        <v>603</v>
      </c>
      <c r="M31" s="33">
        <v>10</v>
      </c>
      <c r="N31" s="33">
        <v>5</v>
      </c>
      <c r="O31" s="33">
        <v>15</v>
      </c>
      <c r="P31" s="33" t="s">
        <v>604</v>
      </c>
      <c r="Q31" s="33" t="s">
        <v>605</v>
      </c>
      <c r="R31" s="33" t="s">
        <v>606</v>
      </c>
      <c r="S31" s="33" t="s">
        <v>607</v>
      </c>
      <c r="T31" s="33" t="s">
        <v>608</v>
      </c>
      <c r="U31" s="33" t="s">
        <v>609</v>
      </c>
      <c r="V31" s="33" t="s">
        <v>1586</v>
      </c>
      <c r="W31" s="33" t="s">
        <v>610</v>
      </c>
      <c r="X31" s="33" t="s">
        <v>608</v>
      </c>
      <c r="Y31" s="33" t="s">
        <v>611</v>
      </c>
      <c r="Z31" s="33" t="s">
        <v>612</v>
      </c>
      <c r="AA31" s="33" t="s">
        <v>613</v>
      </c>
      <c r="AB31" s="33" t="s">
        <v>614</v>
      </c>
      <c r="AC31" s="33" t="s">
        <v>615</v>
      </c>
      <c r="AD31" s="33" t="s">
        <v>616</v>
      </c>
      <c r="AE31" s="33" t="s">
        <v>617</v>
      </c>
      <c r="AF31" s="33" t="s">
        <v>608</v>
      </c>
      <c r="AG31" s="33" t="s">
        <v>618</v>
      </c>
      <c r="AH31" s="33" t="s">
        <v>619</v>
      </c>
      <c r="AI31" s="33" t="s">
        <v>620</v>
      </c>
      <c r="AJ31" s="33" t="s">
        <v>608</v>
      </c>
      <c r="AK31" s="33"/>
      <c r="AL31" s="33"/>
      <c r="AM31" s="33"/>
      <c r="AN31" s="33"/>
      <c r="AO31" s="33"/>
      <c r="AP31" s="33"/>
      <c r="AQ31" s="33"/>
      <c r="AR31" s="33"/>
      <c r="AS31" s="33"/>
      <c r="AT31" s="33"/>
      <c r="AU31" s="33"/>
      <c r="AV31" s="33"/>
      <c r="AW31" s="33"/>
      <c r="AX31" s="33"/>
      <c r="AY31" s="33"/>
      <c r="AZ31" s="33"/>
      <c r="BA31" s="33" t="s">
        <v>1587</v>
      </c>
      <c r="BB31" s="33" t="s">
        <v>621</v>
      </c>
      <c r="BC31" s="33" t="s">
        <v>622</v>
      </c>
      <c r="BD31" s="33" t="s">
        <v>623</v>
      </c>
      <c r="BE31" s="33" t="s">
        <v>624</v>
      </c>
      <c r="BF31" s="33" t="s">
        <v>244</v>
      </c>
      <c r="BG31" s="33" t="s">
        <v>67</v>
      </c>
      <c r="BH31" s="33" t="s">
        <v>625</v>
      </c>
      <c r="BI31" s="33">
        <v>5</v>
      </c>
      <c r="BJ31" s="33">
        <v>15</v>
      </c>
      <c r="BK31" s="33">
        <v>20</v>
      </c>
      <c r="BL31" s="33" t="s">
        <v>626</v>
      </c>
      <c r="BM31" s="33" t="s">
        <v>627</v>
      </c>
      <c r="BN31" s="33" t="s">
        <v>628</v>
      </c>
      <c r="BO31" s="33" t="s">
        <v>629</v>
      </c>
      <c r="BP31" s="33" t="s">
        <v>608</v>
      </c>
      <c r="BQ31" s="33" t="s">
        <v>630</v>
      </c>
      <c r="BR31" s="33" t="s">
        <v>631</v>
      </c>
      <c r="BS31" s="33" t="s">
        <v>632</v>
      </c>
      <c r="BT31" s="33" t="s">
        <v>614</v>
      </c>
      <c r="BU31" s="33" t="s">
        <v>633</v>
      </c>
      <c r="BV31" s="33" t="s">
        <v>634</v>
      </c>
      <c r="BW31" s="33" t="s">
        <v>635</v>
      </c>
      <c r="BX31" s="33" t="s">
        <v>608</v>
      </c>
      <c r="BY31" s="33" t="s">
        <v>636</v>
      </c>
      <c r="BZ31" s="33" t="s">
        <v>637</v>
      </c>
      <c r="CA31" s="33" t="s">
        <v>638</v>
      </c>
      <c r="CB31" s="33" t="s">
        <v>608</v>
      </c>
      <c r="CC31" s="33"/>
      <c r="CD31" s="33"/>
      <c r="CE31" s="33"/>
      <c r="CF31" s="33"/>
      <c r="CG31" s="33"/>
      <c r="CH31" s="33"/>
      <c r="CI31" s="33"/>
      <c r="CJ31" s="33"/>
      <c r="CK31" s="33"/>
      <c r="CL31" s="33"/>
      <c r="CM31" s="33"/>
      <c r="CN31" s="33"/>
      <c r="CO31" s="33"/>
      <c r="CP31" s="33"/>
      <c r="CQ31" s="33"/>
      <c r="CR31" s="33"/>
      <c r="CS31" s="33"/>
      <c r="CT31" s="33"/>
      <c r="CU31" s="33"/>
      <c r="CV31" s="33"/>
      <c r="CW31" s="33" t="s">
        <v>639</v>
      </c>
      <c r="CX31" s="33" t="s">
        <v>1588</v>
      </c>
      <c r="CY31" s="33" t="s">
        <v>622</v>
      </c>
      <c r="CZ31" s="33" t="s">
        <v>640</v>
      </c>
      <c r="DA31" s="33" t="s">
        <v>641</v>
      </c>
      <c r="DB31" s="33" t="s">
        <v>244</v>
      </c>
      <c r="DC31" s="33" t="s">
        <v>123</v>
      </c>
      <c r="DD31" s="33" t="s">
        <v>642</v>
      </c>
      <c r="DE31" s="33">
        <v>5</v>
      </c>
      <c r="DF31" s="33">
        <v>15</v>
      </c>
      <c r="DG31" s="33">
        <v>20</v>
      </c>
      <c r="DH31" s="33" t="s">
        <v>643</v>
      </c>
      <c r="DI31" s="33" t="s">
        <v>644</v>
      </c>
      <c r="DJ31" s="33" t="s">
        <v>645</v>
      </c>
      <c r="DK31" s="33" t="s">
        <v>646</v>
      </c>
      <c r="DL31" s="33" t="s">
        <v>608</v>
      </c>
      <c r="DM31" s="33" t="s">
        <v>647</v>
      </c>
      <c r="DN31" s="33" t="s">
        <v>648</v>
      </c>
      <c r="DO31" s="33" t="s">
        <v>649</v>
      </c>
      <c r="DP31" s="33" t="s">
        <v>608</v>
      </c>
      <c r="DQ31" s="33" t="s">
        <v>650</v>
      </c>
      <c r="DR31" s="33" t="s">
        <v>651</v>
      </c>
      <c r="DS31" s="33" t="s">
        <v>652</v>
      </c>
      <c r="DT31" s="33" t="s">
        <v>614</v>
      </c>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W31" s="33" t="s">
        <v>653</v>
      </c>
      <c r="EX31" s="33" t="s">
        <v>654</v>
      </c>
      <c r="EY31" s="33" t="s">
        <v>655</v>
      </c>
      <c r="EZ31" s="33" t="s">
        <v>656</v>
      </c>
      <c r="FA31" s="33" t="s">
        <v>657</v>
      </c>
      <c r="FB31" s="33" t="s">
        <v>328</v>
      </c>
      <c r="FC31" s="33" t="s">
        <v>126</v>
      </c>
      <c r="FD31" s="33" t="s">
        <v>658</v>
      </c>
      <c r="FE31" s="33">
        <v>5</v>
      </c>
      <c r="FF31" s="33">
        <v>15</v>
      </c>
      <c r="FG31" s="33">
        <v>20</v>
      </c>
      <c r="FH31" s="33" t="s">
        <v>1589</v>
      </c>
      <c r="FI31" s="33" t="s">
        <v>659</v>
      </c>
      <c r="FJ31" s="33" t="s">
        <v>660</v>
      </c>
      <c r="FK31" s="33" t="s">
        <v>661</v>
      </c>
      <c r="FL31" s="33" t="s">
        <v>608</v>
      </c>
      <c r="FM31" s="33" t="s">
        <v>662</v>
      </c>
      <c r="FN31" s="33" t="s">
        <v>663</v>
      </c>
      <c r="FO31" s="33" t="s">
        <v>664</v>
      </c>
      <c r="FP31" s="33" t="s">
        <v>608</v>
      </c>
      <c r="FQ31" s="33" t="s">
        <v>665</v>
      </c>
      <c r="FR31" s="33" t="s">
        <v>666</v>
      </c>
      <c r="FS31" s="33" t="s">
        <v>667</v>
      </c>
      <c r="FT31" s="33" t="s">
        <v>1590</v>
      </c>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t="s">
        <v>668</v>
      </c>
      <c r="GT31" s="33" t="s">
        <v>669</v>
      </c>
      <c r="GU31" s="33" t="s">
        <v>622</v>
      </c>
      <c r="GV31" s="33" t="s">
        <v>670</v>
      </c>
      <c r="GW31" s="33" t="s">
        <v>1591</v>
      </c>
      <c r="GX31" s="33" t="s">
        <v>244</v>
      </c>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t="s">
        <v>671</v>
      </c>
      <c r="SB31" s="33" t="s">
        <v>672</v>
      </c>
      <c r="SC31" s="33" t="s">
        <v>673</v>
      </c>
      <c r="SD31" s="33" t="s">
        <v>674</v>
      </c>
      <c r="SE31" s="33" t="s">
        <v>675</v>
      </c>
      <c r="SF31" s="33" t="s">
        <v>676</v>
      </c>
      <c r="SG31" s="33" t="s">
        <v>677</v>
      </c>
      <c r="SH31" s="33" t="s">
        <v>678</v>
      </c>
      <c r="SI31" s="33" t="s">
        <v>679</v>
      </c>
      <c r="SJ31" s="33" t="s">
        <v>680</v>
      </c>
      <c r="SK31" s="33" t="s">
        <v>681</v>
      </c>
      <c r="SL31" s="33" t="s">
        <v>718</v>
      </c>
      <c r="SM31" s="33"/>
      <c r="SN31" s="33"/>
      <c r="SO31" s="33"/>
      <c r="SP31" s="33"/>
      <c r="SQ31" s="33"/>
      <c r="SX31" s="33"/>
      <c r="SY31" s="33"/>
      <c r="SZ31" s="33"/>
      <c r="TA31" s="33"/>
      <c r="TB31" s="33"/>
      <c r="TC31" s="33"/>
      <c r="TD31" s="33"/>
      <c r="TE31" s="33"/>
      <c r="TF31" s="33"/>
      <c r="TG31" s="33"/>
      <c r="TH31" s="33"/>
      <c r="TI31" s="33"/>
      <c r="TJ31" s="33"/>
      <c r="TK31" s="33"/>
      <c r="TL31" s="33"/>
      <c r="TM31" s="33"/>
      <c r="TN31" s="33"/>
      <c r="TO31" s="33" t="s">
        <v>683</v>
      </c>
      <c r="TP31" s="33" t="s">
        <v>684</v>
      </c>
      <c r="TQ31" s="33" t="s">
        <v>685</v>
      </c>
      <c r="TR31" s="33" t="s">
        <v>686</v>
      </c>
      <c r="TS31" s="33" t="s">
        <v>687</v>
      </c>
      <c r="TT31" s="33" t="s">
        <v>688</v>
      </c>
      <c r="TU31" s="33" t="s">
        <v>689</v>
      </c>
      <c r="TV31" s="33" t="s">
        <v>690</v>
      </c>
      <c r="TW31" s="33"/>
      <c r="TX31" s="33"/>
      <c r="TY31" s="33"/>
      <c r="TZ31" s="33"/>
      <c r="UA31" s="33"/>
      <c r="UB31" s="33"/>
      <c r="UC31" s="33"/>
      <c r="UD31" s="33"/>
      <c r="UI31" s="35"/>
      <c r="UJ31" s="35"/>
      <c r="UK31" s="35"/>
      <c r="UL31" s="35"/>
      <c r="UM31" s="35"/>
      <c r="UN31" s="35"/>
      <c r="UP31" s="38"/>
      <c r="UQ31" s="33"/>
      <c r="UR31" s="38"/>
      <c r="UT31" s="35"/>
      <c r="UU31" s="35"/>
      <c r="UV31" s="35"/>
      <c r="UW31" s="35"/>
      <c r="UX31" s="35"/>
      <c r="UY31" s="35"/>
      <c r="UZ31" s="35"/>
      <c r="VA31" s="35"/>
      <c r="VB31" s="36"/>
    </row>
    <row r="32" spans="1:574" s="34" customFormat="1" ht="15" customHeight="1">
      <c r="A32" s="33" t="s">
        <v>691</v>
      </c>
      <c r="B32" s="33" t="s">
        <v>1592</v>
      </c>
      <c r="C32" s="33" t="s">
        <v>229</v>
      </c>
      <c r="D32" s="33" t="s">
        <v>525</v>
      </c>
      <c r="E32" s="33" t="s">
        <v>526</v>
      </c>
      <c r="F32" s="33">
        <v>15</v>
      </c>
      <c r="G32" s="33">
        <v>30</v>
      </c>
      <c r="H32" s="33">
        <v>45</v>
      </c>
      <c r="I32" s="33">
        <v>3</v>
      </c>
      <c r="J32" s="33" t="s">
        <v>692</v>
      </c>
      <c r="K32" s="33" t="s">
        <v>8</v>
      </c>
      <c r="L32" s="33" t="s">
        <v>693</v>
      </c>
      <c r="M32" s="33">
        <v>2</v>
      </c>
      <c r="N32" s="33">
        <v>7</v>
      </c>
      <c r="O32" s="33">
        <v>9</v>
      </c>
      <c r="P32" s="33" t="s">
        <v>694</v>
      </c>
      <c r="Q32" s="33" t="s">
        <v>695</v>
      </c>
      <c r="R32" s="33" t="s">
        <v>1593</v>
      </c>
      <c r="S32" s="33" t="s">
        <v>696</v>
      </c>
      <c r="T32" s="33" t="s">
        <v>697</v>
      </c>
      <c r="U32" s="33" t="s">
        <v>698</v>
      </c>
      <c r="V32" s="33" t="s">
        <v>699</v>
      </c>
      <c r="W32" s="33" t="s">
        <v>700</v>
      </c>
      <c r="X32" s="33" t="s">
        <v>697</v>
      </c>
      <c r="Y32" s="33" t="s">
        <v>701</v>
      </c>
      <c r="Z32" s="33" t="s">
        <v>702</v>
      </c>
      <c r="AA32" s="33" t="s">
        <v>453</v>
      </c>
      <c r="AB32" s="33" t="s">
        <v>1594</v>
      </c>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t="s">
        <v>703</v>
      </c>
      <c r="BB32" s="33" t="s">
        <v>704</v>
      </c>
      <c r="BC32" s="33" t="s">
        <v>705</v>
      </c>
      <c r="BD32" s="33" t="s">
        <v>706</v>
      </c>
      <c r="BE32" s="33" t="s">
        <v>707</v>
      </c>
      <c r="BF32" s="33" t="s">
        <v>328</v>
      </c>
      <c r="BG32" s="33" t="s">
        <v>67</v>
      </c>
      <c r="BH32" s="33" t="s">
        <v>708</v>
      </c>
      <c r="BI32" s="33">
        <v>4</v>
      </c>
      <c r="BJ32" s="33">
        <v>16</v>
      </c>
      <c r="BK32" s="33">
        <v>20</v>
      </c>
      <c r="BL32" s="33" t="s">
        <v>709</v>
      </c>
      <c r="BM32" s="33" t="s">
        <v>1595</v>
      </c>
      <c r="BN32" s="33" t="s">
        <v>710</v>
      </c>
      <c r="BO32" s="33" t="s">
        <v>711</v>
      </c>
      <c r="BP32" s="33" t="s">
        <v>1594</v>
      </c>
      <c r="BQ32" s="33" t="s">
        <v>708</v>
      </c>
      <c r="BR32" s="33" t="s">
        <v>1596</v>
      </c>
      <c r="BS32" s="33" t="s">
        <v>529</v>
      </c>
      <c r="BT32" s="33" t="s">
        <v>697</v>
      </c>
      <c r="BU32" s="33" t="s">
        <v>712</v>
      </c>
      <c r="BV32" s="33" t="s">
        <v>1597</v>
      </c>
      <c r="BW32" s="33" t="s">
        <v>1598</v>
      </c>
      <c r="BX32" s="33" t="s">
        <v>697</v>
      </c>
      <c r="BY32" s="33" t="s">
        <v>713</v>
      </c>
      <c r="BZ32" s="33" t="s">
        <v>1599</v>
      </c>
      <c r="CA32" s="33" t="s">
        <v>1600</v>
      </c>
      <c r="CB32" s="33" t="s">
        <v>697</v>
      </c>
      <c r="CC32" s="33"/>
      <c r="CD32" s="33"/>
      <c r="CE32" s="33"/>
      <c r="CF32" s="33"/>
      <c r="CG32" s="33"/>
      <c r="CH32" s="33"/>
      <c r="CI32" s="33"/>
      <c r="CJ32" s="33"/>
      <c r="CK32" s="33"/>
      <c r="CL32" s="33"/>
      <c r="CM32" s="33"/>
      <c r="CN32" s="33"/>
      <c r="CO32" s="33"/>
      <c r="CP32" s="33"/>
      <c r="CQ32" s="33"/>
      <c r="CR32" s="33"/>
      <c r="CS32" s="33"/>
      <c r="CT32" s="33"/>
      <c r="CU32" s="33"/>
      <c r="CV32" s="33"/>
      <c r="CW32" s="33" t="s">
        <v>1601</v>
      </c>
      <c r="CX32" s="33" t="s">
        <v>1602</v>
      </c>
      <c r="CY32" s="33" t="s">
        <v>705</v>
      </c>
      <c r="CZ32" s="33" t="s">
        <v>706</v>
      </c>
      <c r="DA32" s="33" t="s">
        <v>1603</v>
      </c>
      <c r="DB32" s="33" t="s">
        <v>328</v>
      </c>
      <c r="DC32" s="33" t="s">
        <v>123</v>
      </c>
      <c r="DD32" s="33" t="s">
        <v>1604</v>
      </c>
      <c r="DE32" s="33">
        <v>9</v>
      </c>
      <c r="DF32" s="33">
        <v>7</v>
      </c>
      <c r="DG32" s="33">
        <v>16</v>
      </c>
      <c r="DH32" s="33" t="s">
        <v>714</v>
      </c>
      <c r="DI32" s="33" t="s">
        <v>715</v>
      </c>
      <c r="DJ32" s="33" t="s">
        <v>1605</v>
      </c>
      <c r="DK32" s="33" t="s">
        <v>529</v>
      </c>
      <c r="DL32" s="33" t="s">
        <v>697</v>
      </c>
      <c r="DM32" s="33" t="s">
        <v>1606</v>
      </c>
      <c r="DN32" s="33" t="s">
        <v>1607</v>
      </c>
      <c r="DO32" s="33" t="s">
        <v>529</v>
      </c>
      <c r="DP32" s="33" t="s">
        <v>697</v>
      </c>
      <c r="DQ32" s="33" t="s">
        <v>716</v>
      </c>
      <c r="DR32" s="33" t="s">
        <v>1608</v>
      </c>
      <c r="DS32" s="33" t="s">
        <v>1609</v>
      </c>
      <c r="DT32" s="33" t="s">
        <v>697</v>
      </c>
      <c r="DU32" s="33" t="s">
        <v>1610</v>
      </c>
      <c r="DV32" s="33" t="s">
        <v>1611</v>
      </c>
      <c r="DW32" s="33" t="s">
        <v>529</v>
      </c>
      <c r="DX32" s="33" t="s">
        <v>697</v>
      </c>
      <c r="DY32" s="33"/>
      <c r="DZ32" s="33"/>
      <c r="EA32" s="33"/>
      <c r="EB32" s="33"/>
      <c r="EC32" s="33"/>
      <c r="ED32" s="33"/>
      <c r="EE32" s="33"/>
      <c r="EF32" s="33"/>
      <c r="EG32" s="33"/>
      <c r="EH32" s="33"/>
      <c r="EI32" s="33"/>
      <c r="EJ32" s="33"/>
      <c r="EK32" s="33"/>
      <c r="EL32" s="33"/>
      <c r="EM32" s="33"/>
      <c r="EN32" s="33"/>
      <c r="EO32" s="33"/>
      <c r="EP32" s="33"/>
      <c r="EQ32" s="33"/>
      <c r="ER32" s="33"/>
      <c r="EW32" s="33" t="s">
        <v>1612</v>
      </c>
      <c r="EX32" s="33" t="s">
        <v>1613</v>
      </c>
      <c r="EY32" s="33" t="s">
        <v>717</v>
      </c>
      <c r="EZ32" s="33" t="s">
        <v>706</v>
      </c>
      <c r="FA32" s="33" t="s">
        <v>1614</v>
      </c>
      <c r="FB32" s="33" t="s">
        <v>328</v>
      </c>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t="s">
        <v>671</v>
      </c>
      <c r="SB32" s="33" t="s">
        <v>672</v>
      </c>
      <c r="SC32" s="33" t="s">
        <v>673</v>
      </c>
      <c r="SD32" s="33" t="s">
        <v>674</v>
      </c>
      <c r="SE32" s="33" t="s">
        <v>675</v>
      </c>
      <c r="SF32" s="33" t="s">
        <v>676</v>
      </c>
      <c r="SG32" s="33" t="s">
        <v>677</v>
      </c>
      <c r="SH32" s="33" t="s">
        <v>678</v>
      </c>
      <c r="SI32" s="33" t="s">
        <v>679</v>
      </c>
      <c r="SJ32" s="33" t="s">
        <v>680</v>
      </c>
      <c r="SK32" s="33" t="s">
        <v>681</v>
      </c>
      <c r="SL32" s="33" t="s">
        <v>718</v>
      </c>
      <c r="SM32" s="33"/>
      <c r="SN32" s="33"/>
      <c r="SO32" s="33"/>
      <c r="SP32" s="33"/>
      <c r="SQ32" s="33"/>
      <c r="SR32" s="38"/>
      <c r="SS32" s="38"/>
      <c r="ST32" s="39"/>
      <c r="SU32" s="38"/>
      <c r="SV32" s="38"/>
      <c r="SW32" s="38"/>
      <c r="SX32" s="33"/>
      <c r="SY32" s="33"/>
      <c r="SZ32" s="33"/>
      <c r="TA32" s="33"/>
      <c r="TB32" s="33"/>
      <c r="TC32" s="33"/>
      <c r="TD32" s="33"/>
      <c r="TE32" s="33"/>
      <c r="TF32" s="33"/>
      <c r="TG32" s="33"/>
      <c r="TH32" s="33"/>
      <c r="TI32" s="33"/>
      <c r="TJ32" s="33"/>
      <c r="TK32" s="33"/>
      <c r="TL32" s="33"/>
      <c r="TM32" s="33"/>
      <c r="TN32" s="33"/>
      <c r="TO32" s="33" t="s">
        <v>1615</v>
      </c>
      <c r="TP32" s="33" t="s">
        <v>1616</v>
      </c>
      <c r="TQ32" s="33" t="s">
        <v>1617</v>
      </c>
      <c r="TR32" s="33" t="s">
        <v>1618</v>
      </c>
      <c r="TS32" s="33" t="s">
        <v>1619</v>
      </c>
      <c r="TT32" s="33"/>
      <c r="TU32" s="33"/>
      <c r="TV32" s="33"/>
      <c r="TW32" s="33"/>
      <c r="TX32" s="33"/>
      <c r="TY32" s="33"/>
      <c r="TZ32" s="33"/>
      <c r="UA32" s="33"/>
      <c r="UB32" s="33"/>
      <c r="UC32" s="33"/>
      <c r="UD32" s="33"/>
      <c r="UI32" s="35"/>
      <c r="UJ32" s="35"/>
      <c r="UK32" s="35"/>
      <c r="UL32" s="35"/>
      <c r="UM32" s="35"/>
      <c r="UN32" s="35"/>
      <c r="UO32" s="38"/>
      <c r="UP32" s="38"/>
      <c r="UQ32" s="33"/>
      <c r="UR32" s="38"/>
      <c r="UT32" s="35"/>
      <c r="UU32" s="35"/>
      <c r="UV32" s="35"/>
      <c r="UW32" s="35"/>
      <c r="UX32" s="35"/>
      <c r="UY32" s="35"/>
      <c r="UZ32" s="35"/>
      <c r="VA32" s="35"/>
      <c r="VB32" s="36"/>
    </row>
    <row r="33" spans="1:574" s="34" customFormat="1" ht="15" customHeight="1">
      <c r="A33" s="33" t="s">
        <v>2179</v>
      </c>
      <c r="B33" s="33" t="s">
        <v>1620</v>
      </c>
      <c r="C33" s="33" t="s">
        <v>229</v>
      </c>
      <c r="D33" s="33" t="s">
        <v>1621</v>
      </c>
      <c r="E33" s="33" t="s">
        <v>526</v>
      </c>
      <c r="F33" s="33">
        <v>15</v>
      </c>
      <c r="G33" s="33">
        <v>30</v>
      </c>
      <c r="H33" s="33">
        <v>45</v>
      </c>
      <c r="I33" s="33">
        <v>3</v>
      </c>
      <c r="J33" s="33" t="s">
        <v>719</v>
      </c>
      <c r="K33" s="33" t="s">
        <v>8</v>
      </c>
      <c r="L33" s="33" t="s">
        <v>720</v>
      </c>
      <c r="M33" s="33">
        <v>6</v>
      </c>
      <c r="N33" s="33">
        <v>6</v>
      </c>
      <c r="O33" s="33">
        <v>12</v>
      </c>
      <c r="P33" s="33" t="s">
        <v>721</v>
      </c>
      <c r="Q33" s="33" t="s">
        <v>720</v>
      </c>
      <c r="R33" s="33" t="s">
        <v>722</v>
      </c>
      <c r="S33" s="33" t="s">
        <v>723</v>
      </c>
      <c r="T33" s="33" t="s">
        <v>697</v>
      </c>
      <c r="U33" s="33" t="s">
        <v>724</v>
      </c>
      <c r="V33" s="33" t="s">
        <v>725</v>
      </c>
      <c r="W33" s="33" t="s">
        <v>726</v>
      </c>
      <c r="X33" s="33" t="s">
        <v>697</v>
      </c>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t="s">
        <v>727</v>
      </c>
      <c r="BB33" s="33" t="s">
        <v>728</v>
      </c>
      <c r="BC33" s="33" t="s">
        <v>417</v>
      </c>
      <c r="BD33" s="33" t="s">
        <v>729</v>
      </c>
      <c r="BE33" s="33" t="s">
        <v>730</v>
      </c>
      <c r="BF33" s="33" t="s">
        <v>244</v>
      </c>
      <c r="BG33" s="33" t="s">
        <v>67</v>
      </c>
      <c r="BH33" s="33" t="s">
        <v>731</v>
      </c>
      <c r="BI33" s="33">
        <v>9</v>
      </c>
      <c r="BJ33" s="33">
        <v>24</v>
      </c>
      <c r="BK33" s="33">
        <v>33</v>
      </c>
      <c r="BL33" s="33" t="s">
        <v>719</v>
      </c>
      <c r="BM33" s="33" t="s">
        <v>732</v>
      </c>
      <c r="BN33" s="33" t="s">
        <v>1622</v>
      </c>
      <c r="BO33" s="33" t="s">
        <v>733</v>
      </c>
      <c r="BP33" s="33" t="s">
        <v>697</v>
      </c>
      <c r="BQ33" s="33" t="s">
        <v>734</v>
      </c>
      <c r="BR33" s="33" t="s">
        <v>735</v>
      </c>
      <c r="BS33" s="33" t="s">
        <v>736</v>
      </c>
      <c r="BT33" s="33" t="s">
        <v>697</v>
      </c>
      <c r="BU33" s="33" t="s">
        <v>737</v>
      </c>
      <c r="BV33" s="33" t="s">
        <v>1623</v>
      </c>
      <c r="BW33" s="33" t="s">
        <v>529</v>
      </c>
      <c r="BX33" s="33" t="s">
        <v>697</v>
      </c>
      <c r="BY33" s="33" t="s">
        <v>738</v>
      </c>
      <c r="BZ33" s="33" t="s">
        <v>739</v>
      </c>
      <c r="CA33" s="33" t="s">
        <v>740</v>
      </c>
      <c r="CB33" s="33" t="s">
        <v>697</v>
      </c>
      <c r="CC33" s="33" t="s">
        <v>741</v>
      </c>
      <c r="CD33" s="33" t="s">
        <v>742</v>
      </c>
      <c r="CE33" s="33" t="s">
        <v>1624</v>
      </c>
      <c r="CF33" s="33" t="s">
        <v>697</v>
      </c>
      <c r="CG33" s="33"/>
      <c r="CH33" s="33"/>
      <c r="CI33" s="33"/>
      <c r="CJ33" s="33"/>
      <c r="CK33" s="33"/>
      <c r="CL33" s="33"/>
      <c r="CM33" s="33"/>
      <c r="CN33" s="33"/>
      <c r="CO33" s="33"/>
      <c r="CP33" s="33"/>
      <c r="CQ33" s="33"/>
      <c r="CR33" s="33"/>
      <c r="CS33" s="33"/>
      <c r="CT33" s="33"/>
      <c r="CU33" s="33"/>
      <c r="CV33" s="33"/>
      <c r="CW33" s="33" t="s">
        <v>743</v>
      </c>
      <c r="CX33" s="33" t="s">
        <v>744</v>
      </c>
      <c r="CY33" s="33" t="s">
        <v>745</v>
      </c>
      <c r="CZ33" s="33" t="s">
        <v>746</v>
      </c>
      <c r="DA33" s="33" t="s">
        <v>747</v>
      </c>
      <c r="DB33" s="33" t="s">
        <v>328</v>
      </c>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t="s">
        <v>671</v>
      </c>
      <c r="SB33" s="33" t="s">
        <v>672</v>
      </c>
      <c r="SC33" s="33" t="s">
        <v>673</v>
      </c>
      <c r="SD33" s="33" t="s">
        <v>674</v>
      </c>
      <c r="SE33" s="33" t="s">
        <v>675</v>
      </c>
      <c r="SF33" s="33" t="s">
        <v>676</v>
      </c>
      <c r="SG33" s="33" t="s">
        <v>677</v>
      </c>
      <c r="SH33" s="33" t="s">
        <v>678</v>
      </c>
      <c r="SI33" s="33" t="s">
        <v>679</v>
      </c>
      <c r="SJ33" s="33" t="s">
        <v>680</v>
      </c>
      <c r="SK33" s="33" t="s">
        <v>681</v>
      </c>
      <c r="SL33" s="33" t="s">
        <v>718</v>
      </c>
      <c r="SM33" s="33"/>
      <c r="SN33" s="33"/>
      <c r="SO33" s="33"/>
      <c r="SP33" s="33"/>
      <c r="SQ33" s="33"/>
      <c r="SX33" s="33"/>
      <c r="SY33" s="33"/>
      <c r="SZ33" s="33"/>
      <c r="TA33" s="33"/>
      <c r="TB33" s="33"/>
      <c r="TC33" s="33"/>
      <c r="TD33" s="33"/>
      <c r="TE33" s="33"/>
      <c r="TF33" s="33"/>
      <c r="TG33" s="33"/>
      <c r="TH33" s="33"/>
      <c r="TI33" s="33"/>
      <c r="TJ33" s="33"/>
      <c r="TK33" s="33"/>
      <c r="TL33" s="33"/>
      <c r="TM33" s="33"/>
      <c r="TN33" s="33"/>
      <c r="TO33" s="33" t="s">
        <v>1625</v>
      </c>
      <c r="TP33" s="33" t="s">
        <v>1626</v>
      </c>
      <c r="TQ33" s="33" t="s">
        <v>1627</v>
      </c>
      <c r="TR33" s="33" t="s">
        <v>1628</v>
      </c>
      <c r="TS33" s="33" t="s">
        <v>748</v>
      </c>
      <c r="TT33" s="33" t="s">
        <v>1629</v>
      </c>
      <c r="TU33" s="33" t="s">
        <v>749</v>
      </c>
      <c r="TV33" s="33"/>
      <c r="TW33" s="33"/>
      <c r="TX33" s="33"/>
      <c r="TY33" s="33"/>
      <c r="TZ33" s="33"/>
      <c r="UA33" s="33"/>
      <c r="UB33" s="33"/>
      <c r="UC33" s="33"/>
      <c r="UD33" s="33"/>
      <c r="UI33" s="35"/>
      <c r="UJ33" s="35"/>
      <c r="UK33" s="35"/>
      <c r="UL33" s="35"/>
      <c r="UM33" s="35"/>
      <c r="UN33" s="35"/>
      <c r="UO33" s="38"/>
      <c r="UP33" s="38"/>
      <c r="UQ33" s="33"/>
      <c r="UR33" s="38"/>
      <c r="UT33" s="33"/>
      <c r="UU33" s="33"/>
      <c r="UV33" s="33"/>
      <c r="UW33" s="33"/>
      <c r="UX33" s="33"/>
      <c r="UY33" s="33"/>
      <c r="UZ33" s="33"/>
      <c r="VA33" s="33"/>
      <c r="VB33" s="33"/>
    </row>
    <row r="34" spans="1:574" s="34" customFormat="1" ht="15" customHeight="1">
      <c r="A34" s="33" t="s">
        <v>2180</v>
      </c>
      <c r="B34" s="33" t="s">
        <v>1630</v>
      </c>
      <c r="C34" s="33" t="s">
        <v>229</v>
      </c>
      <c r="D34" s="33" t="s">
        <v>525</v>
      </c>
      <c r="E34" s="33" t="s">
        <v>526</v>
      </c>
      <c r="F34" s="33">
        <v>32</v>
      </c>
      <c r="G34" s="33">
        <v>73</v>
      </c>
      <c r="H34" s="33">
        <v>105</v>
      </c>
      <c r="I34" s="33">
        <v>7</v>
      </c>
      <c r="J34" s="33" t="s">
        <v>750</v>
      </c>
      <c r="K34" s="33" t="s">
        <v>8</v>
      </c>
      <c r="L34" s="33" t="s">
        <v>751</v>
      </c>
      <c r="M34" s="33">
        <v>9</v>
      </c>
      <c r="N34" s="33">
        <v>15</v>
      </c>
      <c r="O34" s="33">
        <v>24</v>
      </c>
      <c r="P34" s="33" t="s">
        <v>752</v>
      </c>
      <c r="Q34" s="33" t="s">
        <v>753</v>
      </c>
      <c r="R34" s="33" t="s">
        <v>754</v>
      </c>
      <c r="S34" s="33" t="s">
        <v>453</v>
      </c>
      <c r="T34" s="33" t="s">
        <v>614</v>
      </c>
      <c r="U34" s="33" t="s">
        <v>755</v>
      </c>
      <c r="V34" s="33" t="s">
        <v>1631</v>
      </c>
      <c r="W34" s="33" t="s">
        <v>1632</v>
      </c>
      <c r="X34" s="33" t="s">
        <v>614</v>
      </c>
      <c r="Y34" s="33" t="s">
        <v>756</v>
      </c>
      <c r="Z34" s="33" t="s">
        <v>757</v>
      </c>
      <c r="AA34" s="33" t="s">
        <v>758</v>
      </c>
      <c r="AB34" s="33" t="s">
        <v>614</v>
      </c>
      <c r="AC34" s="33" t="s">
        <v>759</v>
      </c>
      <c r="AD34" s="33" t="s">
        <v>760</v>
      </c>
      <c r="AE34" s="33" t="s">
        <v>761</v>
      </c>
      <c r="AF34" s="33" t="s">
        <v>614</v>
      </c>
      <c r="AG34" s="33" t="s">
        <v>439</v>
      </c>
      <c r="AH34" s="33" t="s">
        <v>762</v>
      </c>
      <c r="AI34" s="33" t="s">
        <v>763</v>
      </c>
      <c r="AJ34" s="33" t="s">
        <v>614</v>
      </c>
      <c r="AK34" s="33" t="s">
        <v>590</v>
      </c>
      <c r="AL34" s="33" t="s">
        <v>764</v>
      </c>
      <c r="AM34" s="33" t="s">
        <v>529</v>
      </c>
      <c r="AN34" s="33" t="s">
        <v>1573</v>
      </c>
      <c r="AO34" s="33"/>
      <c r="AP34" s="33"/>
      <c r="AQ34" s="33"/>
      <c r="AR34" s="33"/>
      <c r="AS34" s="33"/>
      <c r="AT34" s="33"/>
      <c r="AU34" s="33"/>
      <c r="AV34" s="33"/>
      <c r="AW34" s="33"/>
      <c r="AX34" s="33"/>
      <c r="AY34" s="33"/>
      <c r="AZ34" s="33"/>
      <c r="BA34" s="33" t="s">
        <v>765</v>
      </c>
      <c r="BB34" s="33" t="s">
        <v>766</v>
      </c>
      <c r="BC34" s="33" t="s">
        <v>767</v>
      </c>
      <c r="BD34" s="33" t="s">
        <v>768</v>
      </c>
      <c r="BE34" s="33" t="s">
        <v>769</v>
      </c>
      <c r="BF34" s="33" t="s">
        <v>328</v>
      </c>
      <c r="BG34" s="33" t="s">
        <v>67</v>
      </c>
      <c r="BH34" s="33" t="s">
        <v>770</v>
      </c>
      <c r="BI34" s="33">
        <v>7</v>
      </c>
      <c r="BJ34" s="33">
        <v>14</v>
      </c>
      <c r="BK34" s="33">
        <v>21</v>
      </c>
      <c r="BL34" s="33" t="s">
        <v>771</v>
      </c>
      <c r="BM34" s="33" t="s">
        <v>772</v>
      </c>
      <c r="BN34" s="33" t="s">
        <v>773</v>
      </c>
      <c r="BO34" s="33" t="s">
        <v>774</v>
      </c>
      <c r="BP34" s="33" t="s">
        <v>608</v>
      </c>
      <c r="BQ34" s="33" t="s">
        <v>775</v>
      </c>
      <c r="BR34" s="33" t="s">
        <v>776</v>
      </c>
      <c r="BS34" s="33" t="s">
        <v>777</v>
      </c>
      <c r="BT34" s="33" t="s">
        <v>614</v>
      </c>
      <c r="BU34" s="33" t="s">
        <v>770</v>
      </c>
      <c r="BV34" s="33" t="s">
        <v>778</v>
      </c>
      <c r="BW34" s="33" t="s">
        <v>1633</v>
      </c>
      <c r="BX34" s="33" t="s">
        <v>614</v>
      </c>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t="s">
        <v>1634</v>
      </c>
      <c r="CX34" s="33" t="s">
        <v>779</v>
      </c>
      <c r="CY34" s="33" t="s">
        <v>780</v>
      </c>
      <c r="CZ34" s="33" t="s">
        <v>781</v>
      </c>
      <c r="DA34" s="33" t="s">
        <v>782</v>
      </c>
      <c r="DB34" s="33" t="s">
        <v>328</v>
      </c>
      <c r="DC34" s="33" t="s">
        <v>123</v>
      </c>
      <c r="DD34" s="33" t="s">
        <v>783</v>
      </c>
      <c r="DE34" s="33">
        <v>8</v>
      </c>
      <c r="DF34" s="33">
        <v>22</v>
      </c>
      <c r="DG34" s="33">
        <v>30</v>
      </c>
      <c r="DH34" s="33" t="s">
        <v>784</v>
      </c>
      <c r="DI34" s="33" t="s">
        <v>785</v>
      </c>
      <c r="DJ34" s="33" t="s">
        <v>786</v>
      </c>
      <c r="DK34" s="33" t="s">
        <v>787</v>
      </c>
      <c r="DL34" s="33" t="s">
        <v>608</v>
      </c>
      <c r="DM34" s="33" t="s">
        <v>788</v>
      </c>
      <c r="DN34" s="33" t="s">
        <v>789</v>
      </c>
      <c r="DO34" s="33" t="s">
        <v>790</v>
      </c>
      <c r="DP34" s="33" t="s">
        <v>614</v>
      </c>
      <c r="DQ34" s="33" t="s">
        <v>791</v>
      </c>
      <c r="DR34" s="33" t="s">
        <v>792</v>
      </c>
      <c r="DS34" s="33" t="s">
        <v>793</v>
      </c>
      <c r="DT34" s="33" t="s">
        <v>608</v>
      </c>
      <c r="DU34" s="33" t="s">
        <v>794</v>
      </c>
      <c r="DV34" s="33" t="s">
        <v>795</v>
      </c>
      <c r="DW34" s="33" t="s">
        <v>796</v>
      </c>
      <c r="DX34" s="33" t="s">
        <v>608</v>
      </c>
      <c r="DY34" s="33" t="s">
        <v>797</v>
      </c>
      <c r="DZ34" s="33" t="s">
        <v>798</v>
      </c>
      <c r="EA34" s="33" t="s">
        <v>799</v>
      </c>
      <c r="EB34" s="33" t="s">
        <v>608</v>
      </c>
      <c r="EC34" s="33"/>
      <c r="ED34" s="33"/>
      <c r="EE34" s="33"/>
      <c r="EF34" s="33"/>
      <c r="EG34" s="33"/>
      <c r="EH34" s="33"/>
      <c r="EI34" s="33"/>
      <c r="EJ34" s="33"/>
      <c r="EK34" s="33"/>
      <c r="EL34" s="33"/>
      <c r="EM34" s="33"/>
      <c r="EN34" s="33"/>
      <c r="EO34" s="33"/>
      <c r="EP34" s="33"/>
      <c r="EQ34" s="33"/>
      <c r="ER34" s="33"/>
      <c r="EW34" s="33" t="s">
        <v>800</v>
      </c>
      <c r="EX34" s="33" t="s">
        <v>801</v>
      </c>
      <c r="EY34" s="33" t="s">
        <v>705</v>
      </c>
      <c r="EZ34" s="33" t="s">
        <v>802</v>
      </c>
      <c r="FA34" s="33" t="s">
        <v>1635</v>
      </c>
      <c r="FB34" s="33" t="s">
        <v>328</v>
      </c>
      <c r="FC34" s="33" t="s">
        <v>126</v>
      </c>
      <c r="FD34" s="33" t="s">
        <v>803</v>
      </c>
      <c r="FE34" s="33">
        <v>8</v>
      </c>
      <c r="FF34" s="33">
        <v>22</v>
      </c>
      <c r="FG34" s="33">
        <v>30</v>
      </c>
      <c r="FH34" s="33" t="s">
        <v>804</v>
      </c>
      <c r="FI34" s="33" t="s">
        <v>1636</v>
      </c>
      <c r="FJ34" s="33" t="s">
        <v>805</v>
      </c>
      <c r="FK34" s="33" t="s">
        <v>806</v>
      </c>
      <c r="FL34" s="33" t="s">
        <v>608</v>
      </c>
      <c r="FM34" s="33" t="s">
        <v>807</v>
      </c>
      <c r="FN34" s="33" t="s">
        <v>808</v>
      </c>
      <c r="FO34" s="33" t="s">
        <v>809</v>
      </c>
      <c r="FP34" s="33" t="s">
        <v>614</v>
      </c>
      <c r="FQ34" s="33" t="s">
        <v>1637</v>
      </c>
      <c r="FR34" s="33" t="s">
        <v>810</v>
      </c>
      <c r="FS34" s="33" t="s">
        <v>811</v>
      </c>
      <c r="FT34" s="33" t="s">
        <v>608</v>
      </c>
      <c r="FU34" s="33" t="s">
        <v>812</v>
      </c>
      <c r="FV34" s="33" t="s">
        <v>813</v>
      </c>
      <c r="FW34" s="33" t="s">
        <v>814</v>
      </c>
      <c r="FX34" s="33" t="s">
        <v>608</v>
      </c>
      <c r="FY34" s="33" t="s">
        <v>815</v>
      </c>
      <c r="FZ34" s="33" t="s">
        <v>816</v>
      </c>
      <c r="GA34" s="33" t="s">
        <v>817</v>
      </c>
      <c r="GB34" s="33" t="s">
        <v>608</v>
      </c>
      <c r="GC34" s="33"/>
      <c r="GD34" s="33"/>
      <c r="GE34" s="33"/>
      <c r="GF34" s="33"/>
      <c r="GG34" s="33"/>
      <c r="GH34" s="33"/>
      <c r="GI34" s="33"/>
      <c r="GJ34" s="33"/>
      <c r="GK34" s="33"/>
      <c r="GL34" s="33"/>
      <c r="GM34" s="33"/>
      <c r="GN34" s="33"/>
      <c r="GO34" s="33"/>
      <c r="GP34" s="33"/>
      <c r="GQ34" s="33"/>
      <c r="GR34" s="33"/>
      <c r="GS34" s="33" t="s">
        <v>818</v>
      </c>
      <c r="GT34" s="33" t="s">
        <v>819</v>
      </c>
      <c r="GU34" s="33" t="s">
        <v>820</v>
      </c>
      <c r="GV34" s="33" t="s">
        <v>802</v>
      </c>
      <c r="GW34" s="33" t="s">
        <v>821</v>
      </c>
      <c r="GX34" s="33" t="s">
        <v>328</v>
      </c>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t="s">
        <v>671</v>
      </c>
      <c r="SB34" s="33" t="s">
        <v>672</v>
      </c>
      <c r="SC34" s="33" t="s">
        <v>673</v>
      </c>
      <c r="SD34" s="33" t="s">
        <v>674</v>
      </c>
      <c r="SE34" s="33" t="s">
        <v>675</v>
      </c>
      <c r="SF34" s="33" t="s">
        <v>676</v>
      </c>
      <c r="SG34" s="33" t="s">
        <v>677</v>
      </c>
      <c r="SH34" s="33" t="s">
        <v>678</v>
      </c>
      <c r="SI34" s="33" t="s">
        <v>679</v>
      </c>
      <c r="SJ34" s="33" t="s">
        <v>680</v>
      </c>
      <c r="SK34" s="33" t="s">
        <v>681</v>
      </c>
      <c r="SL34" s="33" t="s">
        <v>1638</v>
      </c>
      <c r="SM34" s="33"/>
      <c r="SN34" s="33"/>
      <c r="SO34" s="33"/>
      <c r="SP34" s="33"/>
      <c r="SQ34" s="33"/>
      <c r="SR34" s="38"/>
      <c r="SS34" s="38"/>
      <c r="ST34" s="39"/>
      <c r="SU34" s="38"/>
      <c r="SV34" s="38"/>
      <c r="SW34" s="38"/>
      <c r="SX34" s="33"/>
      <c r="SY34" s="33"/>
      <c r="SZ34" s="33"/>
      <c r="TA34" s="33"/>
      <c r="TB34" s="33"/>
      <c r="TC34" s="33"/>
      <c r="TD34" s="33"/>
      <c r="TE34" s="33"/>
      <c r="TF34" s="33"/>
      <c r="TG34" s="33"/>
      <c r="TH34" s="33"/>
      <c r="TI34" s="33"/>
      <c r="TJ34" s="33"/>
      <c r="TK34" s="33"/>
      <c r="TL34" s="33"/>
      <c r="TM34" s="33"/>
      <c r="TN34" s="33"/>
      <c r="TO34" s="33" t="s">
        <v>822</v>
      </c>
      <c r="TP34" s="33" t="s">
        <v>1639</v>
      </c>
      <c r="TQ34" s="33" t="s">
        <v>823</v>
      </c>
      <c r="TR34" s="33" t="s">
        <v>1640</v>
      </c>
      <c r="TS34" s="33" t="s">
        <v>824</v>
      </c>
      <c r="TT34" s="33"/>
      <c r="TU34" s="33"/>
      <c r="TV34" s="33"/>
      <c r="TW34" s="33"/>
      <c r="TX34" s="33"/>
      <c r="TY34" s="33"/>
      <c r="TZ34" s="33"/>
      <c r="UA34" s="33"/>
      <c r="UB34" s="33"/>
      <c r="UC34" s="33"/>
      <c r="UD34" s="33"/>
      <c r="UI34" s="35"/>
      <c r="UJ34" s="35"/>
      <c r="UK34" s="35"/>
      <c r="UL34" s="35"/>
      <c r="UM34" s="35"/>
      <c r="UN34" s="35"/>
      <c r="UO34" s="38"/>
      <c r="UP34" s="38"/>
      <c r="UQ34" s="33"/>
      <c r="UR34" s="38"/>
      <c r="UT34" s="35"/>
      <c r="UU34" s="35"/>
      <c r="UV34" s="35"/>
      <c r="UW34" s="35"/>
      <c r="UX34" s="35"/>
      <c r="UY34" s="35"/>
      <c r="UZ34" s="35"/>
      <c r="VA34" s="35"/>
      <c r="VB34" s="36"/>
    </row>
    <row r="35" spans="1:574" s="34" customFormat="1" ht="15" customHeight="1">
      <c r="A35" s="33" t="s">
        <v>2181</v>
      </c>
      <c r="B35" s="33" t="s">
        <v>1641</v>
      </c>
      <c r="C35" s="33" t="s">
        <v>229</v>
      </c>
      <c r="D35" s="33" t="s">
        <v>442</v>
      </c>
      <c r="E35" s="33" t="s">
        <v>526</v>
      </c>
      <c r="F35" s="33">
        <v>24</v>
      </c>
      <c r="G35" s="33">
        <v>36</v>
      </c>
      <c r="H35" s="33">
        <v>60</v>
      </c>
      <c r="I35" s="33">
        <v>4</v>
      </c>
      <c r="J35" s="33" t="s">
        <v>1642</v>
      </c>
      <c r="K35" s="33" t="s">
        <v>8</v>
      </c>
      <c r="L35" s="33" t="s">
        <v>825</v>
      </c>
      <c r="M35" s="33">
        <v>8</v>
      </c>
      <c r="N35" s="33">
        <v>12</v>
      </c>
      <c r="O35" s="33">
        <v>20</v>
      </c>
      <c r="P35" s="33" t="s">
        <v>1643</v>
      </c>
      <c r="Q35" s="33" t="s">
        <v>1644</v>
      </c>
      <c r="R35" s="33" t="s">
        <v>1645</v>
      </c>
      <c r="S35" s="33" t="s">
        <v>1646</v>
      </c>
      <c r="T35" s="33" t="s">
        <v>1647</v>
      </c>
      <c r="U35" s="33" t="s">
        <v>826</v>
      </c>
      <c r="V35" s="33" t="s">
        <v>1648</v>
      </c>
      <c r="W35" s="33" t="s">
        <v>1649</v>
      </c>
      <c r="X35" s="33" t="s">
        <v>1647</v>
      </c>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t="s">
        <v>1650</v>
      </c>
      <c r="BB35" s="33" t="s">
        <v>1651</v>
      </c>
      <c r="BC35" s="33" t="s">
        <v>1652</v>
      </c>
      <c r="BD35" s="33" t="s">
        <v>1079</v>
      </c>
      <c r="BE35" s="33" t="s">
        <v>1653</v>
      </c>
      <c r="BF35" s="33" t="s">
        <v>244</v>
      </c>
      <c r="BG35" s="33" t="s">
        <v>67</v>
      </c>
      <c r="BH35" s="33" t="s">
        <v>827</v>
      </c>
      <c r="BI35" s="33">
        <v>16</v>
      </c>
      <c r="BJ35" s="33">
        <v>24</v>
      </c>
      <c r="BK35" s="33">
        <v>40</v>
      </c>
      <c r="BL35" s="33" t="s">
        <v>1654</v>
      </c>
      <c r="BM35" s="33" t="s">
        <v>828</v>
      </c>
      <c r="BN35" s="33" t="s">
        <v>1655</v>
      </c>
      <c r="BO35" s="33" t="s">
        <v>1656</v>
      </c>
      <c r="BP35" s="33" t="s">
        <v>1647</v>
      </c>
      <c r="BQ35" s="33" t="s">
        <v>1657</v>
      </c>
      <c r="BR35" s="33" t="s">
        <v>1658</v>
      </c>
      <c r="BS35" s="33" t="s">
        <v>1659</v>
      </c>
      <c r="BT35" s="33" t="s">
        <v>1647</v>
      </c>
      <c r="BU35" s="33" t="s">
        <v>1660</v>
      </c>
      <c r="BV35" s="33" t="s">
        <v>1661</v>
      </c>
      <c r="BW35" s="33" t="s">
        <v>1662</v>
      </c>
      <c r="BX35" s="33" t="s">
        <v>1647</v>
      </c>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t="s">
        <v>1663</v>
      </c>
      <c r="CX35" s="33" t="s">
        <v>1664</v>
      </c>
      <c r="CY35" s="33" t="s">
        <v>444</v>
      </c>
      <c r="CZ35" s="33" t="s">
        <v>1665</v>
      </c>
      <c r="DA35" s="33" t="s">
        <v>1666</v>
      </c>
      <c r="DB35" s="33" t="s">
        <v>244</v>
      </c>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t="s">
        <v>1356</v>
      </c>
      <c r="SB35" s="41" t="s">
        <v>1667</v>
      </c>
      <c r="SC35" s="33" t="s">
        <v>1358</v>
      </c>
      <c r="SD35" s="41" t="s">
        <v>1668</v>
      </c>
      <c r="SE35" s="33" t="s">
        <v>1362</v>
      </c>
      <c r="SF35" s="33" t="s">
        <v>1363</v>
      </c>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t="s">
        <v>1669</v>
      </c>
      <c r="TP35" s="33" t="s">
        <v>1670</v>
      </c>
      <c r="TQ35" s="33" t="s">
        <v>1058</v>
      </c>
      <c r="TR35" s="33" t="s">
        <v>1671</v>
      </c>
      <c r="TS35" s="33" t="s">
        <v>1672</v>
      </c>
      <c r="TT35" s="33" t="s">
        <v>1673</v>
      </c>
      <c r="TU35" s="33"/>
      <c r="TV35" s="33"/>
      <c r="TW35" s="33"/>
      <c r="TX35" s="33"/>
      <c r="TY35" s="33"/>
      <c r="TZ35" s="33"/>
      <c r="UA35" s="33"/>
      <c r="UB35" s="33"/>
      <c r="UI35" s="35"/>
      <c r="UJ35" s="35"/>
      <c r="UK35" s="35"/>
      <c r="UL35" s="35"/>
      <c r="UM35" s="35"/>
      <c r="UN35" s="35"/>
      <c r="UQ35" s="33"/>
      <c r="UR35" s="38"/>
      <c r="US35" s="33"/>
      <c r="UT35" s="33"/>
      <c r="UU35" s="33"/>
      <c r="UV35" s="33"/>
      <c r="UW35" s="33"/>
      <c r="UX35" s="33"/>
      <c r="UY35" s="33"/>
      <c r="UZ35" s="33"/>
      <c r="VA35" s="33"/>
      <c r="VB35" s="33"/>
    </row>
    <row r="36" spans="1:574" s="34" customFormat="1" ht="15" customHeight="1">
      <c r="A36" s="33" t="s">
        <v>2182</v>
      </c>
      <c r="B36" s="33" t="s">
        <v>95</v>
      </c>
      <c r="C36" s="33" t="s">
        <v>229</v>
      </c>
      <c r="D36" s="33" t="s">
        <v>534</v>
      </c>
      <c r="E36" s="33" t="s">
        <v>526</v>
      </c>
      <c r="F36" s="33">
        <v>13</v>
      </c>
      <c r="G36" s="33">
        <v>32</v>
      </c>
      <c r="H36" s="33">
        <v>45</v>
      </c>
      <c r="I36" s="33">
        <v>3</v>
      </c>
      <c r="J36" s="33" t="s">
        <v>829</v>
      </c>
      <c r="K36" s="33" t="s">
        <v>8</v>
      </c>
      <c r="L36" s="33" t="s">
        <v>830</v>
      </c>
      <c r="M36" s="33">
        <v>4</v>
      </c>
      <c r="N36" s="33">
        <v>11</v>
      </c>
      <c r="O36" s="33">
        <v>15</v>
      </c>
      <c r="P36" s="33" t="s">
        <v>831</v>
      </c>
      <c r="Q36" s="33" t="s">
        <v>832</v>
      </c>
      <c r="R36" s="33" t="s">
        <v>833</v>
      </c>
      <c r="S36" s="33" t="s">
        <v>453</v>
      </c>
      <c r="T36" s="33" t="s">
        <v>538</v>
      </c>
      <c r="U36" s="33" t="s">
        <v>834</v>
      </c>
      <c r="V36" s="33" t="s">
        <v>835</v>
      </c>
      <c r="W36" s="33" t="s">
        <v>836</v>
      </c>
      <c r="X36" s="33" t="s">
        <v>538</v>
      </c>
      <c r="Y36" s="33" t="s">
        <v>837</v>
      </c>
      <c r="Z36" s="33" t="s">
        <v>838</v>
      </c>
      <c r="AA36" s="33" t="s">
        <v>839</v>
      </c>
      <c r="AB36" s="33" t="s">
        <v>1422</v>
      </c>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t="s">
        <v>1674</v>
      </c>
      <c r="BB36" s="33" t="s">
        <v>1675</v>
      </c>
      <c r="BC36" s="33" t="s">
        <v>840</v>
      </c>
      <c r="BD36" s="33" t="s">
        <v>841</v>
      </c>
      <c r="BE36" s="33" t="s">
        <v>842</v>
      </c>
      <c r="BF36" s="33" t="s">
        <v>244</v>
      </c>
      <c r="BG36" s="33" t="s">
        <v>67</v>
      </c>
      <c r="BH36" s="33" t="s">
        <v>843</v>
      </c>
      <c r="BI36" s="33">
        <v>6</v>
      </c>
      <c r="BJ36" s="33">
        <v>14</v>
      </c>
      <c r="BK36" s="33">
        <v>20</v>
      </c>
      <c r="BL36" s="33" t="s">
        <v>844</v>
      </c>
      <c r="BM36" s="33" t="s">
        <v>845</v>
      </c>
      <c r="BN36" s="33" t="s">
        <v>846</v>
      </c>
      <c r="BO36" s="33" t="s">
        <v>847</v>
      </c>
      <c r="BP36" s="33" t="s">
        <v>848</v>
      </c>
      <c r="BQ36" s="33" t="s">
        <v>849</v>
      </c>
      <c r="BR36" s="33" t="s">
        <v>850</v>
      </c>
      <c r="BS36" s="33" t="s">
        <v>1676</v>
      </c>
      <c r="BT36" s="33" t="s">
        <v>549</v>
      </c>
      <c r="BU36" s="33" t="s">
        <v>852</v>
      </c>
      <c r="BV36" s="33" t="s">
        <v>1677</v>
      </c>
      <c r="BW36" s="33" t="s">
        <v>853</v>
      </c>
      <c r="BX36" s="33" t="s">
        <v>503</v>
      </c>
      <c r="BY36" s="33" t="s">
        <v>854</v>
      </c>
      <c r="BZ36" s="33" t="s">
        <v>855</v>
      </c>
      <c r="CA36" s="33" t="s">
        <v>856</v>
      </c>
      <c r="CB36" s="33" t="s">
        <v>503</v>
      </c>
      <c r="CC36" s="33"/>
      <c r="CD36" s="33"/>
      <c r="CE36" s="33"/>
      <c r="CF36" s="33"/>
      <c r="CG36" s="33"/>
      <c r="CH36" s="33"/>
      <c r="CI36" s="33"/>
      <c r="CJ36" s="33"/>
      <c r="CK36" s="33"/>
      <c r="CL36" s="33"/>
      <c r="CM36" s="33"/>
      <c r="CN36" s="33"/>
      <c r="CO36" s="33"/>
      <c r="CP36" s="33"/>
      <c r="CQ36" s="33"/>
      <c r="CR36" s="33"/>
      <c r="CS36" s="33"/>
      <c r="CT36" s="33"/>
      <c r="CU36" s="33"/>
      <c r="CV36" s="33"/>
      <c r="CW36" s="33" t="s">
        <v>857</v>
      </c>
      <c r="CX36" s="33" t="s">
        <v>858</v>
      </c>
      <c r="CY36" s="33" t="s">
        <v>859</v>
      </c>
      <c r="CZ36" s="33" t="s">
        <v>1678</v>
      </c>
      <c r="DA36" s="33" t="s">
        <v>1679</v>
      </c>
      <c r="DB36" s="33" t="s">
        <v>244</v>
      </c>
      <c r="DC36" s="33" t="s">
        <v>123</v>
      </c>
      <c r="DD36" s="33" t="s">
        <v>861</v>
      </c>
      <c r="DE36" s="33">
        <v>3</v>
      </c>
      <c r="DF36" s="33">
        <v>7</v>
      </c>
      <c r="DG36" s="33">
        <v>10</v>
      </c>
      <c r="DH36" s="33" t="s">
        <v>862</v>
      </c>
      <c r="DI36" s="33" t="s">
        <v>863</v>
      </c>
      <c r="DJ36" s="33" t="s">
        <v>1680</v>
      </c>
      <c r="DK36" s="33" t="s">
        <v>864</v>
      </c>
      <c r="DL36" s="33" t="s">
        <v>863</v>
      </c>
      <c r="DM36" s="33" t="s">
        <v>865</v>
      </c>
      <c r="DN36" s="33" t="s">
        <v>866</v>
      </c>
      <c r="DO36" s="33" t="s">
        <v>867</v>
      </c>
      <c r="DP36" s="33" t="s">
        <v>865</v>
      </c>
      <c r="DQ36" s="33" t="s">
        <v>861</v>
      </c>
      <c r="DR36" s="33" t="s">
        <v>868</v>
      </c>
      <c r="DS36" s="33" t="s">
        <v>869</v>
      </c>
      <c r="DT36" s="33" t="s">
        <v>861</v>
      </c>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W36" s="33" t="s">
        <v>870</v>
      </c>
      <c r="EX36" s="33" t="s">
        <v>1681</v>
      </c>
      <c r="EY36" s="33" t="s">
        <v>859</v>
      </c>
      <c r="EZ36" s="33" t="s">
        <v>871</v>
      </c>
      <c r="FA36" s="33" t="s">
        <v>860</v>
      </c>
      <c r="FB36" s="33" t="s">
        <v>244</v>
      </c>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c r="JG36" s="33"/>
      <c r="JH36" s="33"/>
      <c r="JI36" s="33"/>
      <c r="JJ36" s="33"/>
      <c r="JK36" s="33"/>
      <c r="JL36" s="33"/>
      <c r="JM36" s="33"/>
      <c r="JN36" s="33"/>
      <c r="JO36" s="33"/>
      <c r="JP36" s="33"/>
      <c r="JQ36" s="33"/>
      <c r="JR36" s="33"/>
      <c r="JS36" s="33"/>
      <c r="JT36" s="33"/>
      <c r="JU36" s="33"/>
      <c r="JV36" s="33"/>
      <c r="JW36" s="33"/>
      <c r="JX36" s="33"/>
      <c r="JY36" s="33"/>
      <c r="JZ36" s="33"/>
      <c r="KA36" s="33"/>
      <c r="KB36" s="33"/>
      <c r="KC36" s="33"/>
      <c r="KD36" s="33"/>
      <c r="KE36" s="33"/>
      <c r="KF36" s="33"/>
      <c r="KG36" s="33"/>
      <c r="KH36" s="33"/>
      <c r="KI36" s="33"/>
      <c r="KJ36" s="33"/>
      <c r="KK36" s="33"/>
      <c r="KL36" s="33"/>
      <c r="KM36" s="33"/>
      <c r="KN36" s="33"/>
      <c r="KO36" s="33"/>
      <c r="KP36" s="33"/>
      <c r="KQ36" s="33"/>
      <c r="KR36" s="33"/>
      <c r="KS36" s="33"/>
      <c r="KT36" s="33"/>
      <c r="KU36" s="33"/>
      <c r="KV36" s="33"/>
      <c r="KW36" s="33"/>
      <c r="KX36" s="33"/>
      <c r="KY36" s="33"/>
      <c r="KZ36" s="33"/>
      <c r="LA36" s="33"/>
      <c r="LB36" s="33"/>
      <c r="LC36" s="33"/>
      <c r="LD36" s="33"/>
      <c r="LE36" s="33"/>
      <c r="LF36" s="33"/>
      <c r="LG36" s="33"/>
      <c r="LH36" s="33"/>
      <c r="LI36" s="33"/>
      <c r="LJ36" s="33"/>
      <c r="LK36" s="33"/>
      <c r="LL36" s="33"/>
      <c r="LM36" s="33"/>
      <c r="LN36" s="33"/>
      <c r="LO36" s="33"/>
      <c r="LP36" s="33"/>
      <c r="LQ36" s="33"/>
      <c r="LR36" s="33"/>
      <c r="LS36" s="33"/>
      <c r="LT36" s="33"/>
      <c r="LU36" s="33"/>
      <c r="LV36" s="33"/>
      <c r="LW36" s="33"/>
      <c r="LX36" s="33"/>
      <c r="LY36" s="33"/>
      <c r="LZ36" s="33"/>
      <c r="MA36" s="33"/>
      <c r="MB36" s="33"/>
      <c r="MC36" s="33"/>
      <c r="MD36" s="33"/>
      <c r="ME36" s="33"/>
      <c r="MF36" s="33"/>
      <c r="MG36" s="33"/>
      <c r="MH36" s="33"/>
      <c r="MI36" s="33"/>
      <c r="MJ36" s="33"/>
      <c r="MK36" s="33"/>
      <c r="ML36" s="33"/>
      <c r="MM36" s="33"/>
      <c r="MN36" s="33"/>
      <c r="MO36" s="33"/>
      <c r="MP36" s="33"/>
      <c r="MQ36" s="33"/>
      <c r="MR36" s="33"/>
      <c r="MS36" s="33"/>
      <c r="MT36" s="33"/>
      <c r="MU36" s="33"/>
      <c r="MV36" s="33"/>
      <c r="MW36" s="33"/>
      <c r="MX36" s="33"/>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c r="NX36" s="33"/>
      <c r="NY36" s="33"/>
      <c r="NZ36" s="33"/>
      <c r="OA36" s="33"/>
      <c r="OB36" s="33"/>
      <c r="OC36" s="33"/>
      <c r="OD36" s="33"/>
      <c r="OE36" s="33"/>
      <c r="OF36" s="33"/>
      <c r="OG36" s="33"/>
      <c r="OH36" s="33"/>
      <c r="OI36" s="33"/>
      <c r="OJ36" s="33"/>
      <c r="OK36" s="33"/>
      <c r="OL36" s="33"/>
      <c r="OM36" s="33"/>
      <c r="ON36" s="33"/>
      <c r="OO36" s="33"/>
      <c r="OP36" s="33"/>
      <c r="OQ36" s="33"/>
      <c r="OR36" s="33"/>
      <c r="OS36" s="33"/>
      <c r="OT36" s="33"/>
      <c r="OU36" s="33"/>
      <c r="OV36" s="33"/>
      <c r="OW36" s="33"/>
      <c r="OX36" s="33"/>
      <c r="OY36" s="33"/>
      <c r="OZ36" s="33"/>
      <c r="PA36" s="33"/>
      <c r="PB36" s="33"/>
      <c r="PC36" s="33"/>
      <c r="PD36" s="33"/>
      <c r="PE36" s="33"/>
      <c r="PF36" s="33"/>
      <c r="PG36" s="33"/>
      <c r="PH36" s="33"/>
      <c r="PI36" s="33"/>
      <c r="PJ36" s="33"/>
      <c r="PK36" s="33"/>
      <c r="PL36" s="33"/>
      <c r="PM36" s="33"/>
      <c r="PN36" s="33"/>
      <c r="PO36" s="33"/>
      <c r="PP36" s="33"/>
      <c r="PQ36" s="33"/>
      <c r="PR36" s="33"/>
      <c r="PS36" s="33"/>
      <c r="PT36" s="33"/>
      <c r="PU36" s="33"/>
      <c r="PV36" s="33"/>
      <c r="PW36" s="33"/>
      <c r="PX36" s="33"/>
      <c r="PY36" s="33"/>
      <c r="PZ36" s="33"/>
      <c r="QA36" s="33"/>
      <c r="QB36" s="33"/>
      <c r="QC36" s="33"/>
      <c r="QD36" s="33"/>
      <c r="QE36" s="33"/>
      <c r="QF36" s="33"/>
      <c r="QG36" s="33"/>
      <c r="QH36" s="33"/>
      <c r="QI36" s="33"/>
      <c r="QJ36" s="33"/>
      <c r="QK36" s="33"/>
      <c r="QL36" s="33"/>
      <c r="QM36" s="33"/>
      <c r="QN36" s="33"/>
      <c r="QO36" s="33"/>
      <c r="QP36" s="33"/>
      <c r="QQ36" s="33"/>
      <c r="QR36" s="33"/>
      <c r="QS36" s="33"/>
      <c r="QT36" s="33"/>
      <c r="QU36" s="33"/>
      <c r="QV36" s="33"/>
      <c r="QW36" s="33"/>
      <c r="QX36" s="33"/>
      <c r="QY36" s="33"/>
      <c r="QZ36" s="33"/>
      <c r="RA36" s="33"/>
      <c r="RB36" s="33"/>
      <c r="RC36" s="33"/>
      <c r="RD36" s="33"/>
      <c r="RE36" s="33"/>
      <c r="RF36" s="33"/>
      <c r="RG36" s="33"/>
      <c r="RH36" s="33"/>
      <c r="RI36" s="33"/>
      <c r="RJ36" s="33"/>
      <c r="RK36" s="33"/>
      <c r="RL36" s="33"/>
      <c r="RM36" s="33"/>
      <c r="RN36" s="33"/>
      <c r="RO36" s="33"/>
      <c r="RP36" s="33"/>
      <c r="RQ36" s="33"/>
      <c r="RR36" s="33"/>
      <c r="RS36" s="33"/>
      <c r="RT36" s="33"/>
      <c r="RU36" s="33"/>
      <c r="RV36" s="33"/>
      <c r="RW36" s="33"/>
      <c r="RX36" s="33"/>
      <c r="RY36" s="33"/>
      <c r="RZ36" s="33"/>
      <c r="SA36" s="33" t="s">
        <v>508</v>
      </c>
      <c r="SB36" s="33" t="s">
        <v>1682</v>
      </c>
      <c r="SC36" s="33" t="s">
        <v>510</v>
      </c>
      <c r="SD36" s="33" t="s">
        <v>511</v>
      </c>
      <c r="SE36" s="33"/>
      <c r="SF36" s="33"/>
      <c r="SG36" s="33"/>
      <c r="SH36" s="33"/>
      <c r="SI36" s="33"/>
      <c r="SJ36" s="33"/>
      <c r="SK36" s="33"/>
      <c r="SL36" s="33"/>
      <c r="SM36" s="33"/>
      <c r="SN36" s="33"/>
      <c r="SO36" s="33"/>
      <c r="SP36" s="33"/>
      <c r="SQ36" s="33"/>
      <c r="SR36" s="33"/>
      <c r="SS36" s="33"/>
      <c r="ST36" s="33"/>
      <c r="SU36" s="33"/>
      <c r="SV36" s="33"/>
      <c r="SW36" s="33"/>
      <c r="SX36" s="33"/>
      <c r="SY36" s="33"/>
      <c r="SZ36" s="33"/>
      <c r="TA36" s="33"/>
      <c r="TB36" s="33"/>
      <c r="TC36" s="33"/>
      <c r="TD36" s="33"/>
      <c r="TE36" s="33"/>
      <c r="TF36" s="33"/>
      <c r="TG36" s="33"/>
      <c r="TH36" s="33"/>
      <c r="TI36" s="33"/>
      <c r="TJ36" s="33"/>
      <c r="TK36" s="33"/>
      <c r="TL36" s="33"/>
      <c r="TM36" s="33"/>
      <c r="TN36" s="33"/>
      <c r="TO36" s="33" t="s">
        <v>1683</v>
      </c>
      <c r="TP36" s="33" t="s">
        <v>1684</v>
      </c>
      <c r="TQ36" s="33" t="s">
        <v>1685</v>
      </c>
      <c r="TR36" s="33" t="s">
        <v>1686</v>
      </c>
      <c r="TS36" s="33"/>
      <c r="TT36" s="33"/>
      <c r="TU36" s="33"/>
      <c r="TV36" s="33"/>
      <c r="TW36" s="33"/>
      <c r="TX36" s="33"/>
      <c r="TY36" s="33"/>
      <c r="TZ36" s="33"/>
      <c r="UA36" s="33"/>
      <c r="UB36" s="33"/>
      <c r="UI36" s="35"/>
      <c r="UJ36" s="35"/>
      <c r="UK36" s="35"/>
      <c r="UL36" s="35"/>
      <c r="UM36" s="35"/>
      <c r="UN36" s="35"/>
      <c r="UQ36" s="33"/>
      <c r="UR36" s="38"/>
      <c r="US36" s="33"/>
      <c r="UT36" s="33"/>
      <c r="UU36" s="33"/>
      <c r="UV36" s="33"/>
      <c r="UW36" s="33"/>
      <c r="UX36" s="33"/>
      <c r="UY36" s="33"/>
      <c r="UZ36" s="33"/>
      <c r="VA36" s="33"/>
      <c r="VB36" s="33"/>
    </row>
    <row r="37" spans="1:574" s="34" customFormat="1" ht="15" customHeight="1">
      <c r="A37" s="33" t="s">
        <v>2183</v>
      </c>
      <c r="B37" s="33" t="s">
        <v>3421</v>
      </c>
      <c r="C37" s="33" t="s">
        <v>229</v>
      </c>
      <c r="D37" s="33" t="s">
        <v>525</v>
      </c>
      <c r="E37" s="33" t="s">
        <v>3422</v>
      </c>
      <c r="F37" s="33">
        <v>30</v>
      </c>
      <c r="G37" s="33">
        <v>60</v>
      </c>
      <c r="H37" s="33">
        <v>90</v>
      </c>
      <c r="I37" s="33">
        <v>6</v>
      </c>
      <c r="J37" s="33" t="s">
        <v>3423</v>
      </c>
      <c r="K37" s="33" t="s">
        <v>8</v>
      </c>
      <c r="L37" s="33" t="s">
        <v>3424</v>
      </c>
      <c r="M37" s="33">
        <v>5</v>
      </c>
      <c r="N37" s="33">
        <v>10</v>
      </c>
      <c r="O37" s="33">
        <v>15</v>
      </c>
      <c r="P37" s="33" t="s">
        <v>3425</v>
      </c>
      <c r="Q37" s="33" t="s">
        <v>3426</v>
      </c>
      <c r="R37" s="33" t="s">
        <v>3427</v>
      </c>
      <c r="S37" s="33" t="s">
        <v>3428</v>
      </c>
      <c r="T37" s="33" t="s">
        <v>614</v>
      </c>
      <c r="U37" s="33" t="s">
        <v>3429</v>
      </c>
      <c r="V37" s="33" t="s">
        <v>3430</v>
      </c>
      <c r="W37" s="33" t="s">
        <v>3431</v>
      </c>
      <c r="X37" s="33" t="s">
        <v>614</v>
      </c>
      <c r="Y37" s="33" t="s">
        <v>3432</v>
      </c>
      <c r="Z37" s="33" t="s">
        <v>3433</v>
      </c>
      <c r="AA37" s="33" t="s">
        <v>3434</v>
      </c>
      <c r="AB37" s="33" t="s">
        <v>614</v>
      </c>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t="s">
        <v>3435</v>
      </c>
      <c r="BB37" s="33" t="s">
        <v>3436</v>
      </c>
      <c r="BC37" s="33" t="s">
        <v>705</v>
      </c>
      <c r="BD37" s="33" t="s">
        <v>706</v>
      </c>
      <c r="BE37" s="33" t="s">
        <v>3437</v>
      </c>
      <c r="BF37" s="33" t="s">
        <v>244</v>
      </c>
      <c r="BG37" s="33" t="s">
        <v>67</v>
      </c>
      <c r="BH37" s="33" t="s">
        <v>3438</v>
      </c>
      <c r="BI37" s="33">
        <v>10</v>
      </c>
      <c r="BJ37" s="33">
        <v>30</v>
      </c>
      <c r="BK37" s="33">
        <v>40</v>
      </c>
      <c r="BL37" s="33" t="s">
        <v>3439</v>
      </c>
      <c r="BM37" s="33" t="s">
        <v>3440</v>
      </c>
      <c r="BN37" s="33" t="s">
        <v>3441</v>
      </c>
      <c r="BO37" s="33" t="s">
        <v>3442</v>
      </c>
      <c r="BP37" s="33" t="s">
        <v>608</v>
      </c>
      <c r="BQ37" s="33" t="s">
        <v>3443</v>
      </c>
      <c r="BR37" s="33" t="s">
        <v>3444</v>
      </c>
      <c r="BS37" s="33" t="s">
        <v>3445</v>
      </c>
      <c r="BT37" s="33" t="s">
        <v>608</v>
      </c>
      <c r="BU37" s="33" t="s">
        <v>3446</v>
      </c>
      <c r="BV37" s="33" t="s">
        <v>3447</v>
      </c>
      <c r="BW37" s="33" t="s">
        <v>3448</v>
      </c>
      <c r="BX37" s="33" t="s">
        <v>608</v>
      </c>
      <c r="BY37" s="33" t="s">
        <v>3449</v>
      </c>
      <c r="BZ37" s="33" t="s">
        <v>3450</v>
      </c>
      <c r="CA37" s="33" t="s">
        <v>3451</v>
      </c>
      <c r="CB37" s="33" t="s">
        <v>608</v>
      </c>
      <c r="CC37" s="33" t="s">
        <v>3452</v>
      </c>
      <c r="CD37" s="33" t="s">
        <v>3453</v>
      </c>
      <c r="CE37" s="33" t="s">
        <v>3454</v>
      </c>
      <c r="CF37" s="33" t="s">
        <v>608</v>
      </c>
      <c r="CG37" s="33"/>
      <c r="CH37" s="33"/>
      <c r="CI37" s="33"/>
      <c r="CJ37" s="33"/>
      <c r="CK37" s="33"/>
      <c r="CL37" s="33"/>
      <c r="CM37" s="33"/>
      <c r="CN37" s="33"/>
      <c r="CO37" s="33"/>
      <c r="CP37" s="33"/>
      <c r="CQ37" s="33"/>
      <c r="CR37" s="33"/>
      <c r="CS37" s="33"/>
      <c r="CT37" s="33"/>
      <c r="CU37" s="33"/>
      <c r="CV37" s="33"/>
      <c r="CW37" s="33" t="s">
        <v>3455</v>
      </c>
      <c r="CX37" s="33" t="s">
        <v>3456</v>
      </c>
      <c r="CY37" s="33" t="s">
        <v>705</v>
      </c>
      <c r="CZ37" s="33" t="s">
        <v>706</v>
      </c>
      <c r="DA37" s="33" t="s">
        <v>3457</v>
      </c>
      <c r="DB37" s="33" t="s">
        <v>328</v>
      </c>
      <c r="DC37" s="33" t="s">
        <v>123</v>
      </c>
      <c r="DD37" s="33" t="s">
        <v>3458</v>
      </c>
      <c r="DE37" s="33">
        <v>15</v>
      </c>
      <c r="DF37" s="33">
        <v>20</v>
      </c>
      <c r="DG37" s="33">
        <v>35</v>
      </c>
      <c r="DH37" s="33" t="s">
        <v>3459</v>
      </c>
      <c r="DI37" s="33" t="s">
        <v>3460</v>
      </c>
      <c r="DJ37" s="33" t="s">
        <v>3461</v>
      </c>
      <c r="DK37" s="33" t="s">
        <v>3462</v>
      </c>
      <c r="DL37" s="33" t="s">
        <v>608</v>
      </c>
      <c r="DM37" s="33" t="s">
        <v>3463</v>
      </c>
      <c r="DN37" s="33" t="s">
        <v>3464</v>
      </c>
      <c r="DO37" s="33" t="s">
        <v>529</v>
      </c>
      <c r="DP37" s="33" t="s">
        <v>608</v>
      </c>
      <c r="DQ37" s="33" t="s">
        <v>3465</v>
      </c>
      <c r="DR37" s="33" t="s">
        <v>3466</v>
      </c>
      <c r="DS37" s="33" t="s">
        <v>3467</v>
      </c>
      <c r="DT37" s="33" t="s">
        <v>608</v>
      </c>
      <c r="DU37" s="33" t="s">
        <v>3468</v>
      </c>
      <c r="DV37" s="33" t="s">
        <v>3469</v>
      </c>
      <c r="DW37" s="33" t="s">
        <v>3470</v>
      </c>
      <c r="DX37" s="33" t="s">
        <v>608</v>
      </c>
      <c r="DY37" s="33" t="s">
        <v>3471</v>
      </c>
      <c r="DZ37" s="33" t="s">
        <v>3472</v>
      </c>
      <c r="EA37" s="33" t="s">
        <v>3473</v>
      </c>
      <c r="EB37" s="33" t="s">
        <v>608</v>
      </c>
      <c r="EC37" s="33" t="s">
        <v>3474</v>
      </c>
      <c r="ED37" s="33" t="s">
        <v>3475</v>
      </c>
      <c r="EE37" s="33" t="s">
        <v>3476</v>
      </c>
      <c r="EF37" s="33" t="s">
        <v>608</v>
      </c>
      <c r="EG37" s="33"/>
      <c r="EH37" s="33"/>
      <c r="EI37" s="33"/>
      <c r="EJ37" s="33"/>
      <c r="EK37" s="33"/>
      <c r="EL37" s="33"/>
      <c r="EM37" s="33"/>
      <c r="EN37" s="33"/>
      <c r="EO37" s="33"/>
      <c r="EP37" s="33"/>
      <c r="EQ37" s="33"/>
      <c r="ER37" s="33"/>
      <c r="EW37" s="33" t="s">
        <v>3477</v>
      </c>
      <c r="EX37" s="33" t="s">
        <v>3478</v>
      </c>
      <c r="EY37" s="33" t="s">
        <v>705</v>
      </c>
      <c r="EZ37" s="33" t="s">
        <v>706</v>
      </c>
      <c r="FA37" s="33" t="s">
        <v>3479</v>
      </c>
      <c r="FB37" s="33" t="s">
        <v>328</v>
      </c>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c r="OK37" s="33"/>
      <c r="OL37" s="33"/>
      <c r="OM37" s="33"/>
      <c r="ON37" s="33"/>
      <c r="OO37" s="33"/>
      <c r="OP37" s="33"/>
      <c r="OQ37" s="33"/>
      <c r="OR37" s="33"/>
      <c r="OS37" s="33"/>
      <c r="OT37" s="33"/>
      <c r="OU37" s="33"/>
      <c r="OV37" s="33"/>
      <c r="OW37" s="33"/>
      <c r="OX37" s="33"/>
      <c r="OY37" s="33"/>
      <c r="OZ37" s="33"/>
      <c r="PA37" s="33"/>
      <c r="PB37" s="33"/>
      <c r="PC37" s="33"/>
      <c r="PD37" s="33"/>
      <c r="PE37" s="33"/>
      <c r="PF37" s="33"/>
      <c r="PG37" s="33"/>
      <c r="PH37" s="33"/>
      <c r="PI37" s="33"/>
      <c r="PJ37" s="33"/>
      <c r="PK37" s="33"/>
      <c r="PL37" s="33"/>
      <c r="PM37" s="33"/>
      <c r="PN37" s="33"/>
      <c r="PO37" s="33"/>
      <c r="PP37" s="33"/>
      <c r="PQ37" s="33"/>
      <c r="PR37" s="33"/>
      <c r="PS37" s="33"/>
      <c r="PT37" s="33"/>
      <c r="PU37" s="33"/>
      <c r="PV37" s="33"/>
      <c r="PW37" s="33"/>
      <c r="PX37" s="33"/>
      <c r="PY37" s="33"/>
      <c r="PZ37" s="33"/>
      <c r="QA37" s="33"/>
      <c r="QB37" s="33"/>
      <c r="QC37" s="33"/>
      <c r="QD37" s="33"/>
      <c r="QE37" s="33"/>
      <c r="QF37" s="33"/>
      <c r="QG37" s="33"/>
      <c r="QH37" s="33"/>
      <c r="QI37" s="33"/>
      <c r="QJ37" s="33"/>
      <c r="QK37" s="33"/>
      <c r="QL37" s="33"/>
      <c r="QM37" s="33"/>
      <c r="QN37" s="33"/>
      <c r="QO37" s="33"/>
      <c r="QP37" s="33"/>
      <c r="QQ37" s="33"/>
      <c r="QR37" s="33"/>
      <c r="QS37" s="33"/>
      <c r="QT37" s="33"/>
      <c r="QU37" s="33"/>
      <c r="QV37" s="33"/>
      <c r="QW37" s="33"/>
      <c r="QX37" s="33"/>
      <c r="QY37" s="33"/>
      <c r="QZ37" s="33"/>
      <c r="RA37" s="33"/>
      <c r="RB37" s="33"/>
      <c r="RC37" s="33"/>
      <c r="RD37" s="33"/>
      <c r="RE37" s="33"/>
      <c r="RF37" s="33"/>
      <c r="RG37" s="33"/>
      <c r="RH37" s="33"/>
      <c r="RI37" s="33"/>
      <c r="RJ37" s="33"/>
      <c r="RK37" s="33"/>
      <c r="RL37" s="33"/>
      <c r="RM37" s="33"/>
      <c r="RN37" s="33"/>
      <c r="RO37" s="33"/>
      <c r="RP37" s="33"/>
      <c r="RQ37" s="33"/>
      <c r="RR37" s="33"/>
      <c r="RS37" s="33"/>
      <c r="RT37" s="33"/>
      <c r="RU37" s="33"/>
      <c r="RV37" s="33"/>
      <c r="RW37" s="33"/>
      <c r="RX37" s="33"/>
      <c r="RY37" s="33"/>
      <c r="RZ37" s="33"/>
      <c r="SA37" s="33" t="s">
        <v>671</v>
      </c>
      <c r="SB37" s="33" t="s">
        <v>672</v>
      </c>
      <c r="SC37" s="33" t="s">
        <v>673</v>
      </c>
      <c r="SD37" s="33" t="s">
        <v>674</v>
      </c>
      <c r="SE37" s="33" t="s">
        <v>675</v>
      </c>
      <c r="SF37" s="33" t="s">
        <v>676</v>
      </c>
      <c r="SG37" s="33" t="s">
        <v>677</v>
      </c>
      <c r="SH37" s="33" t="s">
        <v>678</v>
      </c>
      <c r="SI37" s="33" t="s">
        <v>679</v>
      </c>
      <c r="SJ37" s="33" t="s">
        <v>680</v>
      </c>
      <c r="SK37" s="33" t="s">
        <v>681</v>
      </c>
      <c r="SL37" s="33" t="s">
        <v>682</v>
      </c>
      <c r="SM37" s="33"/>
      <c r="SN37" s="33"/>
      <c r="SO37" s="33"/>
      <c r="SP37" s="33"/>
      <c r="SQ37" s="33"/>
      <c r="SR37" s="33"/>
      <c r="SS37" s="33"/>
      <c r="ST37" s="33"/>
      <c r="SU37" s="33"/>
      <c r="SV37" s="33"/>
      <c r="SW37" s="33"/>
      <c r="SX37" s="33"/>
      <c r="SY37" s="33"/>
      <c r="SZ37" s="33"/>
      <c r="TA37" s="33"/>
      <c r="TB37" s="33"/>
      <c r="TC37" s="33"/>
      <c r="TD37" s="33"/>
      <c r="TE37" s="33"/>
      <c r="TF37" s="33"/>
      <c r="TG37" s="33"/>
      <c r="TH37" s="33"/>
      <c r="TI37" s="33"/>
      <c r="TJ37" s="33"/>
      <c r="TK37" s="33"/>
      <c r="TL37" s="33"/>
      <c r="TM37" s="33"/>
      <c r="TN37" s="33"/>
      <c r="TO37" s="33" t="s">
        <v>3480</v>
      </c>
      <c r="TP37" s="33" t="s">
        <v>3481</v>
      </c>
      <c r="TQ37" s="33" t="s">
        <v>3482</v>
      </c>
      <c r="TR37" s="33" t="s">
        <v>3483</v>
      </c>
      <c r="TS37" s="33" t="s">
        <v>3484</v>
      </c>
      <c r="TT37" s="33" t="s">
        <v>3485</v>
      </c>
      <c r="TU37" s="33" t="s">
        <v>3486</v>
      </c>
      <c r="TV37" s="33" t="s">
        <v>3487</v>
      </c>
      <c r="TW37" s="33" t="s">
        <v>3488</v>
      </c>
      <c r="TX37" s="33"/>
      <c r="TY37" s="33"/>
      <c r="TZ37" s="33"/>
      <c r="UA37" s="33"/>
      <c r="UB37" s="33"/>
      <c r="UI37" s="35"/>
      <c r="UJ37" s="35"/>
      <c r="UK37" s="35"/>
      <c r="UL37" s="35"/>
      <c r="UM37" s="35"/>
      <c r="UN37" s="35"/>
      <c r="UQ37" s="33"/>
      <c r="UR37" s="38"/>
      <c r="US37" s="33"/>
      <c r="UT37" s="33"/>
      <c r="UU37" s="33"/>
      <c r="UV37" s="33"/>
      <c r="UW37" s="33"/>
      <c r="UX37" s="33"/>
      <c r="UY37" s="33"/>
      <c r="UZ37" s="33"/>
      <c r="VA37" s="33"/>
      <c r="VB37" s="33"/>
    </row>
    <row r="38" spans="1:574" s="34" customFormat="1" ht="15" customHeight="1">
      <c r="A38" s="33" t="s">
        <v>2184</v>
      </c>
      <c r="B38" s="33" t="s">
        <v>3489</v>
      </c>
      <c r="C38" s="33" t="s">
        <v>229</v>
      </c>
      <c r="D38" s="33" t="s">
        <v>525</v>
      </c>
      <c r="E38" s="33" t="s">
        <v>3422</v>
      </c>
      <c r="F38" s="33">
        <v>32</v>
      </c>
      <c r="G38" s="33">
        <v>73</v>
      </c>
      <c r="H38" s="33">
        <v>105</v>
      </c>
      <c r="I38" s="33">
        <v>7</v>
      </c>
      <c r="J38" s="33" t="s">
        <v>3490</v>
      </c>
      <c r="K38" s="33" t="s">
        <v>8</v>
      </c>
      <c r="L38" s="33" t="s">
        <v>3491</v>
      </c>
      <c r="M38" s="33">
        <v>10</v>
      </c>
      <c r="N38" s="33">
        <v>20</v>
      </c>
      <c r="O38" s="33">
        <v>30</v>
      </c>
      <c r="P38" s="33" t="s">
        <v>3492</v>
      </c>
      <c r="Q38" s="33" t="s">
        <v>3493</v>
      </c>
      <c r="R38" s="33" t="s">
        <v>3494</v>
      </c>
      <c r="S38" s="33" t="s">
        <v>3495</v>
      </c>
      <c r="T38" s="33" t="s">
        <v>608</v>
      </c>
      <c r="U38" s="33" t="s">
        <v>3496</v>
      </c>
      <c r="V38" s="33" t="s">
        <v>3497</v>
      </c>
      <c r="W38" s="33" t="s">
        <v>3498</v>
      </c>
      <c r="X38" s="33" t="s">
        <v>608</v>
      </c>
      <c r="Y38" s="33" t="s">
        <v>3499</v>
      </c>
      <c r="Z38" s="33" t="s">
        <v>3500</v>
      </c>
      <c r="AA38" s="33" t="s">
        <v>3501</v>
      </c>
      <c r="AB38" s="33" t="s">
        <v>608</v>
      </c>
      <c r="AC38" s="33" t="s">
        <v>3502</v>
      </c>
      <c r="AD38" s="33" t="s">
        <v>3503</v>
      </c>
      <c r="AE38" s="33" t="s">
        <v>3504</v>
      </c>
      <c r="AF38" s="33" t="s">
        <v>608</v>
      </c>
      <c r="AG38" s="33"/>
      <c r="AH38" s="33"/>
      <c r="AI38" s="33"/>
      <c r="AJ38" s="33"/>
      <c r="AK38" s="33"/>
      <c r="AL38" s="33"/>
      <c r="AM38" s="33"/>
      <c r="AN38" s="33"/>
      <c r="AO38" s="33"/>
      <c r="AP38" s="33"/>
      <c r="AQ38" s="33"/>
      <c r="AR38" s="33"/>
      <c r="AS38" s="33"/>
      <c r="AT38" s="33"/>
      <c r="AU38" s="33"/>
      <c r="AV38" s="33"/>
      <c r="AW38" s="33"/>
      <c r="AX38" s="33"/>
      <c r="AY38" s="33"/>
      <c r="AZ38" s="33"/>
      <c r="BA38" s="33" t="s">
        <v>3505</v>
      </c>
      <c r="BB38" s="33" t="s">
        <v>3506</v>
      </c>
      <c r="BC38" s="33" t="s">
        <v>705</v>
      </c>
      <c r="BD38" s="33" t="s">
        <v>3507</v>
      </c>
      <c r="BE38" s="33" t="s">
        <v>3508</v>
      </c>
      <c r="BF38" s="33" t="s">
        <v>328</v>
      </c>
      <c r="BG38" s="33" t="s">
        <v>67</v>
      </c>
      <c r="BH38" s="33" t="s">
        <v>3509</v>
      </c>
      <c r="BI38" s="33">
        <v>10</v>
      </c>
      <c r="BJ38" s="33">
        <v>30</v>
      </c>
      <c r="BK38" s="33">
        <v>40</v>
      </c>
      <c r="BL38" s="33" t="s">
        <v>3510</v>
      </c>
      <c r="BM38" s="33" t="s">
        <v>3511</v>
      </c>
      <c r="BN38" s="33" t="s">
        <v>3512</v>
      </c>
      <c r="BO38" s="33" t="s">
        <v>3513</v>
      </c>
      <c r="BP38" s="33" t="s">
        <v>608</v>
      </c>
      <c r="BQ38" s="33" t="s">
        <v>3514</v>
      </c>
      <c r="BR38" s="33" t="s">
        <v>3515</v>
      </c>
      <c r="BS38" s="33" t="s">
        <v>3516</v>
      </c>
      <c r="BT38" s="33" t="s">
        <v>608</v>
      </c>
      <c r="BU38" s="33" t="s">
        <v>3517</v>
      </c>
      <c r="BV38" s="33" t="s">
        <v>3518</v>
      </c>
      <c r="BW38" s="33" t="s">
        <v>3519</v>
      </c>
      <c r="BX38" s="33" t="s">
        <v>608</v>
      </c>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t="s">
        <v>3520</v>
      </c>
      <c r="CX38" s="33" t="s">
        <v>3521</v>
      </c>
      <c r="CY38" s="33" t="s">
        <v>705</v>
      </c>
      <c r="CZ38" s="33" t="s">
        <v>3507</v>
      </c>
      <c r="DA38" s="33" t="s">
        <v>3508</v>
      </c>
      <c r="DB38" s="33" t="s">
        <v>328</v>
      </c>
      <c r="DC38" s="33" t="s">
        <v>123</v>
      </c>
      <c r="DD38" s="33" t="s">
        <v>3522</v>
      </c>
      <c r="DE38" s="33">
        <v>10</v>
      </c>
      <c r="DF38" s="33">
        <v>15</v>
      </c>
      <c r="DG38" s="33">
        <v>25</v>
      </c>
      <c r="DH38" s="33" t="s">
        <v>3523</v>
      </c>
      <c r="DI38" s="33" t="s">
        <v>3524</v>
      </c>
      <c r="DJ38" s="33" t="s">
        <v>3525</v>
      </c>
      <c r="DK38" s="33" t="s">
        <v>3526</v>
      </c>
      <c r="DL38" s="33" t="s">
        <v>614</v>
      </c>
      <c r="DM38" s="33" t="s">
        <v>3527</v>
      </c>
      <c r="DN38" s="33" t="s">
        <v>3528</v>
      </c>
      <c r="DO38" s="33" t="s">
        <v>3529</v>
      </c>
      <c r="DP38" s="33" t="s">
        <v>614</v>
      </c>
      <c r="DQ38" s="33" t="s">
        <v>3530</v>
      </c>
      <c r="DR38" s="33" t="s">
        <v>3531</v>
      </c>
      <c r="DS38" s="33" t="s">
        <v>3532</v>
      </c>
      <c r="DT38" s="33" t="s">
        <v>608</v>
      </c>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W38" s="33" t="s">
        <v>3533</v>
      </c>
      <c r="EX38" s="33" t="s">
        <v>3534</v>
      </c>
      <c r="EY38" s="33" t="s">
        <v>622</v>
      </c>
      <c r="EZ38" s="33" t="s">
        <v>3507</v>
      </c>
      <c r="FA38" s="33" t="s">
        <v>3508</v>
      </c>
      <c r="FB38" s="33" t="s">
        <v>328</v>
      </c>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c r="JG38" s="33"/>
      <c r="JH38" s="33"/>
      <c r="JI38" s="33"/>
      <c r="JJ38" s="33"/>
      <c r="JK38" s="33"/>
      <c r="JL38" s="33"/>
      <c r="JM38" s="33"/>
      <c r="JN38" s="33"/>
      <c r="JO38" s="33"/>
      <c r="JP38" s="33"/>
      <c r="JQ38" s="33"/>
      <c r="JR38" s="33"/>
      <c r="JS38" s="33"/>
      <c r="JT38" s="33"/>
      <c r="JU38" s="33"/>
      <c r="JV38" s="33"/>
      <c r="JW38" s="33"/>
      <c r="JX38" s="33"/>
      <c r="JY38" s="33"/>
      <c r="JZ38" s="33"/>
      <c r="KA38" s="33"/>
      <c r="KB38" s="33"/>
      <c r="KC38" s="33"/>
      <c r="KD38" s="33"/>
      <c r="KE38" s="33"/>
      <c r="KF38" s="33"/>
      <c r="KG38" s="33"/>
      <c r="KH38" s="33"/>
      <c r="KI38" s="33"/>
      <c r="KJ38" s="33"/>
      <c r="KK38" s="33"/>
      <c r="KL38" s="33"/>
      <c r="KM38" s="33"/>
      <c r="KN38" s="33"/>
      <c r="KO38" s="33"/>
      <c r="KP38" s="33"/>
      <c r="KQ38" s="33"/>
      <c r="KR38" s="33"/>
      <c r="KS38" s="33"/>
      <c r="KT38" s="33"/>
      <c r="KU38" s="33"/>
      <c r="KV38" s="33"/>
      <c r="KW38" s="33"/>
      <c r="KX38" s="33"/>
      <c r="KY38" s="33"/>
      <c r="KZ38" s="33"/>
      <c r="LA38" s="33"/>
      <c r="LB38" s="33"/>
      <c r="LC38" s="33"/>
      <c r="LD38" s="33"/>
      <c r="LE38" s="33"/>
      <c r="LF38" s="33"/>
      <c r="LG38" s="33"/>
      <c r="LH38" s="33"/>
      <c r="LI38" s="33"/>
      <c r="LJ38" s="33"/>
      <c r="LK38" s="33"/>
      <c r="LL38" s="33"/>
      <c r="LM38" s="33"/>
      <c r="LN38" s="33"/>
      <c r="LO38" s="33"/>
      <c r="LP38" s="33"/>
      <c r="LQ38" s="33"/>
      <c r="LR38" s="33"/>
      <c r="LS38" s="33"/>
      <c r="LT38" s="33"/>
      <c r="LU38" s="33"/>
      <c r="LV38" s="33"/>
      <c r="LW38" s="33"/>
      <c r="LX38" s="33"/>
      <c r="LY38" s="33"/>
      <c r="LZ38" s="33"/>
      <c r="MA38" s="33"/>
      <c r="MB38" s="33"/>
      <c r="MC38" s="33"/>
      <c r="MD38" s="33"/>
      <c r="ME38" s="33"/>
      <c r="MF38" s="33"/>
      <c r="MG38" s="33"/>
      <c r="MH38" s="33"/>
      <c r="MI38" s="33"/>
      <c r="MJ38" s="33"/>
      <c r="MK38" s="33"/>
      <c r="ML38" s="33"/>
      <c r="MM38" s="33"/>
      <c r="MN38" s="33"/>
      <c r="MO38" s="33"/>
      <c r="MP38" s="33"/>
      <c r="MQ38" s="33"/>
      <c r="MR38" s="33"/>
      <c r="MS38" s="33"/>
      <c r="MT38" s="33"/>
      <c r="MU38" s="33"/>
      <c r="MV38" s="33"/>
      <c r="MW38" s="33"/>
      <c r="MX38" s="33"/>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c r="NX38" s="33"/>
      <c r="NY38" s="33"/>
      <c r="NZ38" s="33"/>
      <c r="OA38" s="33"/>
      <c r="OB38" s="33"/>
      <c r="OC38" s="33"/>
      <c r="OD38" s="33"/>
      <c r="OE38" s="33"/>
      <c r="OF38" s="33"/>
      <c r="OG38" s="33"/>
      <c r="OH38" s="33"/>
      <c r="OI38" s="33"/>
      <c r="OJ38" s="33"/>
      <c r="OK38" s="33"/>
      <c r="OL38" s="33"/>
      <c r="OM38" s="33"/>
      <c r="ON38" s="33"/>
      <c r="OO38" s="33"/>
      <c r="OP38" s="33"/>
      <c r="OQ38" s="33"/>
      <c r="OR38" s="33"/>
      <c r="OS38" s="33"/>
      <c r="OT38" s="33"/>
      <c r="OU38" s="33"/>
      <c r="OV38" s="33"/>
      <c r="OW38" s="33"/>
      <c r="OX38" s="33"/>
      <c r="OY38" s="33"/>
      <c r="OZ38" s="33"/>
      <c r="PA38" s="33"/>
      <c r="PB38" s="33"/>
      <c r="PC38" s="33"/>
      <c r="PD38" s="33"/>
      <c r="PE38" s="33"/>
      <c r="PF38" s="33"/>
      <c r="PG38" s="33"/>
      <c r="PH38" s="33"/>
      <c r="PI38" s="33"/>
      <c r="PJ38" s="33"/>
      <c r="PK38" s="33"/>
      <c r="PL38" s="33"/>
      <c r="PM38" s="33"/>
      <c r="PN38" s="33"/>
      <c r="PO38" s="33"/>
      <c r="PP38" s="33"/>
      <c r="PQ38" s="33"/>
      <c r="PR38" s="33"/>
      <c r="PS38" s="33"/>
      <c r="PT38" s="33"/>
      <c r="PU38" s="33"/>
      <c r="PV38" s="33"/>
      <c r="PW38" s="33"/>
      <c r="PX38" s="33"/>
      <c r="PY38" s="33"/>
      <c r="PZ38" s="33"/>
      <c r="QA38" s="33"/>
      <c r="QB38" s="33"/>
      <c r="QC38" s="33"/>
      <c r="QD38" s="33"/>
      <c r="QE38" s="33"/>
      <c r="QF38" s="33"/>
      <c r="QG38" s="33"/>
      <c r="QH38" s="33"/>
      <c r="QI38" s="33"/>
      <c r="QJ38" s="33"/>
      <c r="QK38" s="33"/>
      <c r="QL38" s="33"/>
      <c r="QM38" s="33"/>
      <c r="QN38" s="33"/>
      <c r="QO38" s="33"/>
      <c r="QP38" s="33"/>
      <c r="QQ38" s="33"/>
      <c r="QR38" s="33"/>
      <c r="QS38" s="33"/>
      <c r="QT38" s="33"/>
      <c r="QU38" s="33"/>
      <c r="QV38" s="33"/>
      <c r="QW38" s="33"/>
      <c r="QX38" s="33"/>
      <c r="QY38" s="33"/>
      <c r="QZ38" s="33"/>
      <c r="RA38" s="33"/>
      <c r="RB38" s="33"/>
      <c r="RC38" s="33"/>
      <c r="RD38" s="33"/>
      <c r="RE38" s="33"/>
      <c r="RF38" s="33"/>
      <c r="RG38" s="33"/>
      <c r="RH38" s="33"/>
      <c r="RI38" s="33"/>
      <c r="RJ38" s="33"/>
      <c r="RK38" s="33"/>
      <c r="RL38" s="33"/>
      <c r="RM38" s="33"/>
      <c r="RN38" s="33"/>
      <c r="RO38" s="33"/>
      <c r="RP38" s="33"/>
      <c r="RQ38" s="33"/>
      <c r="RR38" s="33"/>
      <c r="RS38" s="33"/>
      <c r="RT38" s="33"/>
      <c r="RU38" s="33"/>
      <c r="RV38" s="33"/>
      <c r="RW38" s="33"/>
      <c r="RX38" s="33"/>
      <c r="RY38" s="33"/>
      <c r="RZ38" s="33"/>
      <c r="SA38" s="33" t="s">
        <v>671</v>
      </c>
      <c r="SB38" s="33" t="s">
        <v>672</v>
      </c>
      <c r="SC38" s="33" t="s">
        <v>673</v>
      </c>
      <c r="SD38" s="33" t="s">
        <v>674</v>
      </c>
      <c r="SE38" s="33" t="s">
        <v>675</v>
      </c>
      <c r="SF38" s="33" t="s">
        <v>676</v>
      </c>
      <c r="SG38" s="33" t="s">
        <v>677</v>
      </c>
      <c r="SH38" s="33" t="s">
        <v>678</v>
      </c>
      <c r="SI38" s="33" t="s">
        <v>679</v>
      </c>
      <c r="SJ38" s="33" t="s">
        <v>680</v>
      </c>
      <c r="SK38" s="33" t="s">
        <v>681</v>
      </c>
      <c r="SL38" s="33" t="s">
        <v>718</v>
      </c>
      <c r="SM38" s="33"/>
      <c r="SN38" s="33"/>
      <c r="SO38" s="33"/>
      <c r="SP38" s="33"/>
      <c r="SQ38" s="33"/>
      <c r="SR38" s="33"/>
      <c r="SS38" s="33"/>
      <c r="ST38" s="33"/>
      <c r="SU38" s="33"/>
      <c r="SV38" s="33"/>
      <c r="SW38" s="33"/>
      <c r="SX38" s="33"/>
      <c r="SY38" s="33"/>
      <c r="SZ38" s="33"/>
      <c r="TA38" s="33"/>
      <c r="TB38" s="33"/>
      <c r="TC38" s="33"/>
      <c r="TD38" s="33"/>
      <c r="TE38" s="33"/>
      <c r="TF38" s="33"/>
      <c r="TG38" s="33"/>
      <c r="TH38" s="33"/>
      <c r="TI38" s="33"/>
      <c r="TJ38" s="33"/>
      <c r="TK38" s="33"/>
      <c r="TL38" s="33"/>
      <c r="TM38" s="33"/>
      <c r="TN38" s="33"/>
      <c r="TO38" s="33" t="s">
        <v>3535</v>
      </c>
      <c r="TP38" s="33" t="s">
        <v>3536</v>
      </c>
      <c r="TQ38" s="33" t="s">
        <v>3537</v>
      </c>
      <c r="TR38" s="33" t="s">
        <v>3538</v>
      </c>
      <c r="TS38" s="33" t="s">
        <v>3539</v>
      </c>
      <c r="TT38" s="33" t="s">
        <v>3540</v>
      </c>
      <c r="TU38" s="33" t="s">
        <v>3541</v>
      </c>
      <c r="TV38" s="33" t="s">
        <v>3542</v>
      </c>
      <c r="TW38" s="33"/>
      <c r="TX38" s="33"/>
      <c r="TY38" s="33"/>
      <c r="TZ38" s="33"/>
      <c r="UA38" s="33"/>
      <c r="UB38" s="33"/>
      <c r="UI38" s="35"/>
      <c r="UJ38" s="35"/>
      <c r="UK38" s="35"/>
      <c r="UL38" s="35"/>
      <c r="UM38" s="35"/>
      <c r="UN38" s="35"/>
      <c r="UQ38" s="33"/>
      <c r="UR38" s="38"/>
      <c r="US38" s="33"/>
      <c r="UT38" s="33"/>
      <c r="UU38" s="33"/>
      <c r="UV38" s="33"/>
      <c r="UW38" s="33"/>
      <c r="UX38" s="33"/>
      <c r="UY38" s="33"/>
      <c r="UZ38" s="33"/>
      <c r="VA38" s="33"/>
      <c r="VB38" s="33"/>
    </row>
    <row r="39" spans="1:574" s="34" customFormat="1" ht="15" customHeight="1">
      <c r="A39" s="33" t="s">
        <v>2185</v>
      </c>
      <c r="B39" s="33" t="s">
        <v>3543</v>
      </c>
      <c r="C39" s="33" t="s">
        <v>229</v>
      </c>
      <c r="D39" s="33" t="s">
        <v>525</v>
      </c>
      <c r="E39" s="33" t="s">
        <v>3422</v>
      </c>
      <c r="F39" s="33">
        <v>15</v>
      </c>
      <c r="G39" s="33">
        <v>60</v>
      </c>
      <c r="H39" s="33">
        <v>75</v>
      </c>
      <c r="I39" s="33">
        <v>5</v>
      </c>
      <c r="J39" s="33" t="s">
        <v>3544</v>
      </c>
      <c r="K39" s="33" t="s">
        <v>8</v>
      </c>
      <c r="L39" s="33" t="s">
        <v>3545</v>
      </c>
      <c r="M39" s="33">
        <v>5</v>
      </c>
      <c r="N39" s="33">
        <v>10</v>
      </c>
      <c r="O39" s="33">
        <v>15</v>
      </c>
      <c r="P39" s="33" t="s">
        <v>3546</v>
      </c>
      <c r="Q39" s="33" t="s">
        <v>3547</v>
      </c>
      <c r="R39" s="33" t="s">
        <v>3548</v>
      </c>
      <c r="S39" s="33" t="s">
        <v>3549</v>
      </c>
      <c r="T39" s="33" t="s">
        <v>3550</v>
      </c>
      <c r="U39" s="33" t="s">
        <v>3551</v>
      </c>
      <c r="V39" s="33" t="s">
        <v>3552</v>
      </c>
      <c r="W39" s="33" t="s">
        <v>3553</v>
      </c>
      <c r="X39" s="33" t="s">
        <v>3554</v>
      </c>
      <c r="Y39" s="33" t="s">
        <v>3555</v>
      </c>
      <c r="Z39" s="33" t="s">
        <v>3556</v>
      </c>
      <c r="AA39" s="33" t="s">
        <v>3557</v>
      </c>
      <c r="AB39" s="33" t="s">
        <v>697</v>
      </c>
      <c r="AC39" s="33" t="s">
        <v>3558</v>
      </c>
      <c r="AD39" s="33" t="s">
        <v>3559</v>
      </c>
      <c r="AE39" s="33" t="s">
        <v>3560</v>
      </c>
      <c r="AF39" s="33" t="s">
        <v>697</v>
      </c>
      <c r="AG39" s="33"/>
      <c r="AH39" s="33"/>
      <c r="AI39" s="33"/>
      <c r="AJ39" s="33"/>
      <c r="AK39" s="33"/>
      <c r="AL39" s="33"/>
      <c r="AM39" s="33"/>
      <c r="AN39" s="33"/>
      <c r="AO39" s="33"/>
      <c r="AP39" s="33"/>
      <c r="AQ39" s="33"/>
      <c r="AR39" s="33"/>
      <c r="AS39" s="33"/>
      <c r="AT39" s="33"/>
      <c r="AU39" s="33"/>
      <c r="AV39" s="33"/>
      <c r="AW39" s="33"/>
      <c r="AX39" s="33"/>
      <c r="AY39" s="33"/>
      <c r="AZ39" s="33"/>
      <c r="BA39" s="33" t="s">
        <v>3561</v>
      </c>
      <c r="BB39" s="33" t="s">
        <v>3562</v>
      </c>
      <c r="BC39" s="33" t="s">
        <v>767</v>
      </c>
      <c r="BD39" s="33" t="s">
        <v>3563</v>
      </c>
      <c r="BE39" s="33" t="s">
        <v>3564</v>
      </c>
      <c r="BF39" s="33" t="s">
        <v>244</v>
      </c>
      <c r="BG39" s="33" t="s">
        <v>67</v>
      </c>
      <c r="BH39" s="33" t="s">
        <v>3565</v>
      </c>
      <c r="BI39" s="33">
        <v>5</v>
      </c>
      <c r="BJ39" s="33">
        <v>40</v>
      </c>
      <c r="BK39" s="33">
        <v>45</v>
      </c>
      <c r="BL39" s="33" t="s">
        <v>3566</v>
      </c>
      <c r="BM39" s="33" t="s">
        <v>3567</v>
      </c>
      <c r="BN39" s="33" t="s">
        <v>3568</v>
      </c>
      <c r="BO39" s="33" t="s">
        <v>3569</v>
      </c>
      <c r="BP39" s="33" t="s">
        <v>697</v>
      </c>
      <c r="BQ39" s="33" t="s">
        <v>3570</v>
      </c>
      <c r="BR39" s="33" t="s">
        <v>3571</v>
      </c>
      <c r="BS39" s="33" t="s">
        <v>3572</v>
      </c>
      <c r="BT39" s="33" t="s">
        <v>3550</v>
      </c>
      <c r="BU39" s="33" t="s">
        <v>3573</v>
      </c>
      <c r="BV39" s="33" t="s">
        <v>3574</v>
      </c>
      <c r="BW39" s="33" t="s">
        <v>3575</v>
      </c>
      <c r="BX39" s="33" t="s">
        <v>697</v>
      </c>
      <c r="BY39" s="33" t="s">
        <v>3576</v>
      </c>
      <c r="BZ39" s="33" t="s">
        <v>3577</v>
      </c>
      <c r="CA39" s="33" t="s">
        <v>3578</v>
      </c>
      <c r="CB39" s="33" t="s">
        <v>3550</v>
      </c>
      <c r="CC39" s="33" t="s">
        <v>3579</v>
      </c>
      <c r="CD39" s="33" t="s">
        <v>3580</v>
      </c>
      <c r="CE39" s="33" t="s">
        <v>3581</v>
      </c>
      <c r="CF39" s="33" t="s">
        <v>697</v>
      </c>
      <c r="CG39" s="33"/>
      <c r="CH39" s="33"/>
      <c r="CI39" s="33"/>
      <c r="CJ39" s="33"/>
      <c r="CK39" s="33"/>
      <c r="CL39" s="33"/>
      <c r="CM39" s="33"/>
      <c r="CN39" s="33"/>
      <c r="CO39" s="33"/>
      <c r="CP39" s="33"/>
      <c r="CQ39" s="33"/>
      <c r="CR39" s="33"/>
      <c r="CS39" s="33"/>
      <c r="CT39" s="33"/>
      <c r="CU39" s="33"/>
      <c r="CV39" s="33"/>
      <c r="CW39" s="33" t="s">
        <v>3582</v>
      </c>
      <c r="CX39" s="33" t="s">
        <v>3583</v>
      </c>
      <c r="CY39" s="33" t="s">
        <v>1858</v>
      </c>
      <c r="CZ39" s="33" t="s">
        <v>3584</v>
      </c>
      <c r="DA39" s="33" t="s">
        <v>3585</v>
      </c>
      <c r="DB39" s="33" t="s">
        <v>328</v>
      </c>
      <c r="DC39" s="33" t="s">
        <v>123</v>
      </c>
      <c r="DD39" s="33" t="s">
        <v>3586</v>
      </c>
      <c r="DE39" s="33">
        <v>5</v>
      </c>
      <c r="DF39" s="33">
        <v>10</v>
      </c>
      <c r="DG39" s="33">
        <v>15</v>
      </c>
      <c r="DH39" s="33" t="s">
        <v>3587</v>
      </c>
      <c r="DI39" s="33" t="s">
        <v>3588</v>
      </c>
      <c r="DJ39" s="33" t="s">
        <v>3589</v>
      </c>
      <c r="DK39" s="33" t="s">
        <v>3590</v>
      </c>
      <c r="DL39" s="33" t="s">
        <v>3550</v>
      </c>
      <c r="DM39" s="33" t="s">
        <v>3591</v>
      </c>
      <c r="DN39" s="33" t="s">
        <v>3592</v>
      </c>
      <c r="DO39" s="33" t="s">
        <v>3593</v>
      </c>
      <c r="DP39" s="33" t="s">
        <v>3550</v>
      </c>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W39" s="33" t="s">
        <v>3594</v>
      </c>
      <c r="EX39" s="33" t="s">
        <v>3595</v>
      </c>
      <c r="EY39" s="33" t="s">
        <v>3596</v>
      </c>
      <c r="EZ39" s="33" t="s">
        <v>3597</v>
      </c>
      <c r="FA39" s="33" t="s">
        <v>3598</v>
      </c>
      <c r="FB39" s="33" t="s">
        <v>328</v>
      </c>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c r="JG39" s="33"/>
      <c r="JH39" s="33"/>
      <c r="JI39" s="33"/>
      <c r="JJ39" s="33"/>
      <c r="JK39" s="33"/>
      <c r="JL39" s="33"/>
      <c r="JM39" s="33"/>
      <c r="JN39" s="33"/>
      <c r="JO39" s="33"/>
      <c r="JP39" s="33"/>
      <c r="JQ39" s="33"/>
      <c r="JR39" s="33"/>
      <c r="JS39" s="33"/>
      <c r="JT39" s="33"/>
      <c r="JU39" s="33"/>
      <c r="JV39" s="33"/>
      <c r="JW39" s="33"/>
      <c r="JX39" s="33"/>
      <c r="JY39" s="33"/>
      <c r="JZ39" s="33"/>
      <c r="KA39" s="33"/>
      <c r="KB39" s="33"/>
      <c r="KC39" s="33"/>
      <c r="KD39" s="33"/>
      <c r="KE39" s="33"/>
      <c r="KF39" s="33"/>
      <c r="KG39" s="33"/>
      <c r="KH39" s="33"/>
      <c r="KI39" s="33"/>
      <c r="KJ39" s="33"/>
      <c r="KK39" s="33"/>
      <c r="KL39" s="33"/>
      <c r="KM39" s="33"/>
      <c r="KN39" s="33"/>
      <c r="KO39" s="33"/>
      <c r="KP39" s="33"/>
      <c r="KQ39" s="33"/>
      <c r="KR39" s="33"/>
      <c r="KS39" s="33"/>
      <c r="KT39" s="33"/>
      <c r="KU39" s="33"/>
      <c r="KV39" s="33"/>
      <c r="KW39" s="33"/>
      <c r="KX39" s="33"/>
      <c r="KY39" s="33"/>
      <c r="KZ39" s="33"/>
      <c r="LA39" s="33"/>
      <c r="LB39" s="33"/>
      <c r="LC39" s="33"/>
      <c r="LD39" s="33"/>
      <c r="LE39" s="33"/>
      <c r="LF39" s="33"/>
      <c r="LG39" s="33"/>
      <c r="LH39" s="33"/>
      <c r="LI39" s="33"/>
      <c r="LJ39" s="33"/>
      <c r="LK39" s="33"/>
      <c r="LL39" s="33"/>
      <c r="LM39" s="33"/>
      <c r="LN39" s="33"/>
      <c r="LO39" s="33"/>
      <c r="LP39" s="33"/>
      <c r="LQ39" s="33"/>
      <c r="LR39" s="33"/>
      <c r="LS39" s="33"/>
      <c r="LT39" s="33"/>
      <c r="LU39" s="33"/>
      <c r="LV39" s="33"/>
      <c r="LW39" s="33"/>
      <c r="LX39" s="33"/>
      <c r="LY39" s="33"/>
      <c r="LZ39" s="33"/>
      <c r="MA39" s="33"/>
      <c r="MB39" s="33"/>
      <c r="MC39" s="33"/>
      <c r="MD39" s="33"/>
      <c r="ME39" s="33"/>
      <c r="MF39" s="33"/>
      <c r="MG39" s="33"/>
      <c r="MH39" s="33"/>
      <c r="MI39" s="33"/>
      <c r="MJ39" s="33"/>
      <c r="MK39" s="33"/>
      <c r="ML39" s="33"/>
      <c r="MM39" s="33"/>
      <c r="MN39" s="33"/>
      <c r="MO39" s="33"/>
      <c r="MP39" s="33"/>
      <c r="MQ39" s="33"/>
      <c r="MR39" s="33"/>
      <c r="MS39" s="33"/>
      <c r="MT39" s="33"/>
      <c r="MU39" s="33"/>
      <c r="MV39" s="33"/>
      <c r="MW39" s="33"/>
      <c r="MX39" s="33"/>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c r="NX39" s="33"/>
      <c r="NY39" s="33"/>
      <c r="NZ39" s="33"/>
      <c r="OA39" s="33"/>
      <c r="OB39" s="33"/>
      <c r="OC39" s="33"/>
      <c r="OD39" s="33"/>
      <c r="OE39" s="33"/>
      <c r="OF39" s="33"/>
      <c r="OG39" s="33"/>
      <c r="OH39" s="33"/>
      <c r="OI39" s="33"/>
      <c r="OJ39" s="33"/>
      <c r="OK39" s="33"/>
      <c r="OL39" s="33"/>
      <c r="OM39" s="33"/>
      <c r="ON39" s="33"/>
      <c r="OO39" s="33"/>
      <c r="OP39" s="33"/>
      <c r="OQ39" s="33"/>
      <c r="OR39" s="33"/>
      <c r="OS39" s="33"/>
      <c r="OT39" s="33"/>
      <c r="OU39" s="33"/>
      <c r="OV39" s="33"/>
      <c r="OW39" s="33"/>
      <c r="OX39" s="33"/>
      <c r="OY39" s="33"/>
      <c r="OZ39" s="33"/>
      <c r="PA39" s="33"/>
      <c r="PB39" s="33"/>
      <c r="PC39" s="33"/>
      <c r="PD39" s="33"/>
      <c r="PE39" s="33"/>
      <c r="PF39" s="33"/>
      <c r="PG39" s="33"/>
      <c r="PH39" s="33"/>
      <c r="PI39" s="33"/>
      <c r="PJ39" s="33"/>
      <c r="PK39" s="33"/>
      <c r="PL39" s="33"/>
      <c r="PM39" s="33"/>
      <c r="PN39" s="33"/>
      <c r="PO39" s="33"/>
      <c r="PP39" s="33"/>
      <c r="PQ39" s="33"/>
      <c r="PR39" s="33"/>
      <c r="PS39" s="33"/>
      <c r="PT39" s="33"/>
      <c r="PU39" s="33"/>
      <c r="PV39" s="33"/>
      <c r="PW39" s="33"/>
      <c r="PX39" s="33"/>
      <c r="PY39" s="33"/>
      <c r="PZ39" s="33"/>
      <c r="QA39" s="33"/>
      <c r="QB39" s="33"/>
      <c r="QC39" s="33"/>
      <c r="QD39" s="33"/>
      <c r="QE39" s="33"/>
      <c r="QF39" s="33"/>
      <c r="QG39" s="33"/>
      <c r="QH39" s="33"/>
      <c r="QI39" s="33"/>
      <c r="QJ39" s="33"/>
      <c r="QK39" s="33"/>
      <c r="QL39" s="33"/>
      <c r="QM39" s="33"/>
      <c r="QN39" s="33"/>
      <c r="QO39" s="33"/>
      <c r="QP39" s="33"/>
      <c r="QQ39" s="33"/>
      <c r="QR39" s="33"/>
      <c r="QS39" s="33"/>
      <c r="QT39" s="33"/>
      <c r="QU39" s="33"/>
      <c r="QV39" s="33"/>
      <c r="QW39" s="33"/>
      <c r="QX39" s="33"/>
      <c r="QY39" s="33"/>
      <c r="QZ39" s="33"/>
      <c r="RA39" s="33"/>
      <c r="RB39" s="33"/>
      <c r="RC39" s="33"/>
      <c r="RD39" s="33"/>
      <c r="RE39" s="33"/>
      <c r="RF39" s="33"/>
      <c r="RG39" s="33"/>
      <c r="RH39" s="33"/>
      <c r="RI39" s="33"/>
      <c r="RJ39" s="33"/>
      <c r="RK39" s="33"/>
      <c r="RL39" s="33"/>
      <c r="RM39" s="33"/>
      <c r="RN39" s="33"/>
      <c r="RO39" s="33"/>
      <c r="RP39" s="33"/>
      <c r="RQ39" s="33"/>
      <c r="RR39" s="33"/>
      <c r="RS39" s="33"/>
      <c r="RT39" s="33"/>
      <c r="RU39" s="33"/>
      <c r="RV39" s="33"/>
      <c r="RW39" s="33"/>
      <c r="RX39" s="33"/>
      <c r="RY39" s="33"/>
      <c r="RZ39" s="33"/>
      <c r="SA39" s="33" t="s">
        <v>671</v>
      </c>
      <c r="SB39" s="33" t="s">
        <v>672</v>
      </c>
      <c r="SC39" s="33" t="s">
        <v>673</v>
      </c>
      <c r="SD39" s="33" t="s">
        <v>674</v>
      </c>
      <c r="SE39" s="33" t="s">
        <v>675</v>
      </c>
      <c r="SF39" s="33" t="s">
        <v>676</v>
      </c>
      <c r="SG39" s="33" t="s">
        <v>677</v>
      </c>
      <c r="SH39" s="33" t="s">
        <v>678</v>
      </c>
      <c r="SI39" s="33" t="s">
        <v>679</v>
      </c>
      <c r="SJ39" s="33" t="s">
        <v>680</v>
      </c>
      <c r="SK39" s="33" t="s">
        <v>681</v>
      </c>
      <c r="SL39" s="33" t="s">
        <v>682</v>
      </c>
      <c r="SM39" s="33"/>
      <c r="SN39" s="33"/>
      <c r="SO39" s="33"/>
      <c r="SP39" s="33"/>
      <c r="SQ39" s="33"/>
      <c r="SR39" s="33"/>
      <c r="SS39" s="33"/>
      <c r="ST39" s="33"/>
      <c r="SU39" s="33"/>
      <c r="SV39" s="33"/>
      <c r="SW39" s="33"/>
      <c r="SX39" s="33"/>
      <c r="SY39" s="33"/>
      <c r="SZ39" s="33"/>
      <c r="TA39" s="33"/>
      <c r="TB39" s="33"/>
      <c r="TC39" s="33"/>
      <c r="TD39" s="33"/>
      <c r="TE39" s="33"/>
      <c r="TF39" s="33"/>
      <c r="TG39" s="33"/>
      <c r="TH39" s="33"/>
      <c r="TI39" s="33"/>
      <c r="TJ39" s="33"/>
      <c r="TK39" s="33"/>
      <c r="TL39" s="33"/>
      <c r="TM39" s="33"/>
      <c r="TN39" s="33"/>
      <c r="TO39" s="33" t="s">
        <v>3599</v>
      </c>
      <c r="TP39" s="33" t="s">
        <v>3600</v>
      </c>
      <c r="TQ39" s="33" t="s">
        <v>3601</v>
      </c>
      <c r="TR39" s="33" t="s">
        <v>3602</v>
      </c>
      <c r="TS39" s="33" t="s">
        <v>3603</v>
      </c>
      <c r="TT39" s="33" t="s">
        <v>3604</v>
      </c>
      <c r="TU39" s="33"/>
      <c r="TV39" s="33"/>
      <c r="TW39" s="33"/>
      <c r="TX39" s="33"/>
      <c r="TY39" s="33"/>
      <c r="TZ39" s="33"/>
      <c r="UA39" s="33"/>
      <c r="UB39" s="33"/>
      <c r="UI39" s="35"/>
      <c r="UJ39" s="35"/>
      <c r="UK39" s="35"/>
      <c r="UL39" s="35"/>
      <c r="UM39" s="35"/>
      <c r="UN39" s="35"/>
      <c r="UQ39" s="33"/>
      <c r="UR39" s="38"/>
      <c r="US39" s="33"/>
      <c r="UT39" s="33"/>
      <c r="UU39" s="33"/>
      <c r="UV39" s="33"/>
      <c r="UW39" s="33"/>
      <c r="UX39" s="33"/>
      <c r="UY39" s="33"/>
      <c r="UZ39" s="33"/>
      <c r="VA39" s="33"/>
      <c r="VB39" s="33"/>
    </row>
    <row r="40" spans="1:574" s="44" customFormat="1" ht="15" customHeight="1">
      <c r="A40" s="33" t="s">
        <v>2186</v>
      </c>
      <c r="B40" s="33" t="s">
        <v>3605</v>
      </c>
      <c r="C40" s="33" t="s">
        <v>229</v>
      </c>
      <c r="D40" s="33" t="s">
        <v>525</v>
      </c>
      <c r="E40" s="33" t="s">
        <v>3422</v>
      </c>
      <c r="F40" s="33">
        <v>25</v>
      </c>
      <c r="G40" s="33">
        <v>65</v>
      </c>
      <c r="H40" s="33">
        <v>90</v>
      </c>
      <c r="I40" s="33">
        <v>6</v>
      </c>
      <c r="J40" s="33" t="s">
        <v>3606</v>
      </c>
      <c r="K40" s="33" t="s">
        <v>8</v>
      </c>
      <c r="L40" s="33" t="s">
        <v>3607</v>
      </c>
      <c r="M40" s="33">
        <v>5</v>
      </c>
      <c r="N40" s="33">
        <v>7</v>
      </c>
      <c r="O40" s="33">
        <v>12</v>
      </c>
      <c r="P40" s="33" t="s">
        <v>3608</v>
      </c>
      <c r="Q40" s="33" t="s">
        <v>3609</v>
      </c>
      <c r="R40" s="33" t="s">
        <v>3610</v>
      </c>
      <c r="S40" s="33" t="s">
        <v>453</v>
      </c>
      <c r="T40" s="33" t="s">
        <v>608</v>
      </c>
      <c r="U40" s="33" t="s">
        <v>3611</v>
      </c>
      <c r="V40" s="33" t="s">
        <v>3612</v>
      </c>
      <c r="W40" s="33" t="s">
        <v>3613</v>
      </c>
      <c r="X40" s="33" t="s">
        <v>608</v>
      </c>
      <c r="Y40" s="33" t="s">
        <v>3614</v>
      </c>
      <c r="Z40" s="33" t="s">
        <v>3615</v>
      </c>
      <c r="AA40" s="33" t="s">
        <v>3616</v>
      </c>
      <c r="AB40" s="33" t="s">
        <v>614</v>
      </c>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t="s">
        <v>3617</v>
      </c>
      <c r="BB40" s="33" t="s">
        <v>3618</v>
      </c>
      <c r="BC40" s="33" t="s">
        <v>622</v>
      </c>
      <c r="BD40" s="33" t="s">
        <v>3619</v>
      </c>
      <c r="BE40" s="33" t="s">
        <v>3620</v>
      </c>
      <c r="BF40" s="33" t="s">
        <v>244</v>
      </c>
      <c r="BG40" s="33" t="s">
        <v>67</v>
      </c>
      <c r="BH40" s="33" t="s">
        <v>3621</v>
      </c>
      <c r="BI40" s="33">
        <v>5</v>
      </c>
      <c r="BJ40" s="33">
        <v>17</v>
      </c>
      <c r="BK40" s="33">
        <v>23</v>
      </c>
      <c r="BL40" s="33" t="s">
        <v>3622</v>
      </c>
      <c r="BM40" s="33" t="s">
        <v>3623</v>
      </c>
      <c r="BN40" s="33" t="s">
        <v>3624</v>
      </c>
      <c r="BO40" s="33" t="s">
        <v>3625</v>
      </c>
      <c r="BP40" s="33" t="s">
        <v>608</v>
      </c>
      <c r="BQ40" s="33" t="s">
        <v>3626</v>
      </c>
      <c r="BR40" s="33" t="s">
        <v>3627</v>
      </c>
      <c r="BS40" s="33" t="s">
        <v>529</v>
      </c>
      <c r="BT40" s="33" t="s">
        <v>608</v>
      </c>
      <c r="BU40" s="33" t="s">
        <v>3628</v>
      </c>
      <c r="BV40" s="33" t="s">
        <v>3629</v>
      </c>
      <c r="BW40" s="33" t="s">
        <v>3630</v>
      </c>
      <c r="BX40" s="33" t="s">
        <v>614</v>
      </c>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t="s">
        <v>3631</v>
      </c>
      <c r="CX40" s="33" t="s">
        <v>3632</v>
      </c>
      <c r="CY40" s="33" t="s">
        <v>622</v>
      </c>
      <c r="CZ40" s="33" t="s">
        <v>3633</v>
      </c>
      <c r="DA40" s="33" t="s">
        <v>3634</v>
      </c>
      <c r="DB40" s="33" t="s">
        <v>244</v>
      </c>
      <c r="DC40" s="33" t="s">
        <v>123</v>
      </c>
      <c r="DD40" s="33" t="s">
        <v>3635</v>
      </c>
      <c r="DE40" s="33">
        <v>5</v>
      </c>
      <c r="DF40" s="33">
        <v>21</v>
      </c>
      <c r="DG40" s="33">
        <v>26</v>
      </c>
      <c r="DH40" s="33" t="s">
        <v>3636</v>
      </c>
      <c r="DI40" s="33" t="s">
        <v>3637</v>
      </c>
      <c r="DJ40" s="33" t="s">
        <v>3638</v>
      </c>
      <c r="DK40" s="33" t="s">
        <v>3639</v>
      </c>
      <c r="DL40" s="33" t="s">
        <v>608</v>
      </c>
      <c r="DM40" s="33" t="s">
        <v>3640</v>
      </c>
      <c r="DN40" s="33" t="s">
        <v>3641</v>
      </c>
      <c r="DO40" s="33" t="s">
        <v>3642</v>
      </c>
      <c r="DP40" s="33" t="s">
        <v>614</v>
      </c>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W40" s="33" t="s">
        <v>3643</v>
      </c>
      <c r="EX40" s="33" t="s">
        <v>3644</v>
      </c>
      <c r="EY40" s="33" t="s">
        <v>655</v>
      </c>
      <c r="EZ40" s="33" t="s">
        <v>640</v>
      </c>
      <c r="FA40" s="33" t="s">
        <v>3645</v>
      </c>
      <c r="FB40" s="33" t="s">
        <v>328</v>
      </c>
      <c r="FC40" s="33" t="s">
        <v>126</v>
      </c>
      <c r="FD40" s="33" t="s">
        <v>3646</v>
      </c>
      <c r="FE40" s="33">
        <v>5</v>
      </c>
      <c r="FF40" s="33">
        <v>7</v>
      </c>
      <c r="FG40" s="33">
        <v>12</v>
      </c>
      <c r="FH40" s="33" t="s">
        <v>3647</v>
      </c>
      <c r="FI40" s="33" t="s">
        <v>3648</v>
      </c>
      <c r="FJ40" s="33" t="s">
        <v>3649</v>
      </c>
      <c r="FK40" s="33" t="s">
        <v>3650</v>
      </c>
      <c r="FL40" s="33" t="s">
        <v>1573</v>
      </c>
      <c r="FM40" s="33" t="s">
        <v>3651</v>
      </c>
      <c r="FN40" s="33" t="s">
        <v>3652</v>
      </c>
      <c r="FO40" s="33" t="s">
        <v>3653</v>
      </c>
      <c r="FP40" s="33" t="s">
        <v>608</v>
      </c>
      <c r="FQ40" s="33" t="s">
        <v>3654</v>
      </c>
      <c r="FR40" s="33" t="s">
        <v>3655</v>
      </c>
      <c r="FS40" s="33" t="s">
        <v>529</v>
      </c>
      <c r="FT40" s="33" t="s">
        <v>1590</v>
      </c>
      <c r="FU40" s="33" t="s">
        <v>3656</v>
      </c>
      <c r="FV40" s="33" t="s">
        <v>3657</v>
      </c>
      <c r="FW40" s="33" t="s">
        <v>3658</v>
      </c>
      <c r="FX40" s="33" t="s">
        <v>608</v>
      </c>
      <c r="FY40" s="33"/>
      <c r="FZ40" s="33"/>
      <c r="GA40" s="33"/>
      <c r="GB40" s="33"/>
      <c r="GC40" s="33"/>
      <c r="GD40" s="33"/>
      <c r="GE40" s="33"/>
      <c r="GF40" s="33"/>
      <c r="GG40" s="33"/>
      <c r="GH40" s="33"/>
      <c r="GI40" s="33"/>
      <c r="GJ40" s="33"/>
      <c r="GK40" s="33"/>
      <c r="GL40" s="33"/>
      <c r="GM40" s="33"/>
      <c r="GN40" s="33"/>
      <c r="GO40" s="33"/>
      <c r="GP40" s="33"/>
      <c r="GQ40" s="33"/>
      <c r="GR40" s="33"/>
      <c r="GS40" s="33" t="s">
        <v>3659</v>
      </c>
      <c r="GT40" s="33" t="s">
        <v>3660</v>
      </c>
      <c r="GU40" s="33" t="s">
        <v>622</v>
      </c>
      <c r="GV40" s="33" t="s">
        <v>3661</v>
      </c>
      <c r="GW40" s="33" t="s">
        <v>3662</v>
      </c>
      <c r="GX40" s="33" t="s">
        <v>244</v>
      </c>
      <c r="GY40" s="33" t="s">
        <v>129</v>
      </c>
      <c r="GZ40" s="33" t="s">
        <v>3663</v>
      </c>
      <c r="HA40" s="33">
        <v>5</v>
      </c>
      <c r="HB40" s="33">
        <v>13</v>
      </c>
      <c r="HC40" s="33">
        <v>18</v>
      </c>
      <c r="HD40" s="33" t="s">
        <v>3664</v>
      </c>
      <c r="HE40" s="33" t="s">
        <v>3665</v>
      </c>
      <c r="HF40" s="33" t="s">
        <v>3666</v>
      </c>
      <c r="HG40" s="33" t="s">
        <v>3667</v>
      </c>
      <c r="HH40" s="33" t="s">
        <v>608</v>
      </c>
      <c r="HI40" s="33" t="s">
        <v>3668</v>
      </c>
      <c r="HJ40" s="33" t="s">
        <v>3669</v>
      </c>
      <c r="HK40" s="33" t="s">
        <v>3670</v>
      </c>
      <c r="HL40" s="33" t="s">
        <v>608</v>
      </c>
      <c r="HM40" s="33" t="s">
        <v>3671</v>
      </c>
      <c r="HN40" s="33" t="s">
        <v>3672</v>
      </c>
      <c r="HO40" s="33" t="s">
        <v>3673</v>
      </c>
      <c r="HP40" s="33" t="s">
        <v>614</v>
      </c>
      <c r="HQ40" s="33" t="s">
        <v>3674</v>
      </c>
      <c r="HR40" s="33" t="s">
        <v>3675</v>
      </c>
      <c r="HS40" s="33" t="s">
        <v>3676</v>
      </c>
      <c r="HT40" s="33" t="s">
        <v>1573</v>
      </c>
      <c r="HU40" s="33"/>
      <c r="HV40" s="33"/>
      <c r="HW40" s="33"/>
      <c r="HX40" s="33"/>
      <c r="HY40" s="33"/>
      <c r="HZ40" s="33"/>
      <c r="IA40" s="33"/>
      <c r="IB40" s="33"/>
      <c r="IC40" s="33"/>
      <c r="ID40" s="33"/>
      <c r="IE40" s="33"/>
      <c r="IF40" s="33"/>
      <c r="IG40" s="33"/>
      <c r="IH40" s="33"/>
      <c r="II40" s="33"/>
      <c r="IJ40" s="33"/>
      <c r="IK40" s="33"/>
      <c r="IL40" s="33"/>
      <c r="IM40" s="33"/>
      <c r="IN40" s="33"/>
      <c r="IO40" s="33" t="s">
        <v>3677</v>
      </c>
      <c r="IP40" s="33" t="s">
        <v>3678</v>
      </c>
      <c r="IQ40" s="33" t="s">
        <v>622</v>
      </c>
      <c r="IR40" s="33" t="s">
        <v>3679</v>
      </c>
      <c r="IS40" s="33" t="s">
        <v>3680</v>
      </c>
      <c r="IT40" s="33" t="s">
        <v>244</v>
      </c>
      <c r="IU40" s="33"/>
      <c r="IV40" s="33"/>
      <c r="IW40" s="33"/>
      <c r="IX40" s="33"/>
      <c r="IY40" s="33"/>
      <c r="IZ40" s="33"/>
      <c r="JA40" s="33"/>
      <c r="JB40" s="33"/>
      <c r="JC40" s="33"/>
      <c r="JD40" s="33"/>
      <c r="JE40" s="33"/>
      <c r="JF40" s="33"/>
      <c r="JG40" s="33"/>
      <c r="JH40" s="33"/>
      <c r="JI40" s="33"/>
      <c r="JJ40" s="33"/>
      <c r="JK40" s="33"/>
      <c r="JL40" s="33"/>
      <c r="JM40" s="33"/>
      <c r="JN40" s="33"/>
      <c r="JO40" s="33"/>
      <c r="JP40" s="33"/>
      <c r="JQ40" s="33"/>
      <c r="JR40" s="33"/>
      <c r="JS40" s="33"/>
      <c r="JT40" s="33"/>
      <c r="JU40" s="33"/>
      <c r="JV40" s="33"/>
      <c r="JW40" s="33"/>
      <c r="JX40" s="33"/>
      <c r="JY40" s="33"/>
      <c r="JZ40" s="33"/>
      <c r="KA40" s="33"/>
      <c r="KB40" s="33"/>
      <c r="KC40" s="33"/>
      <c r="KD40" s="33"/>
      <c r="KE40" s="33"/>
      <c r="KF40" s="33"/>
      <c r="KG40" s="33"/>
      <c r="KH40" s="33"/>
      <c r="KI40" s="33"/>
      <c r="KJ40" s="33"/>
      <c r="KK40" s="33"/>
      <c r="KL40" s="33"/>
      <c r="KM40" s="33"/>
      <c r="KN40" s="33"/>
      <c r="KO40" s="33"/>
      <c r="KP40" s="33"/>
      <c r="KQ40" s="33"/>
      <c r="KR40" s="33"/>
      <c r="KS40" s="33"/>
      <c r="KT40" s="33"/>
      <c r="KU40" s="33"/>
      <c r="KV40" s="33"/>
      <c r="KW40" s="33"/>
      <c r="KX40" s="33"/>
      <c r="KY40" s="33"/>
      <c r="KZ40" s="33"/>
      <c r="LA40" s="33"/>
      <c r="LB40" s="33"/>
      <c r="LC40" s="33"/>
      <c r="LD40" s="33"/>
      <c r="LE40" s="33"/>
      <c r="LF40" s="33"/>
      <c r="LG40" s="33"/>
      <c r="LH40" s="33"/>
      <c r="LI40" s="33"/>
      <c r="LJ40" s="33"/>
      <c r="LK40" s="33"/>
      <c r="LL40" s="33"/>
      <c r="LM40" s="33"/>
      <c r="LN40" s="33"/>
      <c r="LO40" s="33"/>
      <c r="LP40" s="33"/>
      <c r="LQ40" s="33"/>
      <c r="LR40" s="33"/>
      <c r="LS40" s="33"/>
      <c r="LT40" s="33"/>
      <c r="LU40" s="33"/>
      <c r="LV40" s="33"/>
      <c r="LW40" s="33"/>
      <c r="LX40" s="33"/>
      <c r="LY40" s="33"/>
      <c r="LZ40" s="33"/>
      <c r="MA40" s="33"/>
      <c r="MB40" s="33"/>
      <c r="MC40" s="33"/>
      <c r="MD40" s="33"/>
      <c r="ME40" s="33"/>
      <c r="MF40" s="33"/>
      <c r="MG40" s="33"/>
      <c r="MH40" s="33"/>
      <c r="MI40" s="33"/>
      <c r="MJ40" s="33"/>
      <c r="MK40" s="33"/>
      <c r="ML40" s="33"/>
      <c r="MM40" s="33"/>
      <c r="MN40" s="33"/>
      <c r="MO40" s="33"/>
      <c r="MP40" s="33"/>
      <c r="MQ40" s="33"/>
      <c r="MR40" s="33"/>
      <c r="MS40" s="33"/>
      <c r="MT40" s="33"/>
      <c r="MU40" s="33"/>
      <c r="MV40" s="33"/>
      <c r="MW40" s="33"/>
      <c r="MX40" s="33"/>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c r="NX40" s="33"/>
      <c r="NY40" s="33"/>
      <c r="NZ40" s="33"/>
      <c r="OA40" s="33"/>
      <c r="OB40" s="33"/>
      <c r="OC40" s="33"/>
      <c r="OD40" s="33"/>
      <c r="OE40" s="33"/>
      <c r="OF40" s="33"/>
      <c r="OG40" s="33"/>
      <c r="OH40" s="33"/>
      <c r="OI40" s="33"/>
      <c r="OJ40" s="33"/>
      <c r="OK40" s="33"/>
      <c r="OL40" s="33"/>
      <c r="OM40" s="33"/>
      <c r="ON40" s="33"/>
      <c r="OO40" s="33"/>
      <c r="OP40" s="33"/>
      <c r="OQ40" s="33"/>
      <c r="OR40" s="33"/>
      <c r="OS40" s="33"/>
      <c r="OT40" s="33"/>
      <c r="OU40" s="33"/>
      <c r="OV40" s="33"/>
      <c r="OW40" s="33"/>
      <c r="OX40" s="33"/>
      <c r="OY40" s="33"/>
      <c r="OZ40" s="33"/>
      <c r="PA40" s="33"/>
      <c r="PB40" s="33"/>
      <c r="PC40" s="33"/>
      <c r="PD40" s="33"/>
      <c r="PE40" s="33"/>
      <c r="PF40" s="33"/>
      <c r="PG40" s="33"/>
      <c r="PH40" s="33"/>
      <c r="PI40" s="33"/>
      <c r="PJ40" s="33"/>
      <c r="PK40" s="33"/>
      <c r="PL40" s="33"/>
      <c r="PM40" s="33"/>
      <c r="PN40" s="33"/>
      <c r="PO40" s="33"/>
      <c r="PP40" s="33"/>
      <c r="PQ40" s="33"/>
      <c r="PR40" s="33"/>
      <c r="PS40" s="33"/>
      <c r="PT40" s="33"/>
      <c r="PU40" s="33"/>
      <c r="PV40" s="33"/>
      <c r="PW40" s="33"/>
      <c r="PX40" s="33"/>
      <c r="PY40" s="33"/>
      <c r="PZ40" s="33"/>
      <c r="QA40" s="33"/>
      <c r="QB40" s="33"/>
      <c r="QC40" s="33"/>
      <c r="QD40" s="33"/>
      <c r="QE40" s="33"/>
      <c r="QF40" s="33"/>
      <c r="QG40" s="33"/>
      <c r="QH40" s="33"/>
      <c r="QI40" s="33"/>
      <c r="QJ40" s="33"/>
      <c r="QK40" s="33"/>
      <c r="QL40" s="33"/>
      <c r="QM40" s="33"/>
      <c r="QN40" s="33"/>
      <c r="QO40" s="33"/>
      <c r="QP40" s="33"/>
      <c r="QQ40" s="33"/>
      <c r="QR40" s="33"/>
      <c r="QS40" s="33"/>
      <c r="QT40" s="33"/>
      <c r="QU40" s="33"/>
      <c r="QV40" s="33"/>
      <c r="QW40" s="33"/>
      <c r="QX40" s="33"/>
      <c r="QY40" s="33"/>
      <c r="QZ40" s="33"/>
      <c r="RA40" s="33"/>
      <c r="RB40" s="33"/>
      <c r="RC40" s="33"/>
      <c r="RD40" s="33"/>
      <c r="RE40" s="33"/>
      <c r="RF40" s="33"/>
      <c r="RG40" s="33"/>
      <c r="RH40" s="33"/>
      <c r="RI40" s="33"/>
      <c r="RJ40" s="33"/>
      <c r="RK40" s="33"/>
      <c r="RL40" s="33"/>
      <c r="RM40" s="33"/>
      <c r="RN40" s="33"/>
      <c r="RO40" s="33"/>
      <c r="RP40" s="33"/>
      <c r="RQ40" s="33"/>
      <c r="RR40" s="33"/>
      <c r="RS40" s="33"/>
      <c r="RT40" s="33"/>
      <c r="RU40" s="33"/>
      <c r="RV40" s="33"/>
      <c r="RW40" s="33"/>
      <c r="RX40" s="33"/>
      <c r="RY40" s="33"/>
      <c r="RZ40" s="33"/>
      <c r="SA40" s="33" t="s">
        <v>3681</v>
      </c>
      <c r="SB40" s="33" t="s">
        <v>672</v>
      </c>
      <c r="SC40" s="33" t="s">
        <v>673</v>
      </c>
      <c r="SD40" s="33" t="s">
        <v>674</v>
      </c>
      <c r="SE40" s="33" t="s">
        <v>675</v>
      </c>
      <c r="SF40" s="33" t="s">
        <v>676</v>
      </c>
      <c r="SG40" s="33" t="s">
        <v>3682</v>
      </c>
      <c r="SH40" s="33" t="s">
        <v>3683</v>
      </c>
      <c r="SI40" s="33" t="s">
        <v>679</v>
      </c>
      <c r="SJ40" s="33" t="s">
        <v>680</v>
      </c>
      <c r="SK40" s="33" t="s">
        <v>681</v>
      </c>
      <c r="SL40" s="33" t="s">
        <v>682</v>
      </c>
      <c r="SM40" s="33"/>
      <c r="SN40" s="33"/>
      <c r="SO40" s="33"/>
      <c r="SP40" s="33"/>
      <c r="SQ40" s="33"/>
      <c r="SR40" s="33"/>
      <c r="SS40" s="33"/>
      <c r="ST40" s="33"/>
      <c r="SU40" s="33"/>
      <c r="SV40" s="33"/>
      <c r="SW40" s="33"/>
      <c r="SX40" s="33"/>
      <c r="SY40" s="33"/>
      <c r="SZ40" s="33"/>
      <c r="TA40" s="33"/>
      <c r="TB40" s="33"/>
      <c r="TC40" s="33"/>
      <c r="TD40" s="33"/>
      <c r="TE40" s="33"/>
      <c r="TF40" s="33"/>
      <c r="TG40" s="33"/>
      <c r="TH40" s="33"/>
      <c r="TI40" s="33"/>
      <c r="TJ40" s="33"/>
      <c r="TK40" s="33"/>
      <c r="TL40" s="33"/>
      <c r="TM40" s="33"/>
      <c r="TN40" s="33"/>
      <c r="TO40" s="33" t="s">
        <v>3684</v>
      </c>
      <c r="TP40" s="33" t="s">
        <v>684</v>
      </c>
      <c r="TQ40" s="33" t="s">
        <v>3685</v>
      </c>
      <c r="TR40" s="33" t="s">
        <v>3686</v>
      </c>
      <c r="TS40" s="33" t="s">
        <v>3687</v>
      </c>
      <c r="TT40" s="33" t="s">
        <v>3688</v>
      </c>
      <c r="TU40" s="33" t="s">
        <v>3689</v>
      </c>
      <c r="TV40" s="33"/>
      <c r="TW40" s="33"/>
      <c r="TX40" s="33"/>
      <c r="TY40" s="33"/>
      <c r="TZ40" s="33"/>
      <c r="UA40" s="33"/>
      <c r="UB40" s="33"/>
      <c r="UI40" s="35"/>
      <c r="UJ40" s="35"/>
      <c r="UK40" s="35"/>
      <c r="UL40" s="35"/>
      <c r="UM40" s="35"/>
      <c r="UN40" s="35"/>
      <c r="UQ40" s="33"/>
      <c r="UR40" s="38"/>
      <c r="US40" s="33"/>
      <c r="UT40" s="33"/>
      <c r="UU40" s="33"/>
      <c r="UV40" s="33"/>
      <c r="UW40" s="33"/>
      <c r="UX40" s="33"/>
      <c r="UY40" s="33"/>
      <c r="UZ40" s="33"/>
      <c r="VA40" s="33"/>
      <c r="VB40" s="33"/>
    </row>
    <row r="41" spans="1:574" s="34" customFormat="1" ht="15" customHeight="1">
      <c r="A41" s="33" t="s">
        <v>2187</v>
      </c>
      <c r="B41" s="33" t="s">
        <v>100</v>
      </c>
      <c r="C41" s="33" t="s">
        <v>229</v>
      </c>
      <c r="D41" s="33" t="s">
        <v>525</v>
      </c>
      <c r="E41" s="33" t="s">
        <v>3422</v>
      </c>
      <c r="F41" s="33">
        <v>0</v>
      </c>
      <c r="G41" s="33">
        <v>30</v>
      </c>
      <c r="H41" s="33">
        <v>30</v>
      </c>
      <c r="I41" s="33">
        <v>2</v>
      </c>
      <c r="J41" s="33" t="s">
        <v>3690</v>
      </c>
      <c r="K41" s="33" t="s">
        <v>8</v>
      </c>
      <c r="L41" s="33" t="s">
        <v>3691</v>
      </c>
      <c r="M41" s="33">
        <v>0</v>
      </c>
      <c r="N41" s="33">
        <v>20</v>
      </c>
      <c r="O41" s="33">
        <v>20</v>
      </c>
      <c r="P41" s="33" t="s">
        <v>3692</v>
      </c>
      <c r="Q41" s="33" t="s">
        <v>3693</v>
      </c>
      <c r="R41" s="33" t="s">
        <v>529</v>
      </c>
      <c r="S41" s="33" t="s">
        <v>3694</v>
      </c>
      <c r="T41" s="33" t="s">
        <v>614</v>
      </c>
      <c r="U41" s="33" t="s">
        <v>3695</v>
      </c>
      <c r="V41" s="33" t="s">
        <v>529</v>
      </c>
      <c r="W41" s="33" t="s">
        <v>3696</v>
      </c>
      <c r="X41" s="33" t="s">
        <v>614</v>
      </c>
      <c r="Y41" s="33" t="s">
        <v>3697</v>
      </c>
      <c r="Z41" s="33" t="s">
        <v>529</v>
      </c>
      <c r="AA41" s="33" t="s">
        <v>3698</v>
      </c>
      <c r="AB41" s="33" t="s">
        <v>614</v>
      </c>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t="s">
        <v>3699</v>
      </c>
      <c r="BB41" s="33" t="s">
        <v>3700</v>
      </c>
      <c r="BC41" s="33" t="s">
        <v>3701</v>
      </c>
      <c r="BD41" s="33" t="s">
        <v>3702</v>
      </c>
      <c r="BE41" s="33" t="s">
        <v>3703</v>
      </c>
      <c r="BF41" s="33" t="s">
        <v>328</v>
      </c>
      <c r="BG41" s="33" t="s">
        <v>67</v>
      </c>
      <c r="BH41" s="33" t="s">
        <v>3704</v>
      </c>
      <c r="BI41" s="33">
        <v>0</v>
      </c>
      <c r="BJ41" s="33">
        <v>10</v>
      </c>
      <c r="BK41" s="33">
        <v>10</v>
      </c>
      <c r="BL41" s="33" t="s">
        <v>3705</v>
      </c>
      <c r="BM41" s="33" t="s">
        <v>3706</v>
      </c>
      <c r="BN41" s="33" t="s">
        <v>529</v>
      </c>
      <c r="BO41" s="33" t="s">
        <v>3707</v>
      </c>
      <c r="BP41" s="33" t="s">
        <v>608</v>
      </c>
      <c r="BQ41" s="33" t="s">
        <v>3708</v>
      </c>
      <c r="BR41" s="33" t="s">
        <v>529</v>
      </c>
      <c r="BS41" s="33" t="s">
        <v>3709</v>
      </c>
      <c r="BT41" s="33" t="s">
        <v>1590</v>
      </c>
      <c r="BU41" s="33" t="s">
        <v>3710</v>
      </c>
      <c r="BV41" s="33" t="s">
        <v>529</v>
      </c>
      <c r="BW41" s="33" t="s">
        <v>3711</v>
      </c>
      <c r="BX41" s="33" t="s">
        <v>614</v>
      </c>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t="s">
        <v>3712</v>
      </c>
      <c r="CX41" s="33" t="s">
        <v>3713</v>
      </c>
      <c r="CY41" s="33" t="s">
        <v>3714</v>
      </c>
      <c r="CZ41" s="33" t="s">
        <v>3715</v>
      </c>
      <c r="DA41" s="33" t="s">
        <v>3716</v>
      </c>
      <c r="DB41" s="33" t="s">
        <v>328</v>
      </c>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c r="NX41" s="33"/>
      <c r="NY41" s="33"/>
      <c r="NZ41" s="33"/>
      <c r="OA41" s="33"/>
      <c r="OB41" s="33"/>
      <c r="OC41" s="33"/>
      <c r="OD41" s="33"/>
      <c r="OE41" s="33"/>
      <c r="OF41" s="33"/>
      <c r="OG41" s="33"/>
      <c r="OH41" s="33"/>
      <c r="OI41" s="33"/>
      <c r="OJ41" s="33"/>
      <c r="OK41" s="33"/>
      <c r="OL41" s="33"/>
      <c r="OM41" s="33"/>
      <c r="ON41" s="33"/>
      <c r="OO41" s="33"/>
      <c r="OP41" s="33"/>
      <c r="OQ41" s="33"/>
      <c r="OR41" s="33"/>
      <c r="OS41" s="33"/>
      <c r="OT41" s="33"/>
      <c r="OU41" s="33"/>
      <c r="OV41" s="33"/>
      <c r="OW41" s="33"/>
      <c r="OX41" s="33"/>
      <c r="OY41" s="33"/>
      <c r="OZ41" s="33"/>
      <c r="PA41" s="33"/>
      <c r="PB41" s="33"/>
      <c r="PC41" s="33"/>
      <c r="PD41" s="33"/>
      <c r="PE41" s="33"/>
      <c r="PF41" s="33"/>
      <c r="PG41" s="33"/>
      <c r="PH41" s="33"/>
      <c r="PI41" s="33"/>
      <c r="PJ41" s="33"/>
      <c r="PK41" s="33"/>
      <c r="PL41" s="33"/>
      <c r="PM41" s="33"/>
      <c r="PN41" s="33"/>
      <c r="PO41" s="33"/>
      <c r="PP41" s="33"/>
      <c r="PQ41" s="33"/>
      <c r="PR41" s="33"/>
      <c r="PS41" s="33"/>
      <c r="PT41" s="33"/>
      <c r="PU41" s="33"/>
      <c r="PV41" s="33"/>
      <c r="PW41" s="33"/>
      <c r="PX41" s="33"/>
      <c r="PY41" s="33"/>
      <c r="PZ41" s="33"/>
      <c r="QA41" s="33"/>
      <c r="QB41" s="33"/>
      <c r="QC41" s="33"/>
      <c r="QD41" s="33"/>
      <c r="QE41" s="33"/>
      <c r="QF41" s="33"/>
      <c r="QG41" s="33"/>
      <c r="QH41" s="33"/>
      <c r="QI41" s="33"/>
      <c r="QJ41" s="33"/>
      <c r="QK41" s="33"/>
      <c r="QL41" s="33"/>
      <c r="QM41" s="33"/>
      <c r="QN41" s="33"/>
      <c r="QO41" s="33"/>
      <c r="QP41" s="33"/>
      <c r="QQ41" s="33"/>
      <c r="QR41" s="33"/>
      <c r="QS41" s="33"/>
      <c r="QT41" s="33"/>
      <c r="QU41" s="33"/>
      <c r="QV41" s="33"/>
      <c r="QW41" s="33"/>
      <c r="QX41" s="33"/>
      <c r="QY41" s="33"/>
      <c r="QZ41" s="33"/>
      <c r="RA41" s="33"/>
      <c r="RB41" s="33"/>
      <c r="RC41" s="33"/>
      <c r="RD41" s="33"/>
      <c r="RE41" s="33"/>
      <c r="RF41" s="33"/>
      <c r="RG41" s="33"/>
      <c r="RH41" s="33"/>
      <c r="RI41" s="33"/>
      <c r="RJ41" s="33"/>
      <c r="RK41" s="33"/>
      <c r="RL41" s="33"/>
      <c r="RM41" s="33"/>
      <c r="RN41" s="33"/>
      <c r="RO41" s="33"/>
      <c r="RP41" s="33"/>
      <c r="RQ41" s="33"/>
      <c r="RR41" s="33"/>
      <c r="RS41" s="33"/>
      <c r="RT41" s="33"/>
      <c r="RU41" s="33"/>
      <c r="RV41" s="33"/>
      <c r="RW41" s="33"/>
      <c r="RX41" s="33"/>
      <c r="RY41" s="33"/>
      <c r="RZ41" s="33"/>
      <c r="SA41" s="33" t="s">
        <v>2565</v>
      </c>
      <c r="SB41" s="33" t="s">
        <v>3717</v>
      </c>
      <c r="SC41" s="33" t="s">
        <v>3718</v>
      </c>
      <c r="SD41" s="33" t="s">
        <v>3719</v>
      </c>
      <c r="SE41" s="33" t="s">
        <v>529</v>
      </c>
      <c r="SF41" s="33" t="s">
        <v>3720</v>
      </c>
      <c r="SG41" s="33" t="s">
        <v>3721</v>
      </c>
      <c r="SH41" s="33" t="s">
        <v>3722</v>
      </c>
      <c r="SI41" s="33" t="s">
        <v>2567</v>
      </c>
      <c r="SJ41" s="33" t="s">
        <v>3723</v>
      </c>
      <c r="SK41" s="33" t="s">
        <v>2569</v>
      </c>
      <c r="SL41" s="33" t="s">
        <v>3724</v>
      </c>
      <c r="SM41" s="33" t="s">
        <v>679</v>
      </c>
      <c r="SN41" s="33" t="s">
        <v>3725</v>
      </c>
      <c r="SO41" s="33" t="s">
        <v>3726</v>
      </c>
      <c r="SP41" s="33" t="s">
        <v>3727</v>
      </c>
      <c r="SQ41" s="33"/>
      <c r="SR41" s="33"/>
      <c r="SS41" s="33"/>
      <c r="ST41" s="33"/>
      <c r="SU41" s="33"/>
      <c r="SV41" s="33"/>
      <c r="SW41" s="33"/>
      <c r="SX41" s="33"/>
      <c r="SY41" s="33"/>
      <c r="SZ41" s="33"/>
      <c r="TA41" s="33"/>
      <c r="TB41" s="33"/>
      <c r="TC41" s="33"/>
      <c r="TD41" s="33"/>
      <c r="TE41" s="33"/>
      <c r="TF41" s="33"/>
      <c r="TG41" s="33"/>
      <c r="TH41" s="33"/>
      <c r="TI41" s="33"/>
      <c r="TJ41" s="33"/>
      <c r="TK41" s="33"/>
      <c r="TL41" s="33"/>
      <c r="TM41" s="33"/>
      <c r="TN41" s="33"/>
      <c r="TO41" s="33" t="s">
        <v>3728</v>
      </c>
      <c r="TP41" s="33" t="s">
        <v>3729</v>
      </c>
      <c r="TQ41" s="33" t="s">
        <v>3730</v>
      </c>
      <c r="TR41" s="33" t="s">
        <v>3731</v>
      </c>
      <c r="TS41" s="33" t="s">
        <v>3732</v>
      </c>
      <c r="TT41" s="33" t="s">
        <v>2722</v>
      </c>
      <c r="TU41" s="33" t="s">
        <v>2723</v>
      </c>
      <c r="TV41" s="33" t="s">
        <v>2724</v>
      </c>
      <c r="TW41" s="33"/>
      <c r="TX41" s="33"/>
      <c r="TY41" s="33"/>
      <c r="TZ41" s="33"/>
      <c r="UA41" s="33"/>
      <c r="UB41" s="33"/>
      <c r="UI41" s="35"/>
      <c r="UJ41" s="35"/>
      <c r="UK41" s="35"/>
      <c r="UL41" s="35"/>
      <c r="UM41" s="35"/>
      <c r="UN41" s="35"/>
      <c r="UQ41" s="33"/>
      <c r="UR41" s="38"/>
      <c r="US41" s="33"/>
      <c r="UT41" s="33"/>
      <c r="UU41" s="33"/>
      <c r="UV41" s="33"/>
      <c r="UW41" s="33"/>
      <c r="UX41" s="33"/>
      <c r="UY41" s="33"/>
      <c r="UZ41" s="33"/>
      <c r="VA41" s="33"/>
      <c r="VB41" s="33"/>
    </row>
    <row r="42" spans="1:574" s="34" customFormat="1" ht="15" customHeight="1">
      <c r="A42" s="33" t="s">
        <v>2188</v>
      </c>
      <c r="B42" s="33" t="s">
        <v>3733</v>
      </c>
      <c r="C42" s="33" t="s">
        <v>229</v>
      </c>
      <c r="D42" s="33" t="s">
        <v>442</v>
      </c>
      <c r="E42" s="33" t="s">
        <v>3422</v>
      </c>
      <c r="F42" s="33">
        <v>21</v>
      </c>
      <c r="G42" s="33">
        <v>39</v>
      </c>
      <c r="H42" s="33">
        <v>60</v>
      </c>
      <c r="I42" s="33">
        <v>4</v>
      </c>
      <c r="J42" s="33" t="s">
        <v>3734</v>
      </c>
      <c r="K42" s="33" t="s">
        <v>8</v>
      </c>
      <c r="L42" s="33" t="s">
        <v>3735</v>
      </c>
      <c r="M42" s="33">
        <v>8</v>
      </c>
      <c r="N42" s="33">
        <v>12</v>
      </c>
      <c r="O42" s="33">
        <v>20</v>
      </c>
      <c r="P42" s="33" t="s">
        <v>3736</v>
      </c>
      <c r="Q42" s="33" t="s">
        <v>3737</v>
      </c>
      <c r="R42" s="33" t="s">
        <v>3738</v>
      </c>
      <c r="S42" s="33" t="s">
        <v>3739</v>
      </c>
      <c r="T42" s="33" t="s">
        <v>3740</v>
      </c>
      <c r="U42" s="33" t="s">
        <v>3741</v>
      </c>
      <c r="V42" s="33" t="s">
        <v>3742</v>
      </c>
      <c r="W42" s="33" t="s">
        <v>3743</v>
      </c>
      <c r="X42" s="33" t="s">
        <v>3740</v>
      </c>
      <c r="Y42" s="33"/>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t="s">
        <v>3744</v>
      </c>
      <c r="BB42" s="33" t="s">
        <v>3745</v>
      </c>
      <c r="BC42" s="33" t="s">
        <v>3746</v>
      </c>
      <c r="BD42" s="33" t="s">
        <v>3747</v>
      </c>
      <c r="BE42" s="33" t="s">
        <v>3748</v>
      </c>
      <c r="BF42" s="33" t="s">
        <v>244</v>
      </c>
      <c r="BG42" s="33" t="s">
        <v>67</v>
      </c>
      <c r="BH42" s="33" t="s">
        <v>3749</v>
      </c>
      <c r="BI42" s="33">
        <v>8</v>
      </c>
      <c r="BJ42" s="33">
        <v>12</v>
      </c>
      <c r="BK42" s="33">
        <v>20</v>
      </c>
      <c r="BL42" s="33" t="s">
        <v>3750</v>
      </c>
      <c r="BM42" s="33" t="s">
        <v>3751</v>
      </c>
      <c r="BN42" s="33" t="s">
        <v>3752</v>
      </c>
      <c r="BO42" s="33" t="s">
        <v>3753</v>
      </c>
      <c r="BP42" s="33" t="s">
        <v>3740</v>
      </c>
      <c r="BQ42" s="33" t="s">
        <v>3754</v>
      </c>
      <c r="BR42" s="33" t="s">
        <v>3755</v>
      </c>
      <c r="BS42" s="33" t="s">
        <v>3756</v>
      </c>
      <c r="BT42" s="33" t="s">
        <v>3740</v>
      </c>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t="s">
        <v>3757</v>
      </c>
      <c r="CX42" s="33" t="s">
        <v>3758</v>
      </c>
      <c r="CY42" s="33" t="s">
        <v>3759</v>
      </c>
      <c r="CZ42" s="33" t="s">
        <v>3760</v>
      </c>
      <c r="DA42" s="33" t="s">
        <v>3761</v>
      </c>
      <c r="DB42" s="33" t="s">
        <v>244</v>
      </c>
      <c r="DC42" s="33" t="s">
        <v>123</v>
      </c>
      <c r="DD42" s="33" t="s">
        <v>3762</v>
      </c>
      <c r="DE42" s="33">
        <v>5</v>
      </c>
      <c r="DF42" s="33">
        <v>10</v>
      </c>
      <c r="DG42" s="33">
        <v>20</v>
      </c>
      <c r="DH42" s="33" t="s">
        <v>3763</v>
      </c>
      <c r="DI42" s="33" t="s">
        <v>3764</v>
      </c>
      <c r="DJ42" s="33" t="s">
        <v>3765</v>
      </c>
      <c r="DK42" s="33" t="s">
        <v>529</v>
      </c>
      <c r="DL42" s="33" t="s">
        <v>3740</v>
      </c>
      <c r="DM42" s="33" t="s">
        <v>3766</v>
      </c>
      <c r="DN42" s="33" t="s">
        <v>3767</v>
      </c>
      <c r="DO42" s="33" t="s">
        <v>3768</v>
      </c>
      <c r="DP42" s="33" t="s">
        <v>3740</v>
      </c>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W42" s="33" t="s">
        <v>3769</v>
      </c>
      <c r="EX42" s="33" t="s">
        <v>3770</v>
      </c>
      <c r="EY42" s="33" t="s">
        <v>444</v>
      </c>
      <c r="EZ42" s="33" t="s">
        <v>3771</v>
      </c>
      <c r="FA42" s="33" t="s">
        <v>3772</v>
      </c>
      <c r="FB42" s="33" t="s">
        <v>328</v>
      </c>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c r="NX42" s="33"/>
      <c r="NY42" s="33"/>
      <c r="NZ42" s="33"/>
      <c r="OA42" s="33"/>
      <c r="OB42" s="33"/>
      <c r="OC42" s="33"/>
      <c r="OD42" s="33"/>
      <c r="OE42" s="33"/>
      <c r="OF42" s="33"/>
      <c r="OG42" s="33"/>
      <c r="OH42" s="33"/>
      <c r="OI42" s="33"/>
      <c r="OJ42" s="33"/>
      <c r="OK42" s="33"/>
      <c r="OL42" s="33"/>
      <c r="OM42" s="33"/>
      <c r="ON42" s="33"/>
      <c r="OO42" s="33"/>
      <c r="OP42" s="33"/>
      <c r="OQ42" s="33"/>
      <c r="OR42" s="33"/>
      <c r="OS42" s="33"/>
      <c r="OT42" s="33"/>
      <c r="OU42" s="33"/>
      <c r="OV42" s="33"/>
      <c r="OW42" s="33"/>
      <c r="OX42" s="33"/>
      <c r="OY42" s="33"/>
      <c r="OZ42" s="33"/>
      <c r="PA42" s="33"/>
      <c r="PB42" s="33"/>
      <c r="PC42" s="33"/>
      <c r="PD42" s="33"/>
      <c r="PE42" s="33"/>
      <c r="PF42" s="33"/>
      <c r="PG42" s="33"/>
      <c r="PH42" s="33"/>
      <c r="PI42" s="33"/>
      <c r="PJ42" s="33"/>
      <c r="PK42" s="33"/>
      <c r="PL42" s="33"/>
      <c r="PM42" s="33"/>
      <c r="PN42" s="33"/>
      <c r="PO42" s="33"/>
      <c r="PP42" s="33"/>
      <c r="PQ42" s="33"/>
      <c r="PR42" s="33"/>
      <c r="PS42" s="33"/>
      <c r="PT42" s="33"/>
      <c r="PU42" s="33"/>
      <c r="PV42" s="33"/>
      <c r="PW42" s="33"/>
      <c r="PX42" s="33"/>
      <c r="PY42" s="33"/>
      <c r="PZ42" s="33"/>
      <c r="QA42" s="33"/>
      <c r="QB42" s="33"/>
      <c r="QC42" s="33"/>
      <c r="QD42" s="33"/>
      <c r="QE42" s="33"/>
      <c r="QF42" s="33"/>
      <c r="QG42" s="33"/>
      <c r="QH42" s="33"/>
      <c r="QI42" s="33"/>
      <c r="QJ42" s="33"/>
      <c r="QK42" s="33"/>
      <c r="QL42" s="33"/>
      <c r="QM42" s="33"/>
      <c r="QN42" s="33"/>
      <c r="QO42" s="33"/>
      <c r="QP42" s="33"/>
      <c r="QQ42" s="33"/>
      <c r="QR42" s="33"/>
      <c r="QS42" s="33"/>
      <c r="QT42" s="33"/>
      <c r="QU42" s="33"/>
      <c r="QV42" s="33"/>
      <c r="QW42" s="33"/>
      <c r="QX42" s="33"/>
      <c r="QY42" s="33"/>
      <c r="QZ42" s="33"/>
      <c r="RA42" s="33"/>
      <c r="RB42" s="33"/>
      <c r="RC42" s="33"/>
      <c r="RD42" s="33"/>
      <c r="RE42" s="33"/>
      <c r="RF42" s="33"/>
      <c r="RG42" s="33"/>
      <c r="RH42" s="33"/>
      <c r="RI42" s="33"/>
      <c r="RJ42" s="33"/>
      <c r="RK42" s="33"/>
      <c r="RL42" s="33"/>
      <c r="RM42" s="33"/>
      <c r="RN42" s="33"/>
      <c r="RO42" s="33"/>
      <c r="RP42" s="33"/>
      <c r="RQ42" s="33"/>
      <c r="RR42" s="33"/>
      <c r="RS42" s="33"/>
      <c r="RT42" s="33"/>
      <c r="RU42" s="33"/>
      <c r="RV42" s="33"/>
      <c r="RW42" s="33"/>
      <c r="RX42" s="33"/>
      <c r="RY42" s="33"/>
      <c r="RZ42" s="33"/>
      <c r="SA42" s="33" t="s">
        <v>1356</v>
      </c>
      <c r="SB42" s="33" t="s">
        <v>3773</v>
      </c>
      <c r="SC42" s="33" t="s">
        <v>1358</v>
      </c>
      <c r="SD42" s="33" t="s">
        <v>1359</v>
      </c>
      <c r="SE42" s="33" t="s">
        <v>3419</v>
      </c>
      <c r="SF42" s="33" t="s">
        <v>2770</v>
      </c>
      <c r="SG42" s="33" t="s">
        <v>1362</v>
      </c>
      <c r="SH42" s="33" t="s">
        <v>1363</v>
      </c>
      <c r="SI42" s="33"/>
      <c r="SJ42" s="33"/>
      <c r="SK42" s="33"/>
      <c r="SL42" s="33"/>
      <c r="SM42" s="33"/>
      <c r="SN42" s="33"/>
      <c r="SO42" s="33"/>
      <c r="SP42" s="33"/>
      <c r="SQ42" s="33"/>
      <c r="SR42" s="33"/>
      <c r="SS42" s="33"/>
      <c r="ST42" s="33"/>
      <c r="SU42" s="33"/>
      <c r="SV42" s="33"/>
      <c r="SW42" s="33"/>
      <c r="SX42" s="33"/>
      <c r="SY42" s="33"/>
      <c r="SZ42" s="33"/>
      <c r="TA42" s="33"/>
      <c r="TB42" s="33"/>
      <c r="TC42" s="33"/>
      <c r="TD42" s="33"/>
      <c r="TE42" s="33"/>
      <c r="TF42" s="33"/>
      <c r="TG42" s="33"/>
      <c r="TH42" s="33"/>
      <c r="TI42" s="33"/>
      <c r="TJ42" s="33"/>
      <c r="TK42" s="33"/>
      <c r="TL42" s="33"/>
      <c r="TM42" s="33"/>
      <c r="TN42" s="33"/>
      <c r="TO42" s="33" t="s">
        <v>1669</v>
      </c>
      <c r="TP42" s="33" t="s">
        <v>1670</v>
      </c>
      <c r="TQ42" s="33" t="s">
        <v>3774</v>
      </c>
      <c r="TR42" s="33" t="s">
        <v>3775</v>
      </c>
      <c r="TS42" s="33" t="s">
        <v>3776</v>
      </c>
      <c r="TT42" s="33" t="s">
        <v>3777</v>
      </c>
      <c r="TU42" s="33" t="s">
        <v>3778</v>
      </c>
      <c r="TV42" s="33"/>
      <c r="TW42" s="33"/>
      <c r="TX42" s="33"/>
      <c r="TY42" s="33"/>
      <c r="TZ42" s="33"/>
      <c r="UA42" s="33"/>
      <c r="UB42" s="33"/>
      <c r="UI42" s="35"/>
      <c r="UJ42" s="35"/>
      <c r="UK42" s="35"/>
      <c r="UL42" s="35"/>
      <c r="UM42" s="35"/>
      <c r="UN42" s="35"/>
      <c r="UQ42" s="33"/>
      <c r="UR42" s="38"/>
      <c r="US42" s="33"/>
      <c r="UT42" s="33"/>
      <c r="UU42" s="33"/>
      <c r="UV42" s="33"/>
      <c r="UW42" s="33"/>
      <c r="UX42" s="33"/>
      <c r="UY42" s="33"/>
      <c r="UZ42" s="33"/>
      <c r="VA42" s="33"/>
      <c r="VB42" s="33"/>
    </row>
    <row r="43" spans="1:574" s="34" customFormat="1" ht="15" customHeight="1">
      <c r="A43" s="33" t="s">
        <v>2189</v>
      </c>
      <c r="B43" s="33" t="s">
        <v>86</v>
      </c>
      <c r="C43" s="33" t="s">
        <v>229</v>
      </c>
      <c r="D43" s="33" t="s">
        <v>446</v>
      </c>
      <c r="E43" s="33" t="s">
        <v>3422</v>
      </c>
      <c r="F43" s="33">
        <v>25</v>
      </c>
      <c r="G43" s="33">
        <v>50</v>
      </c>
      <c r="H43" s="33">
        <v>75</v>
      </c>
      <c r="I43" s="33">
        <v>5</v>
      </c>
      <c r="J43" s="33" t="s">
        <v>3779</v>
      </c>
      <c r="K43" s="33" t="s">
        <v>8</v>
      </c>
      <c r="L43" s="33" t="s">
        <v>3780</v>
      </c>
      <c r="M43" s="33">
        <v>10</v>
      </c>
      <c r="N43" s="33">
        <v>15</v>
      </c>
      <c r="O43" s="33">
        <v>25</v>
      </c>
      <c r="P43" s="33" t="s">
        <v>3781</v>
      </c>
      <c r="Q43" s="33" t="s">
        <v>3782</v>
      </c>
      <c r="R43" s="33" t="s">
        <v>3783</v>
      </c>
      <c r="S43" s="33" t="s">
        <v>3784</v>
      </c>
      <c r="T43" s="33" t="s">
        <v>3785</v>
      </c>
      <c r="U43" s="33" t="s">
        <v>3786</v>
      </c>
      <c r="V43" s="33" t="s">
        <v>3787</v>
      </c>
      <c r="W43" s="33" t="s">
        <v>3788</v>
      </c>
      <c r="X43" s="33" t="s">
        <v>3785</v>
      </c>
      <c r="Y43" s="33"/>
      <c r="Z43" s="33"/>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3"/>
      <c r="BA43" s="33" t="s">
        <v>3789</v>
      </c>
      <c r="BB43" s="33" t="s">
        <v>3790</v>
      </c>
      <c r="BC43" s="33" t="s">
        <v>3791</v>
      </c>
      <c r="BD43" s="33" t="s">
        <v>3792</v>
      </c>
      <c r="BE43" s="33" t="s">
        <v>3793</v>
      </c>
      <c r="BF43" s="33" t="s">
        <v>244</v>
      </c>
      <c r="BG43" s="33" t="s">
        <v>67</v>
      </c>
      <c r="BH43" s="33" t="s">
        <v>3794</v>
      </c>
      <c r="BI43" s="33">
        <v>15</v>
      </c>
      <c r="BJ43" s="33">
        <v>35</v>
      </c>
      <c r="BK43" s="33">
        <v>50</v>
      </c>
      <c r="BL43" s="33" t="s">
        <v>3795</v>
      </c>
      <c r="BM43" s="33" t="s">
        <v>3796</v>
      </c>
      <c r="BN43" s="33" t="s">
        <v>3797</v>
      </c>
      <c r="BO43" s="33" t="s">
        <v>3798</v>
      </c>
      <c r="BP43" s="33" t="s">
        <v>3799</v>
      </c>
      <c r="BQ43" s="33" t="s">
        <v>3800</v>
      </c>
      <c r="BR43" s="33" t="s">
        <v>3801</v>
      </c>
      <c r="BS43" s="33" t="s">
        <v>3802</v>
      </c>
      <c r="BT43" s="33" t="s">
        <v>3803</v>
      </c>
      <c r="BU43" s="33" t="s">
        <v>3804</v>
      </c>
      <c r="BV43" s="33" t="s">
        <v>3805</v>
      </c>
      <c r="BW43" s="33" t="s">
        <v>3806</v>
      </c>
      <c r="BX43" s="33" t="s">
        <v>3807</v>
      </c>
      <c r="BY43" s="33" t="s">
        <v>3808</v>
      </c>
      <c r="BZ43" s="33" t="s">
        <v>3809</v>
      </c>
      <c r="CA43" s="33" t="s">
        <v>3810</v>
      </c>
      <c r="CB43" s="33" t="s">
        <v>3811</v>
      </c>
      <c r="CC43" s="33"/>
      <c r="CD43" s="33"/>
      <c r="CE43" s="33"/>
      <c r="CF43" s="33"/>
      <c r="CG43" s="33"/>
      <c r="CH43" s="33"/>
      <c r="CI43" s="33"/>
      <c r="CJ43" s="33"/>
      <c r="CK43" s="33"/>
      <c r="CL43" s="33"/>
      <c r="CM43" s="33"/>
      <c r="CN43" s="33"/>
      <c r="CO43" s="33"/>
      <c r="CP43" s="33"/>
      <c r="CQ43" s="33"/>
      <c r="CR43" s="33"/>
      <c r="CS43" s="33"/>
      <c r="CT43" s="33"/>
      <c r="CU43" s="33"/>
      <c r="CV43" s="33"/>
      <c r="CW43" s="33" t="s">
        <v>3812</v>
      </c>
      <c r="CX43" s="33" t="s">
        <v>3813</v>
      </c>
      <c r="CY43" s="33" t="s">
        <v>622</v>
      </c>
      <c r="CZ43" s="33" t="s">
        <v>3814</v>
      </c>
      <c r="DA43" s="33" t="s">
        <v>3815</v>
      </c>
      <c r="DB43" s="33" t="s">
        <v>244</v>
      </c>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c r="NX43" s="33"/>
      <c r="NY43" s="33"/>
      <c r="NZ43" s="33"/>
      <c r="OA43" s="33"/>
      <c r="OB43" s="33"/>
      <c r="OC43" s="33"/>
      <c r="OD43" s="33"/>
      <c r="OE43" s="33"/>
      <c r="OF43" s="33"/>
      <c r="OG43" s="33"/>
      <c r="OH43" s="33"/>
      <c r="OI43" s="33"/>
      <c r="OJ43" s="33"/>
      <c r="OK43" s="33"/>
      <c r="OL43" s="33"/>
      <c r="OM43" s="33"/>
      <c r="ON43" s="33"/>
      <c r="OO43" s="33"/>
      <c r="OP43" s="33"/>
      <c r="OQ43" s="33"/>
      <c r="OR43" s="33"/>
      <c r="OS43" s="33"/>
      <c r="OT43" s="33"/>
      <c r="OU43" s="33"/>
      <c r="OV43" s="33"/>
      <c r="OW43" s="33"/>
      <c r="OX43" s="33"/>
      <c r="OY43" s="33"/>
      <c r="OZ43" s="33"/>
      <c r="PA43" s="33"/>
      <c r="PB43" s="33"/>
      <c r="PC43" s="33"/>
      <c r="PD43" s="33"/>
      <c r="PE43" s="33"/>
      <c r="PF43" s="33"/>
      <c r="PG43" s="33"/>
      <c r="PH43" s="33"/>
      <c r="PI43" s="33"/>
      <c r="PJ43" s="33"/>
      <c r="PK43" s="33"/>
      <c r="PL43" s="33"/>
      <c r="PM43" s="33"/>
      <c r="PN43" s="33"/>
      <c r="PO43" s="33"/>
      <c r="PP43" s="33"/>
      <c r="PQ43" s="33"/>
      <c r="PR43" s="33"/>
      <c r="PS43" s="33"/>
      <c r="PT43" s="33"/>
      <c r="PU43" s="33"/>
      <c r="PV43" s="33"/>
      <c r="PW43" s="33"/>
      <c r="PX43" s="33"/>
      <c r="PY43" s="33"/>
      <c r="PZ43" s="33"/>
      <c r="QA43" s="33"/>
      <c r="QB43" s="33"/>
      <c r="QC43" s="33"/>
      <c r="QD43" s="33"/>
      <c r="QE43" s="33"/>
      <c r="QF43" s="33"/>
      <c r="QG43" s="33"/>
      <c r="QH43" s="33"/>
      <c r="QI43" s="33"/>
      <c r="QJ43" s="33"/>
      <c r="QK43" s="33"/>
      <c r="QL43" s="33"/>
      <c r="QM43" s="33"/>
      <c r="QN43" s="33"/>
      <c r="QO43" s="33"/>
      <c r="QP43" s="33"/>
      <c r="QQ43" s="33"/>
      <c r="QR43" s="33"/>
      <c r="QS43" s="33"/>
      <c r="QT43" s="33"/>
      <c r="QU43" s="33"/>
      <c r="QV43" s="33"/>
      <c r="QW43" s="33"/>
      <c r="QX43" s="33"/>
      <c r="QY43" s="33"/>
      <c r="QZ43" s="33"/>
      <c r="RA43" s="33"/>
      <c r="RB43" s="33"/>
      <c r="RC43" s="33"/>
      <c r="RD43" s="33"/>
      <c r="RE43" s="33"/>
      <c r="RF43" s="33"/>
      <c r="RG43" s="33"/>
      <c r="RH43" s="33"/>
      <c r="RI43" s="33"/>
      <c r="RJ43" s="33"/>
      <c r="RK43" s="33"/>
      <c r="RL43" s="33"/>
      <c r="RM43" s="33"/>
      <c r="RN43" s="33"/>
      <c r="RO43" s="33"/>
      <c r="RP43" s="33"/>
      <c r="RQ43" s="33"/>
      <c r="RR43" s="33"/>
      <c r="RS43" s="33"/>
      <c r="RT43" s="33"/>
      <c r="RU43" s="33"/>
      <c r="RV43" s="33"/>
      <c r="RW43" s="33"/>
      <c r="RX43" s="33"/>
      <c r="RY43" s="33"/>
      <c r="RZ43" s="33"/>
      <c r="SA43" s="33" t="s">
        <v>486</v>
      </c>
      <c r="SB43" s="33" t="s">
        <v>3816</v>
      </c>
      <c r="SC43" s="33" t="s">
        <v>487</v>
      </c>
      <c r="SD43" s="33" t="s">
        <v>3817</v>
      </c>
      <c r="SE43" s="33" t="s">
        <v>488</v>
      </c>
      <c r="SF43" s="33" t="s">
        <v>3818</v>
      </c>
      <c r="SG43" s="33" t="s">
        <v>489</v>
      </c>
      <c r="SH43" s="33" t="s">
        <v>3819</v>
      </c>
      <c r="SI43" s="33"/>
      <c r="SJ43" s="33"/>
      <c r="SK43" s="33"/>
      <c r="SL43" s="33"/>
      <c r="SM43" s="33"/>
      <c r="SN43" s="33"/>
      <c r="SO43" s="33"/>
      <c r="SP43" s="33"/>
      <c r="SQ43" s="33"/>
      <c r="SR43" s="33"/>
      <c r="SS43" s="33"/>
      <c r="ST43" s="33"/>
      <c r="SU43" s="33"/>
      <c r="SV43" s="33"/>
      <c r="SW43" s="33"/>
      <c r="SX43" s="33"/>
      <c r="SY43" s="33"/>
      <c r="SZ43" s="33"/>
      <c r="TA43" s="33"/>
      <c r="TB43" s="33"/>
      <c r="TC43" s="33"/>
      <c r="TD43" s="33"/>
      <c r="TE43" s="33"/>
      <c r="TF43" s="33"/>
      <c r="TG43" s="33"/>
      <c r="TH43" s="33"/>
      <c r="TI43" s="33"/>
      <c r="TJ43" s="33"/>
      <c r="TK43" s="33"/>
      <c r="TL43" s="33"/>
      <c r="TM43" s="33"/>
      <c r="TN43" s="33"/>
      <c r="TO43" s="33" t="s">
        <v>3820</v>
      </c>
      <c r="TP43" s="33" t="s">
        <v>3821</v>
      </c>
      <c r="TQ43" s="33" t="s">
        <v>3822</v>
      </c>
      <c r="TR43" s="33" t="s">
        <v>3823</v>
      </c>
      <c r="TS43" s="33" t="s">
        <v>3824</v>
      </c>
      <c r="TT43" s="33" t="s">
        <v>3825</v>
      </c>
      <c r="TU43" s="33" t="s">
        <v>3826</v>
      </c>
      <c r="TV43" s="33" t="s">
        <v>3827</v>
      </c>
      <c r="TW43" s="33" t="s">
        <v>3828</v>
      </c>
      <c r="TX43" s="33" t="s">
        <v>3829</v>
      </c>
      <c r="TY43" s="33" t="s">
        <v>3830</v>
      </c>
      <c r="TZ43" s="33" t="s">
        <v>3831</v>
      </c>
      <c r="UA43" s="33" t="s">
        <v>3832</v>
      </c>
      <c r="UB43" s="33"/>
      <c r="UI43" s="35"/>
      <c r="UJ43" s="35"/>
      <c r="UK43" s="35"/>
      <c r="UL43" s="35"/>
      <c r="UM43" s="35"/>
      <c r="UN43" s="35"/>
      <c r="UQ43" s="33"/>
      <c r="UR43" s="38"/>
      <c r="US43" s="33"/>
      <c r="UT43" s="33"/>
      <c r="UU43" s="33"/>
      <c r="UV43" s="33"/>
      <c r="UW43" s="33"/>
      <c r="UX43" s="33"/>
      <c r="UY43" s="33"/>
      <c r="UZ43" s="33"/>
      <c r="VA43" s="33"/>
      <c r="VB43" s="33"/>
    </row>
    <row r="44" spans="1:574" s="34" customFormat="1" ht="15" customHeight="1">
      <c r="A44" s="33" t="s">
        <v>2190</v>
      </c>
      <c r="B44" s="33" t="s">
        <v>872</v>
      </c>
      <c r="C44" s="33" t="s">
        <v>229</v>
      </c>
      <c r="D44" s="33" t="s">
        <v>230</v>
      </c>
      <c r="E44" s="33" t="s">
        <v>873</v>
      </c>
      <c r="F44" s="33">
        <v>19</v>
      </c>
      <c r="G44" s="33">
        <v>41</v>
      </c>
      <c r="H44" s="33">
        <v>60</v>
      </c>
      <c r="I44" s="33">
        <v>4</v>
      </c>
      <c r="J44" s="33" t="s">
        <v>874</v>
      </c>
      <c r="K44" s="33" t="s">
        <v>8</v>
      </c>
      <c r="L44" s="33" t="s">
        <v>875</v>
      </c>
      <c r="M44" s="33">
        <v>4</v>
      </c>
      <c r="N44" s="33">
        <v>8</v>
      </c>
      <c r="O44" s="33">
        <v>12</v>
      </c>
      <c r="P44" s="33" t="s">
        <v>876</v>
      </c>
      <c r="Q44" s="33" t="s">
        <v>877</v>
      </c>
      <c r="R44" s="33" t="s">
        <v>1687</v>
      </c>
      <c r="S44" s="33" t="s">
        <v>1688</v>
      </c>
      <c r="T44" s="33" t="s">
        <v>1689</v>
      </c>
      <c r="U44" s="33" t="s">
        <v>878</v>
      </c>
      <c r="V44" s="33" t="s">
        <v>1690</v>
      </c>
      <c r="W44" s="33" t="s">
        <v>1691</v>
      </c>
      <c r="X44" s="33" t="s">
        <v>1689</v>
      </c>
      <c r="Y44" s="33" t="s">
        <v>879</v>
      </c>
      <c r="Z44" s="33" t="s">
        <v>1692</v>
      </c>
      <c r="AA44" s="33" t="s">
        <v>880</v>
      </c>
      <c r="AB44" s="33" t="s">
        <v>1689</v>
      </c>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t="s">
        <v>1693</v>
      </c>
      <c r="BB44" s="33" t="s">
        <v>1694</v>
      </c>
      <c r="BC44" s="33" t="s">
        <v>1512</v>
      </c>
      <c r="BD44" s="33" t="s">
        <v>1149</v>
      </c>
      <c r="BE44" s="33" t="s">
        <v>1695</v>
      </c>
      <c r="BF44" s="33" t="s">
        <v>328</v>
      </c>
      <c r="BG44" s="33" t="s">
        <v>67</v>
      </c>
      <c r="BH44" s="33" t="s">
        <v>881</v>
      </c>
      <c r="BI44" s="33">
        <v>5</v>
      </c>
      <c r="BJ44" s="33">
        <v>11</v>
      </c>
      <c r="BK44" s="33">
        <v>16</v>
      </c>
      <c r="BL44" s="33" t="s">
        <v>882</v>
      </c>
      <c r="BM44" s="33" t="s">
        <v>883</v>
      </c>
      <c r="BN44" s="33" t="s">
        <v>1696</v>
      </c>
      <c r="BO44" s="33" t="s">
        <v>1697</v>
      </c>
      <c r="BP44" s="33" t="s">
        <v>1689</v>
      </c>
      <c r="BQ44" s="33" t="s">
        <v>884</v>
      </c>
      <c r="BR44" s="33" t="s">
        <v>1698</v>
      </c>
      <c r="BS44" s="33" t="s">
        <v>1699</v>
      </c>
      <c r="BT44" s="33" t="s">
        <v>1689</v>
      </c>
      <c r="BU44" s="33" t="s">
        <v>885</v>
      </c>
      <c r="BV44" s="33" t="s">
        <v>1700</v>
      </c>
      <c r="BW44" s="33" t="s">
        <v>1701</v>
      </c>
      <c r="BX44" s="33" t="s">
        <v>1689</v>
      </c>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t="s">
        <v>1702</v>
      </c>
      <c r="CX44" s="33" t="s">
        <v>1703</v>
      </c>
      <c r="CY44" s="33" t="s">
        <v>767</v>
      </c>
      <c r="CZ44" s="33" t="s">
        <v>1149</v>
      </c>
      <c r="DA44" s="33" t="s">
        <v>1704</v>
      </c>
      <c r="DB44" s="33" t="s">
        <v>328</v>
      </c>
      <c r="DC44" s="33" t="s">
        <v>123</v>
      </c>
      <c r="DD44" s="33" t="s">
        <v>886</v>
      </c>
      <c r="DE44" s="33">
        <v>5</v>
      </c>
      <c r="DF44" s="33">
        <v>11</v>
      </c>
      <c r="DG44" s="33">
        <v>16</v>
      </c>
      <c r="DH44" s="33" t="s">
        <v>887</v>
      </c>
      <c r="DI44" s="33" t="s">
        <v>888</v>
      </c>
      <c r="DJ44" s="33" t="s">
        <v>1705</v>
      </c>
      <c r="DK44" s="33" t="s">
        <v>889</v>
      </c>
      <c r="DL44" s="33" t="s">
        <v>1689</v>
      </c>
      <c r="DM44" s="33" t="s">
        <v>890</v>
      </c>
      <c r="DN44" s="33" t="s">
        <v>1706</v>
      </c>
      <c r="DO44" s="33" t="s">
        <v>1707</v>
      </c>
      <c r="DP44" s="33" t="s">
        <v>1689</v>
      </c>
      <c r="DQ44" s="33" t="s">
        <v>891</v>
      </c>
      <c r="DR44" s="33" t="s">
        <v>1708</v>
      </c>
      <c r="DS44" s="33" t="s">
        <v>1709</v>
      </c>
      <c r="DT44" s="33" t="s">
        <v>1689</v>
      </c>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W44" s="33" t="s">
        <v>1710</v>
      </c>
      <c r="EX44" s="33" t="s">
        <v>1711</v>
      </c>
      <c r="EY44" s="33" t="s">
        <v>767</v>
      </c>
      <c r="EZ44" s="33" t="s">
        <v>1149</v>
      </c>
      <c r="FA44" s="33" t="s">
        <v>1704</v>
      </c>
      <c r="FB44" s="33" t="s">
        <v>328</v>
      </c>
      <c r="FC44" s="33" t="s">
        <v>126</v>
      </c>
      <c r="FD44" s="33" t="s">
        <v>892</v>
      </c>
      <c r="FE44" s="33">
        <v>5</v>
      </c>
      <c r="FF44" s="33">
        <v>11</v>
      </c>
      <c r="FG44" s="33">
        <v>16</v>
      </c>
      <c r="FH44" s="33" t="s">
        <v>893</v>
      </c>
      <c r="FI44" s="33" t="s">
        <v>894</v>
      </c>
      <c r="FJ44" s="33" t="s">
        <v>1712</v>
      </c>
      <c r="FK44" s="33" t="s">
        <v>1713</v>
      </c>
      <c r="FL44" s="33" t="s">
        <v>1689</v>
      </c>
      <c r="FM44" s="33" t="s">
        <v>1714</v>
      </c>
      <c r="FN44" s="33" t="s">
        <v>1715</v>
      </c>
      <c r="FO44" s="33" t="s">
        <v>1716</v>
      </c>
      <c r="FP44" s="33" t="s">
        <v>1689</v>
      </c>
      <c r="FQ44" s="33" t="s">
        <v>895</v>
      </c>
      <c r="FR44" s="33" t="s">
        <v>1717</v>
      </c>
      <c r="FS44" s="33" t="s">
        <v>1718</v>
      </c>
      <c r="FT44" s="33" t="s">
        <v>1689</v>
      </c>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t="s">
        <v>1719</v>
      </c>
      <c r="GT44" s="33" t="s">
        <v>1720</v>
      </c>
      <c r="GU44" s="33" t="s">
        <v>1474</v>
      </c>
      <c r="GV44" s="33" t="s">
        <v>1149</v>
      </c>
      <c r="GW44" s="33" t="s">
        <v>1704</v>
      </c>
      <c r="GX44" s="33" t="s">
        <v>328</v>
      </c>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3"/>
      <c r="OD44" s="33"/>
      <c r="OE44" s="33"/>
      <c r="OF44" s="33"/>
      <c r="OG44" s="33"/>
      <c r="OH44" s="33"/>
      <c r="OI44" s="33"/>
      <c r="OJ44" s="33"/>
      <c r="OK44" s="33"/>
      <c r="OL44" s="33"/>
      <c r="OM44" s="33"/>
      <c r="ON44" s="33"/>
      <c r="OO44" s="33"/>
      <c r="OP44" s="33"/>
      <c r="OQ44" s="33"/>
      <c r="OR44" s="33"/>
      <c r="OS44" s="33"/>
      <c r="OT44" s="33"/>
      <c r="OU44" s="33"/>
      <c r="OV44" s="33"/>
      <c r="OW44" s="33"/>
      <c r="OX44" s="33"/>
      <c r="OY44" s="33"/>
      <c r="OZ44" s="33"/>
      <c r="PA44" s="33"/>
      <c r="PB44" s="33"/>
      <c r="PC44" s="33"/>
      <c r="PD44" s="33"/>
      <c r="PE44" s="33"/>
      <c r="PF44" s="33"/>
      <c r="PG44" s="33"/>
      <c r="PH44" s="33"/>
      <c r="PI44" s="33"/>
      <c r="PJ44" s="33"/>
      <c r="PK44" s="33"/>
      <c r="PL44" s="33"/>
      <c r="PM44" s="33"/>
      <c r="PN44" s="33"/>
      <c r="PO44" s="33"/>
      <c r="PP44" s="33"/>
      <c r="PQ44" s="33"/>
      <c r="PR44" s="33"/>
      <c r="PS44" s="33"/>
      <c r="PT44" s="33"/>
      <c r="PU44" s="33"/>
      <c r="PV44" s="33"/>
      <c r="PW44" s="33"/>
      <c r="PX44" s="33"/>
      <c r="PY44" s="33"/>
      <c r="PZ44" s="33"/>
      <c r="QA44" s="33"/>
      <c r="QB44" s="33"/>
      <c r="QC44" s="33"/>
      <c r="QD44" s="33"/>
      <c r="QE44" s="33"/>
      <c r="QF44" s="33"/>
      <c r="QG44" s="33"/>
      <c r="QH44" s="33"/>
      <c r="QI44" s="33"/>
      <c r="QJ44" s="33"/>
      <c r="QK44" s="33"/>
      <c r="QL44" s="33"/>
      <c r="QM44" s="33"/>
      <c r="QN44" s="33"/>
      <c r="QO44" s="33"/>
      <c r="QP44" s="33"/>
      <c r="QQ44" s="33"/>
      <c r="QR44" s="33"/>
      <c r="QS44" s="33"/>
      <c r="QT44" s="33"/>
      <c r="QU44" s="33"/>
      <c r="QV44" s="33"/>
      <c r="QW44" s="33"/>
      <c r="QX44" s="33"/>
      <c r="QY44" s="33"/>
      <c r="QZ44" s="33"/>
      <c r="RA44" s="33"/>
      <c r="RB44" s="33"/>
      <c r="RC44" s="33"/>
      <c r="RD44" s="33"/>
      <c r="RE44" s="33"/>
      <c r="RF44" s="33"/>
      <c r="RG44" s="33"/>
      <c r="RH44" s="33"/>
      <c r="RI44" s="33"/>
      <c r="RJ44" s="33"/>
      <c r="RK44" s="33"/>
      <c r="RL44" s="33"/>
      <c r="RM44" s="33"/>
      <c r="RN44" s="33"/>
      <c r="RO44" s="33"/>
      <c r="RP44" s="33"/>
      <c r="RQ44" s="33"/>
      <c r="RR44" s="33"/>
      <c r="RS44" s="33"/>
      <c r="RT44" s="33"/>
      <c r="RU44" s="33"/>
      <c r="RV44" s="33"/>
      <c r="RW44" s="33"/>
      <c r="RX44" s="33"/>
      <c r="RY44" s="33"/>
      <c r="RZ44" s="33"/>
      <c r="SA44" s="33" t="s">
        <v>293</v>
      </c>
      <c r="SB44" s="33" t="s">
        <v>1721</v>
      </c>
      <c r="SC44" s="33" t="s">
        <v>295</v>
      </c>
      <c r="SD44" s="33" t="s">
        <v>554</v>
      </c>
      <c r="SE44" s="33" t="s">
        <v>296</v>
      </c>
      <c r="SF44" s="33" t="s">
        <v>1722</v>
      </c>
      <c r="SG44" s="33" t="s">
        <v>297</v>
      </c>
      <c r="SH44" s="33" t="s">
        <v>1723</v>
      </c>
      <c r="SI44" s="33"/>
      <c r="SJ44" s="33"/>
      <c r="SK44" s="33"/>
      <c r="SL44" s="33"/>
      <c r="SM44" s="33"/>
      <c r="SN44" s="33"/>
      <c r="SO44" s="33"/>
      <c r="SP44" s="33"/>
      <c r="SQ44" s="33"/>
      <c r="SR44" s="33"/>
      <c r="SS44" s="33"/>
      <c r="ST44" s="33"/>
      <c r="SU44" s="33"/>
      <c r="SV44" s="33"/>
      <c r="SW44" s="33"/>
      <c r="SX44" s="33"/>
      <c r="SY44" s="33"/>
      <c r="SZ44" s="33"/>
      <c r="TA44" s="33"/>
      <c r="TB44" s="33"/>
      <c r="TC44" s="33"/>
      <c r="TD44" s="33"/>
      <c r="TE44" s="33"/>
      <c r="TF44" s="33"/>
      <c r="TG44" s="33"/>
      <c r="TH44" s="33"/>
      <c r="TI44" s="33"/>
      <c r="TJ44" s="33"/>
      <c r="TK44" s="33"/>
      <c r="TL44" s="33"/>
      <c r="TM44" s="33"/>
      <c r="TN44" s="33"/>
      <c r="TO44" s="33" t="s">
        <v>1724</v>
      </c>
      <c r="TP44" s="33" t="s">
        <v>1725</v>
      </c>
      <c r="TQ44" s="33" t="s">
        <v>1726</v>
      </c>
      <c r="TR44" s="33" t="s">
        <v>1727</v>
      </c>
      <c r="TS44" s="33" t="s">
        <v>1728</v>
      </c>
      <c r="TT44" s="33" t="s">
        <v>1729</v>
      </c>
      <c r="TU44" s="33"/>
      <c r="TV44" s="33"/>
      <c r="TW44" s="33"/>
      <c r="TX44" s="33"/>
      <c r="TY44" s="33"/>
      <c r="TZ44" s="33"/>
      <c r="UA44" s="33"/>
      <c r="UB44" s="33"/>
      <c r="UI44" s="35"/>
      <c r="UJ44" s="35"/>
      <c r="UK44" s="35"/>
      <c r="UL44" s="35"/>
      <c r="UM44" s="35"/>
      <c r="UN44" s="35"/>
      <c r="UO44" s="33"/>
      <c r="UP44" s="33"/>
      <c r="UQ44" s="33"/>
      <c r="UR44" s="38"/>
      <c r="US44" s="33"/>
      <c r="UT44" s="33"/>
      <c r="UU44" s="33"/>
      <c r="UV44" s="33"/>
      <c r="UW44" s="33"/>
      <c r="UX44" s="33"/>
      <c r="UY44" s="33"/>
      <c r="UZ44" s="33"/>
      <c r="VA44" s="33"/>
      <c r="VB44" s="36"/>
    </row>
    <row r="45" spans="1:574" s="34" customFormat="1" ht="15" customHeight="1">
      <c r="A45" s="33" t="s">
        <v>2191</v>
      </c>
      <c r="B45" s="33" t="s">
        <v>897</v>
      </c>
      <c r="C45" s="33" t="s">
        <v>229</v>
      </c>
      <c r="D45" s="33" t="s">
        <v>230</v>
      </c>
      <c r="E45" s="33" t="s">
        <v>873</v>
      </c>
      <c r="F45" s="33">
        <v>18</v>
      </c>
      <c r="G45" s="33">
        <v>42</v>
      </c>
      <c r="H45" s="33">
        <v>60</v>
      </c>
      <c r="I45" s="33">
        <v>4</v>
      </c>
      <c r="J45" s="33" t="s">
        <v>1730</v>
      </c>
      <c r="K45" s="33" t="s">
        <v>8</v>
      </c>
      <c r="L45" s="33" t="s">
        <v>898</v>
      </c>
      <c r="M45" s="33">
        <v>6</v>
      </c>
      <c r="N45" s="33">
        <v>14</v>
      </c>
      <c r="O45" s="33">
        <v>20</v>
      </c>
      <c r="P45" s="33" t="s">
        <v>899</v>
      </c>
      <c r="Q45" s="33" t="s">
        <v>900</v>
      </c>
      <c r="R45" s="33" t="s">
        <v>1731</v>
      </c>
      <c r="S45" s="33" t="s">
        <v>1732</v>
      </c>
      <c r="T45" s="33" t="s">
        <v>1733</v>
      </c>
      <c r="U45" s="33" t="s">
        <v>901</v>
      </c>
      <c r="V45" s="33" t="s">
        <v>1734</v>
      </c>
      <c r="W45" s="33" t="s">
        <v>1735</v>
      </c>
      <c r="X45" s="33" t="s">
        <v>1736</v>
      </c>
      <c r="Y45" s="33" t="s">
        <v>902</v>
      </c>
      <c r="Z45" s="33" t="s">
        <v>1737</v>
      </c>
      <c r="AA45" s="33" t="s">
        <v>1738</v>
      </c>
      <c r="AB45" s="33" t="s">
        <v>1733</v>
      </c>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t="s">
        <v>1739</v>
      </c>
      <c r="BB45" s="33" t="s">
        <v>1740</v>
      </c>
      <c r="BC45" s="33" t="s">
        <v>1741</v>
      </c>
      <c r="BD45" s="33" t="s">
        <v>1742</v>
      </c>
      <c r="BE45" s="33" t="s">
        <v>1743</v>
      </c>
      <c r="BF45" s="33" t="s">
        <v>244</v>
      </c>
      <c r="BG45" s="33" t="s">
        <v>67</v>
      </c>
      <c r="BH45" s="33" t="s">
        <v>903</v>
      </c>
      <c r="BI45" s="33">
        <v>6</v>
      </c>
      <c r="BJ45" s="33">
        <v>14</v>
      </c>
      <c r="BK45" s="33">
        <v>20</v>
      </c>
      <c r="BL45" s="33" t="s">
        <v>904</v>
      </c>
      <c r="BM45" s="33" t="s">
        <v>905</v>
      </c>
      <c r="BN45" s="33" t="s">
        <v>1744</v>
      </c>
      <c r="BO45" s="33" t="s">
        <v>1745</v>
      </c>
      <c r="BP45" s="33" t="s">
        <v>1746</v>
      </c>
      <c r="BQ45" s="33" t="s">
        <v>906</v>
      </c>
      <c r="BR45" s="33" t="s">
        <v>1747</v>
      </c>
      <c r="BS45" s="33" t="s">
        <v>1748</v>
      </c>
      <c r="BT45" s="33" t="s">
        <v>1749</v>
      </c>
      <c r="BU45" s="33" t="s">
        <v>907</v>
      </c>
      <c r="BV45" s="33" t="s">
        <v>1750</v>
      </c>
      <c r="BW45" s="33" t="s">
        <v>1751</v>
      </c>
      <c r="BX45" s="33" t="s">
        <v>908</v>
      </c>
      <c r="BY45" s="33" t="s">
        <v>909</v>
      </c>
      <c r="BZ45" s="33" t="s">
        <v>1752</v>
      </c>
      <c r="CA45" s="33" t="s">
        <v>1753</v>
      </c>
      <c r="CB45" s="33" t="s">
        <v>1754</v>
      </c>
      <c r="CC45" s="33"/>
      <c r="CD45" s="33"/>
      <c r="CE45" s="33"/>
      <c r="CF45" s="33"/>
      <c r="CG45" s="33"/>
      <c r="CH45" s="33"/>
      <c r="CI45" s="33"/>
      <c r="CJ45" s="33"/>
      <c r="CK45" s="33"/>
      <c r="CL45" s="33"/>
      <c r="CM45" s="33"/>
      <c r="CN45" s="33"/>
      <c r="CO45" s="33"/>
      <c r="CP45" s="33"/>
      <c r="CQ45" s="33"/>
      <c r="CR45" s="33"/>
      <c r="CS45" s="33"/>
      <c r="CT45" s="33"/>
      <c r="CU45" s="33"/>
      <c r="CV45" s="33"/>
      <c r="CW45" s="33" t="s">
        <v>1755</v>
      </c>
      <c r="CX45" s="33" t="s">
        <v>1756</v>
      </c>
      <c r="CY45" s="33" t="s">
        <v>1741</v>
      </c>
      <c r="CZ45" s="33" t="s">
        <v>1757</v>
      </c>
      <c r="DA45" s="33" t="s">
        <v>1758</v>
      </c>
      <c r="DB45" s="33" t="s">
        <v>328</v>
      </c>
      <c r="DC45" s="33" t="s">
        <v>123</v>
      </c>
      <c r="DD45" s="33" t="s">
        <v>910</v>
      </c>
      <c r="DE45" s="33">
        <v>6</v>
      </c>
      <c r="DF45" s="33">
        <v>14</v>
      </c>
      <c r="DG45" s="33">
        <v>20</v>
      </c>
      <c r="DH45" s="33" t="s">
        <v>911</v>
      </c>
      <c r="DI45" s="33" t="s">
        <v>912</v>
      </c>
      <c r="DJ45" s="33" t="s">
        <v>1759</v>
      </c>
      <c r="DK45" s="33" t="s">
        <v>913</v>
      </c>
      <c r="DL45" s="33" t="s">
        <v>1754</v>
      </c>
      <c r="DM45" s="33" t="s">
        <v>914</v>
      </c>
      <c r="DN45" s="33" t="s">
        <v>1760</v>
      </c>
      <c r="DO45" s="33" t="s">
        <v>1761</v>
      </c>
      <c r="DP45" s="33" t="s">
        <v>1762</v>
      </c>
      <c r="DQ45" s="33" t="s">
        <v>915</v>
      </c>
      <c r="DR45" s="33" t="s">
        <v>1763</v>
      </c>
      <c r="DS45" s="33" t="s">
        <v>1764</v>
      </c>
      <c r="DT45" s="33" t="s">
        <v>1754</v>
      </c>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W45" s="33" t="s">
        <v>1765</v>
      </c>
      <c r="EX45" s="33" t="s">
        <v>1766</v>
      </c>
      <c r="EY45" s="33" t="s">
        <v>1767</v>
      </c>
      <c r="EZ45" s="33" t="s">
        <v>1742</v>
      </c>
      <c r="FA45" s="33" t="s">
        <v>1768</v>
      </c>
      <c r="FB45" s="33" t="s">
        <v>244</v>
      </c>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c r="NX45" s="33"/>
      <c r="NY45" s="33"/>
      <c r="NZ45" s="33"/>
      <c r="OA45" s="33"/>
      <c r="OB45" s="33"/>
      <c r="OC45" s="33"/>
      <c r="OD45" s="33"/>
      <c r="OE45" s="33"/>
      <c r="OF45" s="33"/>
      <c r="OG45" s="33"/>
      <c r="OH45" s="33"/>
      <c r="OI45" s="33"/>
      <c r="OJ45" s="33"/>
      <c r="OK45" s="33"/>
      <c r="OL45" s="33"/>
      <c r="OM45" s="33"/>
      <c r="ON45" s="33"/>
      <c r="OO45" s="33"/>
      <c r="OP45" s="33"/>
      <c r="OQ45" s="33"/>
      <c r="OR45" s="33"/>
      <c r="OS45" s="33"/>
      <c r="OT45" s="33"/>
      <c r="OU45" s="33"/>
      <c r="OV45" s="33"/>
      <c r="OW45" s="33"/>
      <c r="OX45" s="33"/>
      <c r="OY45" s="33"/>
      <c r="OZ45" s="33"/>
      <c r="PA45" s="33"/>
      <c r="PB45" s="33"/>
      <c r="PC45" s="33"/>
      <c r="PD45" s="33"/>
      <c r="PE45" s="33"/>
      <c r="PF45" s="33"/>
      <c r="PG45" s="33"/>
      <c r="PH45" s="33"/>
      <c r="PI45" s="33"/>
      <c r="PJ45" s="33"/>
      <c r="PK45" s="33"/>
      <c r="PL45" s="33"/>
      <c r="PM45" s="33"/>
      <c r="PN45" s="33"/>
      <c r="PO45" s="33"/>
      <c r="PP45" s="33"/>
      <c r="PQ45" s="33"/>
      <c r="PR45" s="33"/>
      <c r="PS45" s="33"/>
      <c r="PT45" s="33"/>
      <c r="PU45" s="33"/>
      <c r="PV45" s="33"/>
      <c r="PW45" s="33"/>
      <c r="PX45" s="33"/>
      <c r="PY45" s="33"/>
      <c r="PZ45" s="33"/>
      <c r="QA45" s="33"/>
      <c r="QB45" s="33"/>
      <c r="QC45" s="33"/>
      <c r="QD45" s="33"/>
      <c r="QE45" s="33"/>
      <c r="QF45" s="33"/>
      <c r="QG45" s="33"/>
      <c r="QH45" s="33"/>
      <c r="QI45" s="33"/>
      <c r="QJ45" s="33"/>
      <c r="QK45" s="33"/>
      <c r="QL45" s="33"/>
      <c r="QM45" s="33"/>
      <c r="QN45" s="33"/>
      <c r="QO45" s="33"/>
      <c r="QP45" s="33"/>
      <c r="QQ45" s="33"/>
      <c r="QR45" s="33"/>
      <c r="QS45" s="33"/>
      <c r="QT45" s="33"/>
      <c r="QU45" s="33"/>
      <c r="QV45" s="33"/>
      <c r="QW45" s="33"/>
      <c r="QX45" s="33"/>
      <c r="QY45" s="33"/>
      <c r="QZ45" s="33"/>
      <c r="RA45" s="33"/>
      <c r="RB45" s="33"/>
      <c r="RC45" s="33"/>
      <c r="RD45" s="33"/>
      <c r="RE45" s="33"/>
      <c r="RF45" s="33"/>
      <c r="RG45" s="33"/>
      <c r="RH45" s="33"/>
      <c r="RI45" s="33"/>
      <c r="RJ45" s="33"/>
      <c r="RK45" s="33"/>
      <c r="RL45" s="33"/>
      <c r="RM45" s="33"/>
      <c r="RN45" s="33"/>
      <c r="RO45" s="33"/>
      <c r="RP45" s="33"/>
      <c r="RQ45" s="33"/>
      <c r="RR45" s="33"/>
      <c r="RS45" s="33"/>
      <c r="RT45" s="33"/>
      <c r="RU45" s="33"/>
      <c r="RV45" s="33"/>
      <c r="RW45" s="33"/>
      <c r="RX45" s="33"/>
      <c r="RY45" s="33"/>
      <c r="RZ45" s="33"/>
      <c r="SA45" s="33" t="s">
        <v>346</v>
      </c>
      <c r="SB45" s="33" t="s">
        <v>1769</v>
      </c>
      <c r="SC45" s="33" t="s">
        <v>347</v>
      </c>
      <c r="SD45" s="33" t="s">
        <v>1770</v>
      </c>
      <c r="SE45" s="33" t="s">
        <v>519</v>
      </c>
      <c r="SF45" s="33" t="s">
        <v>520</v>
      </c>
      <c r="SG45" s="33" t="s">
        <v>918</v>
      </c>
      <c r="SH45" s="33" t="s">
        <v>521</v>
      </c>
      <c r="SI45" s="33"/>
      <c r="SJ45" s="33"/>
      <c r="SK45" s="33"/>
      <c r="SL45" s="33"/>
      <c r="SM45" s="33"/>
      <c r="SN45" s="33"/>
      <c r="SO45" s="33"/>
      <c r="SP45" s="33"/>
      <c r="SQ45" s="33"/>
      <c r="SR45" s="33"/>
      <c r="SS45" s="33"/>
      <c r="ST45" s="33"/>
      <c r="SU45" s="33"/>
      <c r="SV45" s="33"/>
      <c r="SW45" s="33"/>
      <c r="SX45" s="33"/>
      <c r="SY45" s="33"/>
      <c r="SZ45" s="33"/>
      <c r="TA45" s="33"/>
      <c r="TB45" s="33"/>
      <c r="TC45" s="33"/>
      <c r="TD45" s="33"/>
      <c r="TE45" s="33"/>
      <c r="TF45" s="33"/>
      <c r="TG45" s="33"/>
      <c r="TH45" s="33"/>
      <c r="TI45" s="33"/>
      <c r="TJ45" s="33"/>
      <c r="TK45" s="33"/>
      <c r="TL45" s="33"/>
      <c r="TM45" s="33"/>
      <c r="TN45" s="33"/>
      <c r="TO45" s="33" t="s">
        <v>1771</v>
      </c>
      <c r="TP45" s="33" t="s">
        <v>1772</v>
      </c>
      <c r="TQ45" s="33" t="s">
        <v>1773</v>
      </c>
      <c r="TR45" s="33" t="s">
        <v>1774</v>
      </c>
      <c r="TS45" s="33" t="s">
        <v>1775</v>
      </c>
      <c r="TT45" s="33"/>
      <c r="TU45" s="33"/>
      <c r="TV45" s="33"/>
      <c r="TW45" s="33"/>
      <c r="TX45" s="33"/>
      <c r="TY45" s="33"/>
      <c r="TZ45" s="33"/>
      <c r="UA45" s="33"/>
      <c r="UB45" s="33"/>
      <c r="UC45" s="33"/>
      <c r="UD45" s="33"/>
      <c r="UE45" s="33"/>
      <c r="UF45" s="33"/>
      <c r="UG45" s="33"/>
      <c r="UH45" s="33"/>
      <c r="UI45" s="35"/>
      <c r="UJ45" s="35"/>
      <c r="UK45" s="35"/>
      <c r="UL45" s="35"/>
      <c r="UM45" s="35"/>
      <c r="UN45" s="35"/>
      <c r="UO45" s="35"/>
      <c r="UP45" s="35"/>
      <c r="UQ45" s="33"/>
      <c r="UR45" s="35"/>
      <c r="US45" s="35"/>
      <c r="UT45" s="35"/>
      <c r="UU45" s="35"/>
      <c r="UV45" s="35"/>
      <c r="UW45" s="35"/>
      <c r="UX45" s="35"/>
      <c r="UY45" s="35"/>
      <c r="UZ45" s="35"/>
      <c r="VA45" s="35"/>
      <c r="VB45" s="36"/>
    </row>
    <row r="46" spans="1:574" s="34" customFormat="1" ht="15" customHeight="1">
      <c r="A46" s="33" t="s">
        <v>2192</v>
      </c>
      <c r="B46" s="33" t="s">
        <v>69</v>
      </c>
      <c r="C46" s="33" t="s">
        <v>229</v>
      </c>
      <c r="D46" s="33" t="s">
        <v>1015</v>
      </c>
      <c r="E46" s="33" t="s">
        <v>873</v>
      </c>
      <c r="F46" s="33">
        <v>18</v>
      </c>
      <c r="G46" s="33">
        <v>27</v>
      </c>
      <c r="H46" s="33">
        <v>45</v>
      </c>
      <c r="I46" s="33">
        <v>3</v>
      </c>
      <c r="J46" s="33" t="s">
        <v>1016</v>
      </c>
      <c r="K46" s="33" t="s">
        <v>8</v>
      </c>
      <c r="L46" s="33" t="s">
        <v>1017</v>
      </c>
      <c r="M46" s="33">
        <v>7</v>
      </c>
      <c r="N46" s="33">
        <v>11</v>
      </c>
      <c r="O46" s="33">
        <v>18</v>
      </c>
      <c r="P46" s="33" t="s">
        <v>1018</v>
      </c>
      <c r="Q46" s="33" t="s">
        <v>1019</v>
      </c>
      <c r="R46" s="33" t="s">
        <v>1776</v>
      </c>
      <c r="S46" s="33" t="s">
        <v>1020</v>
      </c>
      <c r="T46" s="33" t="s">
        <v>1777</v>
      </c>
      <c r="U46" s="33" t="s">
        <v>1021</v>
      </c>
      <c r="V46" s="33" t="s">
        <v>1778</v>
      </c>
      <c r="W46" s="33" t="s">
        <v>1779</v>
      </c>
      <c r="X46" s="33" t="s">
        <v>1780</v>
      </c>
      <c r="Y46" s="33"/>
      <c r="Z46" s="33"/>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t="s">
        <v>1022</v>
      </c>
      <c r="BB46" s="33" t="s">
        <v>1781</v>
      </c>
      <c r="BC46" s="33" t="s">
        <v>1243</v>
      </c>
      <c r="BD46" s="33" t="s">
        <v>1782</v>
      </c>
      <c r="BE46" s="33" t="s">
        <v>1783</v>
      </c>
      <c r="BF46" s="33" t="s">
        <v>244</v>
      </c>
      <c r="BG46" s="33" t="s">
        <v>67</v>
      </c>
      <c r="BH46" s="33" t="s">
        <v>1039</v>
      </c>
      <c r="BI46" s="33">
        <v>11</v>
      </c>
      <c r="BJ46" s="33">
        <v>16</v>
      </c>
      <c r="BK46" s="33">
        <v>27</v>
      </c>
      <c r="BL46" s="33" t="s">
        <v>1024</v>
      </c>
      <c r="BM46" s="33" t="s">
        <v>1025</v>
      </c>
      <c r="BN46" s="33" t="s">
        <v>1784</v>
      </c>
      <c r="BO46" s="33" t="s">
        <v>1026</v>
      </c>
      <c r="BP46" s="33" t="s">
        <v>1780</v>
      </c>
      <c r="BQ46" s="33" t="s">
        <v>1027</v>
      </c>
      <c r="BR46" s="33" t="s">
        <v>1785</v>
      </c>
      <c r="BS46" s="33" t="s">
        <v>1786</v>
      </c>
      <c r="BT46" s="33" t="s">
        <v>1780</v>
      </c>
      <c r="BU46" s="33" t="s">
        <v>1028</v>
      </c>
      <c r="BV46" s="33" t="s">
        <v>1787</v>
      </c>
      <c r="BW46" s="33" t="s">
        <v>1788</v>
      </c>
      <c r="BX46" s="33" t="s">
        <v>1789</v>
      </c>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t="s">
        <v>1790</v>
      </c>
      <c r="CX46" s="33" t="s">
        <v>1791</v>
      </c>
      <c r="CY46" s="33" t="s">
        <v>1792</v>
      </c>
      <c r="CZ46" s="33" t="s">
        <v>1793</v>
      </c>
      <c r="DA46" s="33" t="s">
        <v>1029</v>
      </c>
      <c r="DB46" s="33" t="s">
        <v>244</v>
      </c>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c r="NX46" s="33"/>
      <c r="NY46" s="33"/>
      <c r="NZ46" s="33"/>
      <c r="OA46" s="33"/>
      <c r="OB46" s="33"/>
      <c r="OC46" s="33"/>
      <c r="OD46" s="33"/>
      <c r="OE46" s="33"/>
      <c r="OF46" s="33"/>
      <c r="OG46" s="33"/>
      <c r="OH46" s="33"/>
      <c r="OI46" s="33"/>
      <c r="OJ46" s="33"/>
      <c r="OK46" s="33"/>
      <c r="OL46" s="33"/>
      <c r="OM46" s="33"/>
      <c r="ON46" s="33"/>
      <c r="OO46" s="33"/>
      <c r="OP46" s="33"/>
      <c r="OQ46" s="33"/>
      <c r="OR46" s="33"/>
      <c r="OS46" s="33"/>
      <c r="OT46" s="33"/>
      <c r="OU46" s="33"/>
      <c r="OV46" s="33"/>
      <c r="OW46" s="33"/>
      <c r="OX46" s="33"/>
      <c r="OY46" s="33"/>
      <c r="OZ46" s="33"/>
      <c r="PA46" s="33"/>
      <c r="PB46" s="33"/>
      <c r="PC46" s="33"/>
      <c r="PD46" s="33"/>
      <c r="PE46" s="33"/>
      <c r="PF46" s="33"/>
      <c r="PG46" s="33"/>
      <c r="PH46" s="33"/>
      <c r="PI46" s="33"/>
      <c r="PJ46" s="33"/>
      <c r="PK46" s="33"/>
      <c r="PL46" s="33"/>
      <c r="PM46" s="33"/>
      <c r="PN46" s="33"/>
      <c r="PO46" s="33"/>
      <c r="PP46" s="33"/>
      <c r="PQ46" s="33"/>
      <c r="PR46" s="33"/>
      <c r="PS46" s="33"/>
      <c r="PT46" s="33"/>
      <c r="PU46" s="33"/>
      <c r="PV46" s="33"/>
      <c r="PW46" s="33"/>
      <c r="PX46" s="33"/>
      <c r="PY46" s="33"/>
      <c r="PZ46" s="33"/>
      <c r="QA46" s="33"/>
      <c r="QB46" s="33"/>
      <c r="QC46" s="33"/>
      <c r="QD46" s="33"/>
      <c r="QE46" s="33"/>
      <c r="QF46" s="33"/>
      <c r="QG46" s="33"/>
      <c r="QH46" s="33"/>
      <c r="QI46" s="33"/>
      <c r="QJ46" s="33"/>
      <c r="QK46" s="33"/>
      <c r="QL46" s="33"/>
      <c r="QM46" s="33"/>
      <c r="QN46" s="33"/>
      <c r="QO46" s="33"/>
      <c r="QP46" s="33"/>
      <c r="QQ46" s="33"/>
      <c r="QR46" s="33"/>
      <c r="QS46" s="33"/>
      <c r="QT46" s="33"/>
      <c r="QU46" s="33"/>
      <c r="QV46" s="33"/>
      <c r="QW46" s="33"/>
      <c r="QX46" s="33"/>
      <c r="QY46" s="33"/>
      <c r="QZ46" s="33"/>
      <c r="RA46" s="33"/>
      <c r="RB46" s="33"/>
      <c r="RC46" s="33"/>
      <c r="RD46" s="33"/>
      <c r="RE46" s="33"/>
      <c r="RF46" s="33"/>
      <c r="RG46" s="33"/>
      <c r="RH46" s="33"/>
      <c r="RI46" s="33"/>
      <c r="RJ46" s="33"/>
      <c r="RK46" s="33"/>
      <c r="RL46" s="33"/>
      <c r="RM46" s="33"/>
      <c r="RN46" s="33"/>
      <c r="RO46" s="33"/>
      <c r="RP46" s="33"/>
      <c r="RQ46" s="33"/>
      <c r="RR46" s="33"/>
      <c r="RS46" s="33"/>
      <c r="RT46" s="33"/>
      <c r="RU46" s="33"/>
      <c r="RV46" s="33"/>
      <c r="RW46" s="33"/>
      <c r="RX46" s="33"/>
      <c r="RY46" s="33"/>
      <c r="RZ46" s="33"/>
      <c r="SA46" s="33" t="s">
        <v>1030</v>
      </c>
      <c r="SB46" s="33" t="s">
        <v>1031</v>
      </c>
      <c r="SC46" s="33" t="s">
        <v>1032</v>
      </c>
      <c r="SD46" s="33" t="s">
        <v>1033</v>
      </c>
      <c r="SE46" s="33"/>
      <c r="SF46" s="33"/>
      <c r="SG46" s="33"/>
      <c r="SH46" s="33"/>
      <c r="SI46" s="33"/>
      <c r="SJ46" s="33"/>
      <c r="SK46" s="33"/>
      <c r="SL46" s="33"/>
      <c r="SM46" s="33"/>
      <c r="SN46" s="33"/>
      <c r="SO46" s="33"/>
      <c r="SP46" s="33"/>
      <c r="SQ46" s="33"/>
      <c r="SR46" s="33"/>
      <c r="SS46" s="33"/>
      <c r="ST46" s="33"/>
      <c r="SU46" s="33"/>
      <c r="SV46" s="33"/>
      <c r="SW46" s="33"/>
      <c r="SX46" s="33"/>
      <c r="SY46" s="33"/>
      <c r="SZ46" s="33"/>
      <c r="TA46" s="33"/>
      <c r="TB46" s="33"/>
      <c r="TC46" s="33"/>
      <c r="TD46" s="33"/>
      <c r="TE46" s="33"/>
      <c r="TF46" s="33"/>
      <c r="TG46" s="33"/>
      <c r="TH46" s="33"/>
      <c r="TI46" s="33"/>
      <c r="TJ46" s="33"/>
      <c r="TK46" s="33"/>
      <c r="TL46" s="33"/>
      <c r="TM46" s="33"/>
      <c r="TN46" s="33"/>
      <c r="TO46" s="33" t="s">
        <v>1794</v>
      </c>
      <c r="TP46" s="33" t="s">
        <v>1795</v>
      </c>
      <c r="TQ46" s="33" t="s">
        <v>1796</v>
      </c>
      <c r="TR46" s="33" t="s">
        <v>1454</v>
      </c>
      <c r="TS46" s="33" t="s">
        <v>1797</v>
      </c>
      <c r="TT46" s="33" t="s">
        <v>1798</v>
      </c>
      <c r="TU46" s="33" t="s">
        <v>1799</v>
      </c>
      <c r="TV46" s="33" t="s">
        <v>1456</v>
      </c>
      <c r="TW46" s="33" t="s">
        <v>1457</v>
      </c>
      <c r="TX46" s="33" t="s">
        <v>1800</v>
      </c>
      <c r="TY46" s="33" t="s">
        <v>1801</v>
      </c>
      <c r="TZ46" s="33"/>
      <c r="UA46" s="33"/>
      <c r="UB46" s="35"/>
      <c r="UC46" s="35"/>
      <c r="UD46" s="35"/>
      <c r="UE46" s="35"/>
      <c r="UF46" s="35"/>
      <c r="UG46" s="35"/>
      <c r="UH46" s="35"/>
      <c r="UI46" s="35"/>
      <c r="UJ46" s="35"/>
      <c r="UK46" s="35"/>
      <c r="UL46" s="35"/>
      <c r="UM46" s="35"/>
      <c r="UN46" s="35"/>
      <c r="UO46" s="35"/>
      <c r="UP46" s="35"/>
      <c r="UQ46" s="33"/>
      <c r="UR46" s="35"/>
      <c r="US46" s="35"/>
      <c r="UT46" s="35"/>
      <c r="UU46" s="35"/>
      <c r="UV46" s="35"/>
      <c r="UW46" s="35"/>
      <c r="UX46" s="35"/>
      <c r="UY46" s="35"/>
      <c r="UZ46" s="35"/>
      <c r="VA46" s="35"/>
      <c r="VB46" s="35"/>
    </row>
    <row r="47" spans="1:574" s="34" customFormat="1" ht="15" customHeight="1">
      <c r="A47" s="33" t="s">
        <v>2193</v>
      </c>
      <c r="B47" s="33" t="s">
        <v>81</v>
      </c>
      <c r="C47" s="33" t="s">
        <v>229</v>
      </c>
      <c r="D47" s="33" t="s">
        <v>1015</v>
      </c>
      <c r="E47" s="33" t="s">
        <v>873</v>
      </c>
      <c r="F47" s="33">
        <v>12</v>
      </c>
      <c r="G47" s="33">
        <v>18</v>
      </c>
      <c r="H47" s="33">
        <v>30</v>
      </c>
      <c r="I47" s="33">
        <v>2</v>
      </c>
      <c r="J47" s="33" t="s">
        <v>1802</v>
      </c>
      <c r="K47" s="33" t="s">
        <v>8</v>
      </c>
      <c r="L47" s="33" t="s">
        <v>1034</v>
      </c>
      <c r="M47" s="33">
        <v>6</v>
      </c>
      <c r="N47" s="33">
        <v>9</v>
      </c>
      <c r="O47" s="33">
        <v>15</v>
      </c>
      <c r="P47" s="33" t="s">
        <v>1035</v>
      </c>
      <c r="Q47" s="33" t="s">
        <v>1036</v>
      </c>
      <c r="R47" s="33" t="s">
        <v>1803</v>
      </c>
      <c r="S47" s="33" t="s">
        <v>1804</v>
      </c>
      <c r="T47" s="33" t="s">
        <v>1789</v>
      </c>
      <c r="U47" s="33" t="s">
        <v>1805</v>
      </c>
      <c r="V47" s="33" t="s">
        <v>1806</v>
      </c>
      <c r="W47" s="33" t="s">
        <v>1807</v>
      </c>
      <c r="X47" s="33" t="s">
        <v>1780</v>
      </c>
      <c r="Y47" s="33"/>
      <c r="Z47" s="33"/>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t="s">
        <v>1808</v>
      </c>
      <c r="BB47" s="33" t="s">
        <v>1809</v>
      </c>
      <c r="BC47" s="33" t="s">
        <v>820</v>
      </c>
      <c r="BD47" s="33" t="s">
        <v>1810</v>
      </c>
      <c r="BE47" s="33" t="s">
        <v>1811</v>
      </c>
      <c r="BF47" s="33" t="s">
        <v>244</v>
      </c>
      <c r="BG47" s="33" t="s">
        <v>67</v>
      </c>
      <c r="BH47" s="33" t="s">
        <v>1037</v>
      </c>
      <c r="BI47" s="33">
        <v>6</v>
      </c>
      <c r="BJ47" s="33">
        <v>9</v>
      </c>
      <c r="BK47" s="33">
        <v>15</v>
      </c>
      <c r="BL47" s="33" t="s">
        <v>1038</v>
      </c>
      <c r="BM47" s="33" t="s">
        <v>1023</v>
      </c>
      <c r="BN47" s="33" t="s">
        <v>1812</v>
      </c>
      <c r="BO47" s="33" t="s">
        <v>1813</v>
      </c>
      <c r="BP47" s="33" t="s">
        <v>1789</v>
      </c>
      <c r="BQ47" s="33" t="s">
        <v>1040</v>
      </c>
      <c r="BR47" s="33" t="s">
        <v>1814</v>
      </c>
      <c r="BS47" s="33" t="s">
        <v>1815</v>
      </c>
      <c r="BT47" s="33" t="s">
        <v>1780</v>
      </c>
      <c r="BU47" s="33" t="s">
        <v>1041</v>
      </c>
      <c r="BV47" s="33" t="s">
        <v>1816</v>
      </c>
      <c r="BW47" s="33" t="s">
        <v>1817</v>
      </c>
      <c r="BX47" s="33" t="s">
        <v>1789</v>
      </c>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t="s">
        <v>1818</v>
      </c>
      <c r="CX47" s="33" t="s">
        <v>1819</v>
      </c>
      <c r="CY47" s="33" t="s">
        <v>1820</v>
      </c>
      <c r="CZ47" s="33" t="s">
        <v>1821</v>
      </c>
      <c r="DA47" s="33" t="s">
        <v>1811</v>
      </c>
      <c r="DB47" s="33" t="s">
        <v>244</v>
      </c>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c r="NX47" s="33"/>
      <c r="NY47" s="33"/>
      <c r="NZ47" s="33"/>
      <c r="OA47" s="33"/>
      <c r="OB47" s="33"/>
      <c r="OC47" s="33"/>
      <c r="OD47" s="33"/>
      <c r="OE47" s="33"/>
      <c r="OF47" s="33"/>
      <c r="OG47" s="33"/>
      <c r="OH47" s="33"/>
      <c r="OI47" s="33"/>
      <c r="OJ47" s="33"/>
      <c r="OK47" s="33"/>
      <c r="OL47" s="33"/>
      <c r="OM47" s="33"/>
      <c r="ON47" s="33"/>
      <c r="OO47" s="33"/>
      <c r="OP47" s="33"/>
      <c r="OQ47" s="33"/>
      <c r="OR47" s="33"/>
      <c r="OS47" s="33"/>
      <c r="OT47" s="33"/>
      <c r="OU47" s="33"/>
      <c r="OV47" s="33"/>
      <c r="OW47" s="33"/>
      <c r="OX47" s="33"/>
      <c r="OY47" s="33"/>
      <c r="OZ47" s="33"/>
      <c r="PA47" s="33"/>
      <c r="PB47" s="33"/>
      <c r="PC47" s="33"/>
      <c r="PD47" s="33"/>
      <c r="PE47" s="33"/>
      <c r="PF47" s="33"/>
      <c r="PG47" s="33"/>
      <c r="PH47" s="33"/>
      <c r="PI47" s="33"/>
      <c r="PJ47" s="33"/>
      <c r="PK47" s="33"/>
      <c r="PL47" s="33"/>
      <c r="PM47" s="33"/>
      <c r="PN47" s="33"/>
      <c r="PO47" s="33"/>
      <c r="PP47" s="33"/>
      <c r="PQ47" s="33"/>
      <c r="PR47" s="33"/>
      <c r="PS47" s="33"/>
      <c r="PT47" s="33"/>
      <c r="PU47" s="33"/>
      <c r="PV47" s="33"/>
      <c r="PW47" s="33"/>
      <c r="PX47" s="33"/>
      <c r="PY47" s="33"/>
      <c r="PZ47" s="33"/>
      <c r="QA47" s="33"/>
      <c r="QB47" s="33"/>
      <c r="QC47" s="33"/>
      <c r="QD47" s="33"/>
      <c r="QE47" s="33"/>
      <c r="QF47" s="33"/>
      <c r="QG47" s="33"/>
      <c r="QH47" s="33"/>
      <c r="QI47" s="33"/>
      <c r="QJ47" s="33"/>
      <c r="QK47" s="33"/>
      <c r="QL47" s="33"/>
      <c r="QM47" s="33"/>
      <c r="QN47" s="33"/>
      <c r="QO47" s="33"/>
      <c r="QP47" s="33"/>
      <c r="QQ47" s="33"/>
      <c r="QR47" s="33"/>
      <c r="QS47" s="33"/>
      <c r="QT47" s="33"/>
      <c r="QU47" s="33"/>
      <c r="QV47" s="33"/>
      <c r="QW47" s="33"/>
      <c r="QX47" s="33"/>
      <c r="QY47" s="33"/>
      <c r="QZ47" s="33"/>
      <c r="RA47" s="33"/>
      <c r="RB47" s="33"/>
      <c r="RC47" s="33"/>
      <c r="RD47" s="33"/>
      <c r="RE47" s="33"/>
      <c r="RF47" s="33"/>
      <c r="RG47" s="33"/>
      <c r="RH47" s="33"/>
      <c r="RI47" s="33"/>
      <c r="RJ47" s="33"/>
      <c r="RK47" s="33"/>
      <c r="RL47" s="33"/>
      <c r="RM47" s="33"/>
      <c r="RN47" s="33"/>
      <c r="RO47" s="33"/>
      <c r="RP47" s="33"/>
      <c r="RQ47" s="33"/>
      <c r="RR47" s="33"/>
      <c r="RS47" s="33"/>
      <c r="RT47" s="33"/>
      <c r="RU47" s="33"/>
      <c r="RV47" s="33"/>
      <c r="RW47" s="33"/>
      <c r="RX47" s="33"/>
      <c r="RY47" s="33"/>
      <c r="RZ47" s="33"/>
      <c r="SA47" s="33" t="s">
        <v>1822</v>
      </c>
      <c r="SB47" s="33" t="s">
        <v>1823</v>
      </c>
      <c r="SC47" s="33" t="s">
        <v>1824</v>
      </c>
      <c r="SD47" s="33" t="s">
        <v>1825</v>
      </c>
      <c r="SE47" s="33"/>
      <c r="SF47" s="33"/>
      <c r="SG47" s="33"/>
      <c r="SH47" s="33"/>
      <c r="SI47" s="33"/>
      <c r="SJ47" s="33"/>
      <c r="SK47" s="33"/>
      <c r="SL47" s="33"/>
      <c r="SM47" s="33"/>
      <c r="SN47" s="33"/>
      <c r="SO47" s="33"/>
      <c r="SP47" s="33"/>
      <c r="SQ47" s="33"/>
      <c r="SR47" s="33"/>
      <c r="SS47" s="33"/>
      <c r="ST47" s="33"/>
      <c r="SU47" s="33"/>
      <c r="SV47" s="33"/>
      <c r="SW47" s="33"/>
      <c r="SX47" s="33"/>
      <c r="SY47" s="33"/>
      <c r="SZ47" s="33"/>
      <c r="TA47" s="33"/>
      <c r="TB47" s="33"/>
      <c r="TC47" s="33"/>
      <c r="TD47" s="33"/>
      <c r="TE47" s="33"/>
      <c r="TF47" s="33"/>
      <c r="TG47" s="33"/>
      <c r="TH47" s="33"/>
      <c r="TI47" s="33"/>
      <c r="TJ47" s="33"/>
      <c r="TK47" s="33"/>
      <c r="TL47" s="33"/>
      <c r="TM47" s="33"/>
      <c r="TN47" s="33"/>
      <c r="TO47" s="33" t="s">
        <v>1826</v>
      </c>
      <c r="TP47" s="33" t="s">
        <v>1827</v>
      </c>
      <c r="TQ47" s="33" t="s">
        <v>1828</v>
      </c>
      <c r="TR47" s="33" t="s">
        <v>1829</v>
      </c>
      <c r="TS47" s="33" t="s">
        <v>1797</v>
      </c>
      <c r="TT47" s="33" t="s">
        <v>1798</v>
      </c>
      <c r="TU47" s="33" t="s">
        <v>1830</v>
      </c>
      <c r="TV47" s="33" t="s">
        <v>1456</v>
      </c>
      <c r="TW47" s="33" t="s">
        <v>1831</v>
      </c>
      <c r="TX47" s="33" t="s">
        <v>1832</v>
      </c>
      <c r="TY47" s="33" t="s">
        <v>1833</v>
      </c>
      <c r="TZ47" s="33"/>
      <c r="UA47" s="33"/>
      <c r="UB47" s="35"/>
      <c r="UC47" s="35"/>
      <c r="UD47" s="35"/>
      <c r="UE47" s="35"/>
      <c r="UF47" s="35"/>
      <c r="UG47" s="35"/>
      <c r="UH47" s="35"/>
      <c r="UI47" s="35"/>
      <c r="UJ47" s="35"/>
      <c r="UK47" s="35"/>
      <c r="UL47" s="35"/>
      <c r="UM47" s="35"/>
      <c r="UN47" s="35"/>
      <c r="UO47" s="35"/>
      <c r="UP47" s="35"/>
      <c r="UQ47" s="33"/>
      <c r="UR47" s="35"/>
      <c r="US47" s="35"/>
      <c r="UT47" s="35"/>
      <c r="UU47" s="35"/>
      <c r="UV47" s="35"/>
      <c r="UW47" s="35"/>
      <c r="UX47" s="35"/>
      <c r="UY47" s="35"/>
      <c r="UZ47" s="35"/>
      <c r="VA47" s="35"/>
      <c r="VB47" s="35"/>
    </row>
    <row r="48" spans="1:574" s="34" customFormat="1" ht="15" customHeight="1">
      <c r="A48" s="33" t="s">
        <v>2194</v>
      </c>
      <c r="B48" s="33" t="s">
        <v>919</v>
      </c>
      <c r="C48" s="33" t="s">
        <v>229</v>
      </c>
      <c r="D48" s="33" t="s">
        <v>920</v>
      </c>
      <c r="E48" s="33" t="s">
        <v>873</v>
      </c>
      <c r="F48" s="33">
        <v>18</v>
      </c>
      <c r="G48" s="33">
        <v>42</v>
      </c>
      <c r="H48" s="33">
        <v>60</v>
      </c>
      <c r="I48" s="33">
        <v>4</v>
      </c>
      <c r="J48" s="33" t="s">
        <v>921</v>
      </c>
      <c r="K48" s="33" t="s">
        <v>8</v>
      </c>
      <c r="L48" s="33" t="s">
        <v>922</v>
      </c>
      <c r="M48" s="33">
        <v>8</v>
      </c>
      <c r="N48" s="33">
        <v>20</v>
      </c>
      <c r="O48" s="33">
        <v>28</v>
      </c>
      <c r="P48" s="33" t="s">
        <v>923</v>
      </c>
      <c r="Q48" s="33" t="s">
        <v>392</v>
      </c>
      <c r="R48" s="33" t="s">
        <v>924</v>
      </c>
      <c r="S48" s="33" t="s">
        <v>1834</v>
      </c>
      <c r="T48" s="33" t="s">
        <v>1573</v>
      </c>
      <c r="U48" s="33" t="s">
        <v>925</v>
      </c>
      <c r="V48" s="33" t="s">
        <v>1835</v>
      </c>
      <c r="W48" s="33" t="s">
        <v>1836</v>
      </c>
      <c r="X48" s="33" t="s">
        <v>608</v>
      </c>
      <c r="Y48" s="33" t="s">
        <v>926</v>
      </c>
      <c r="Z48" s="33" t="s">
        <v>1837</v>
      </c>
      <c r="AA48" s="33" t="s">
        <v>1838</v>
      </c>
      <c r="AB48" s="33" t="s">
        <v>608</v>
      </c>
      <c r="AC48" s="33" t="s">
        <v>550</v>
      </c>
      <c r="AD48" s="33" t="s">
        <v>927</v>
      </c>
      <c r="AE48" s="33" t="s">
        <v>928</v>
      </c>
      <c r="AF48" s="33" t="s">
        <v>614</v>
      </c>
      <c r="AG48" s="33" t="s">
        <v>929</v>
      </c>
      <c r="AH48" s="33" t="s">
        <v>1839</v>
      </c>
      <c r="AI48" s="33" t="s">
        <v>1840</v>
      </c>
      <c r="AJ48" s="33" t="s">
        <v>608</v>
      </c>
      <c r="AK48" s="33" t="s">
        <v>930</v>
      </c>
      <c r="AL48" s="33" t="s">
        <v>931</v>
      </c>
      <c r="AM48" s="33" t="s">
        <v>1841</v>
      </c>
      <c r="AN48" s="33" t="s">
        <v>608</v>
      </c>
      <c r="AO48" s="33" t="s">
        <v>932</v>
      </c>
      <c r="AP48" s="33" t="s">
        <v>933</v>
      </c>
      <c r="AQ48" s="33" t="s">
        <v>1842</v>
      </c>
      <c r="AR48" s="33" t="s">
        <v>608</v>
      </c>
      <c r="AS48" s="33" t="s">
        <v>934</v>
      </c>
      <c r="AT48" s="33" t="s">
        <v>1843</v>
      </c>
      <c r="AU48" s="33" t="s">
        <v>1844</v>
      </c>
      <c r="AV48" s="33" t="s">
        <v>1573</v>
      </c>
      <c r="AW48" s="33"/>
      <c r="AX48" s="33"/>
      <c r="AY48" s="33"/>
      <c r="AZ48" s="33"/>
      <c r="BA48" s="33" t="s">
        <v>1845</v>
      </c>
      <c r="BB48" s="33" t="s">
        <v>1846</v>
      </c>
      <c r="BC48" s="33" t="s">
        <v>705</v>
      </c>
      <c r="BD48" s="33" t="s">
        <v>706</v>
      </c>
      <c r="BE48" s="33" t="s">
        <v>1847</v>
      </c>
      <c r="BF48" s="33" t="s">
        <v>328</v>
      </c>
      <c r="BG48" s="33" t="s">
        <v>67</v>
      </c>
      <c r="BH48" s="33" t="s">
        <v>935</v>
      </c>
      <c r="BI48" s="33">
        <v>6</v>
      </c>
      <c r="BJ48" s="33">
        <v>14</v>
      </c>
      <c r="BK48" s="33">
        <v>20</v>
      </c>
      <c r="BL48" s="33" t="s">
        <v>1848</v>
      </c>
      <c r="BM48" s="33" t="s">
        <v>936</v>
      </c>
      <c r="BN48" s="33" t="s">
        <v>1849</v>
      </c>
      <c r="BO48" s="33" t="s">
        <v>1850</v>
      </c>
      <c r="BP48" s="33" t="s">
        <v>614</v>
      </c>
      <c r="BQ48" s="33" t="s">
        <v>937</v>
      </c>
      <c r="BR48" s="33" t="s">
        <v>1851</v>
      </c>
      <c r="BS48" s="33" t="s">
        <v>1852</v>
      </c>
      <c r="BT48" s="33" t="s">
        <v>608</v>
      </c>
      <c r="BU48" s="33" t="s">
        <v>938</v>
      </c>
      <c r="BV48" s="33" t="s">
        <v>1853</v>
      </c>
      <c r="BW48" s="33" t="s">
        <v>1854</v>
      </c>
      <c r="BX48" s="33" t="s">
        <v>608</v>
      </c>
      <c r="BY48" s="33" t="s">
        <v>939</v>
      </c>
      <c r="BZ48" s="33" t="s">
        <v>1855</v>
      </c>
      <c r="CA48" s="33" t="s">
        <v>940</v>
      </c>
      <c r="CB48" s="33" t="s">
        <v>608</v>
      </c>
      <c r="CC48" s="33"/>
      <c r="CD48" s="33"/>
      <c r="CE48" s="33"/>
      <c r="CF48" s="33"/>
      <c r="CG48" s="33"/>
      <c r="CH48" s="33"/>
      <c r="CI48" s="33"/>
      <c r="CJ48" s="33"/>
      <c r="CK48" s="33"/>
      <c r="CL48" s="33"/>
      <c r="CM48" s="33"/>
      <c r="CN48" s="33"/>
      <c r="CO48" s="33"/>
      <c r="CP48" s="33"/>
      <c r="CQ48" s="33"/>
      <c r="CR48" s="33"/>
      <c r="CS48" s="33"/>
      <c r="CT48" s="33"/>
      <c r="CU48" s="33"/>
      <c r="CV48" s="33"/>
      <c r="CW48" s="33" t="s">
        <v>1856</v>
      </c>
      <c r="CX48" s="33" t="s">
        <v>1857</v>
      </c>
      <c r="CY48" s="33" t="s">
        <v>1858</v>
      </c>
      <c r="CZ48" s="33" t="s">
        <v>768</v>
      </c>
      <c r="DA48" s="33" t="s">
        <v>1859</v>
      </c>
      <c r="DB48" s="33" t="s">
        <v>328</v>
      </c>
      <c r="DC48" s="33" t="s">
        <v>123</v>
      </c>
      <c r="DD48" s="33" t="s">
        <v>941</v>
      </c>
      <c r="DE48" s="33">
        <v>4</v>
      </c>
      <c r="DF48" s="33">
        <v>8</v>
      </c>
      <c r="DG48" s="33">
        <v>12</v>
      </c>
      <c r="DH48" s="33" t="s">
        <v>1860</v>
      </c>
      <c r="DI48" s="33" t="s">
        <v>942</v>
      </c>
      <c r="DJ48" s="33" t="s">
        <v>1861</v>
      </c>
      <c r="DK48" s="33" t="s">
        <v>1862</v>
      </c>
      <c r="DL48" s="33" t="s">
        <v>614</v>
      </c>
      <c r="DM48" s="33" t="s">
        <v>943</v>
      </c>
      <c r="DN48" s="33" t="s">
        <v>1863</v>
      </c>
      <c r="DO48" s="33" t="s">
        <v>529</v>
      </c>
      <c r="DP48" s="33" t="s">
        <v>608</v>
      </c>
      <c r="DQ48" s="33" t="s">
        <v>1864</v>
      </c>
      <c r="DR48" s="33" t="s">
        <v>1865</v>
      </c>
      <c r="DS48" s="33" t="s">
        <v>529</v>
      </c>
      <c r="DT48" s="33" t="s">
        <v>608</v>
      </c>
      <c r="DU48" s="33" t="s">
        <v>944</v>
      </c>
      <c r="DV48" s="33" t="s">
        <v>1866</v>
      </c>
      <c r="DW48" s="33" t="s">
        <v>529</v>
      </c>
      <c r="DX48" s="33" t="s">
        <v>608</v>
      </c>
      <c r="DY48" s="33"/>
      <c r="DZ48" s="33"/>
      <c r="EA48" s="33"/>
      <c r="EB48" s="33"/>
      <c r="EC48" s="33"/>
      <c r="ED48" s="33"/>
      <c r="EE48" s="33"/>
      <c r="EF48" s="33"/>
      <c r="EG48" s="33"/>
      <c r="EH48" s="33"/>
      <c r="EI48" s="33"/>
      <c r="EJ48" s="33"/>
      <c r="EK48" s="33"/>
      <c r="EL48" s="33"/>
      <c r="EM48" s="33"/>
      <c r="EN48" s="33"/>
      <c r="EO48" s="33"/>
      <c r="EP48" s="33"/>
      <c r="EQ48" s="33"/>
      <c r="ER48" s="33"/>
      <c r="EW48" s="33" t="s">
        <v>1867</v>
      </c>
      <c r="EX48" s="33" t="s">
        <v>1868</v>
      </c>
      <c r="EY48" s="33" t="s">
        <v>1858</v>
      </c>
      <c r="EZ48" s="33" t="s">
        <v>706</v>
      </c>
      <c r="FA48" s="33" t="s">
        <v>1869</v>
      </c>
      <c r="FB48" s="33" t="s">
        <v>328</v>
      </c>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c r="LN48" s="33"/>
      <c r="LO48" s="33"/>
      <c r="LP48" s="33"/>
      <c r="LQ48" s="33"/>
      <c r="LR48" s="33"/>
      <c r="LS48" s="33"/>
      <c r="LT48" s="33"/>
      <c r="LU48" s="33"/>
      <c r="LV48" s="33"/>
      <c r="LW48" s="33"/>
      <c r="LX48" s="33"/>
      <c r="LY48" s="33"/>
      <c r="LZ48" s="33"/>
      <c r="MA48" s="33"/>
      <c r="MB48" s="33"/>
      <c r="MC48" s="33"/>
      <c r="MD48" s="33"/>
      <c r="ME48" s="33"/>
      <c r="MF48" s="33"/>
      <c r="MG48" s="33"/>
      <c r="MH48" s="33"/>
      <c r="MI48" s="33"/>
      <c r="MJ48" s="33"/>
      <c r="MK48" s="33"/>
      <c r="ML48" s="33"/>
      <c r="MM48" s="33"/>
      <c r="MN48" s="33"/>
      <c r="MO48" s="33"/>
      <c r="MP48" s="33"/>
      <c r="MQ48" s="33"/>
      <c r="MR48" s="33"/>
      <c r="MS48" s="33"/>
      <c r="MT48" s="33"/>
      <c r="MU48" s="33"/>
      <c r="MV48" s="33"/>
      <c r="MW48" s="33"/>
      <c r="MX48" s="33"/>
      <c r="MY48" s="33"/>
      <c r="MZ48" s="33"/>
      <c r="NA48" s="33"/>
      <c r="NB48" s="33"/>
      <c r="NC48" s="33"/>
      <c r="ND48" s="33"/>
      <c r="NE48" s="33"/>
      <c r="NF48" s="33"/>
      <c r="NG48" s="33"/>
      <c r="NH48" s="33"/>
      <c r="NI48" s="33"/>
      <c r="NJ48" s="33"/>
      <c r="NK48" s="33"/>
      <c r="NL48" s="33"/>
      <c r="NM48" s="33"/>
      <c r="NN48" s="33"/>
      <c r="NO48" s="33"/>
      <c r="NP48" s="33"/>
      <c r="NQ48" s="33"/>
      <c r="NR48" s="33"/>
      <c r="NS48" s="33"/>
      <c r="NT48" s="33"/>
      <c r="NU48" s="33"/>
      <c r="NV48" s="33"/>
      <c r="NW48" s="33"/>
      <c r="NX48" s="33"/>
      <c r="NY48" s="33"/>
      <c r="NZ48" s="33"/>
      <c r="OA48" s="33"/>
      <c r="OB48" s="33"/>
      <c r="OC48" s="33"/>
      <c r="OD48" s="33"/>
      <c r="OE48" s="33"/>
      <c r="OF48" s="33"/>
      <c r="OG48" s="33"/>
      <c r="OH48" s="33"/>
      <c r="OI48" s="33"/>
      <c r="OJ48" s="33"/>
      <c r="OK48" s="33"/>
      <c r="OL48" s="33"/>
      <c r="OM48" s="33"/>
      <c r="ON48" s="33"/>
      <c r="OO48" s="33"/>
      <c r="OP48" s="33"/>
      <c r="OQ48" s="33"/>
      <c r="OR48" s="33"/>
      <c r="OS48" s="33"/>
      <c r="OT48" s="33"/>
      <c r="OU48" s="33"/>
      <c r="OV48" s="33"/>
      <c r="OW48" s="33"/>
      <c r="OX48" s="33"/>
      <c r="OY48" s="33"/>
      <c r="OZ48" s="33"/>
      <c r="PA48" s="33"/>
      <c r="PB48" s="33"/>
      <c r="PC48" s="33"/>
      <c r="PD48" s="33"/>
      <c r="PE48" s="33"/>
      <c r="PF48" s="33"/>
      <c r="PG48" s="33"/>
      <c r="PH48" s="33"/>
      <c r="PI48" s="33"/>
      <c r="PJ48" s="33"/>
      <c r="PK48" s="33"/>
      <c r="PL48" s="33"/>
      <c r="PM48" s="33"/>
      <c r="PN48" s="33"/>
      <c r="PO48" s="33"/>
      <c r="PP48" s="33"/>
      <c r="PQ48" s="33"/>
      <c r="PR48" s="33"/>
      <c r="PS48" s="33"/>
      <c r="PT48" s="33"/>
      <c r="PU48" s="33"/>
      <c r="PV48" s="33"/>
      <c r="PW48" s="33"/>
      <c r="PX48" s="33"/>
      <c r="PY48" s="33"/>
      <c r="PZ48" s="33"/>
      <c r="QA48" s="33"/>
      <c r="QB48" s="33"/>
      <c r="QC48" s="33"/>
      <c r="QD48" s="33"/>
      <c r="QE48" s="33"/>
      <c r="QF48" s="33"/>
      <c r="QG48" s="33"/>
      <c r="QH48" s="33"/>
      <c r="QI48" s="33"/>
      <c r="QJ48" s="33"/>
      <c r="QK48" s="33"/>
      <c r="QL48" s="33"/>
      <c r="QM48" s="33"/>
      <c r="QN48" s="33"/>
      <c r="QO48" s="33"/>
      <c r="QP48" s="33"/>
      <c r="QQ48" s="33"/>
      <c r="QR48" s="33"/>
      <c r="QS48" s="33"/>
      <c r="QT48" s="33"/>
      <c r="QU48" s="33"/>
      <c r="QV48" s="33"/>
      <c r="QW48" s="33"/>
      <c r="QX48" s="33"/>
      <c r="QY48" s="33"/>
      <c r="QZ48" s="33"/>
      <c r="RA48" s="33"/>
      <c r="RB48" s="33"/>
      <c r="RC48" s="33"/>
      <c r="RD48" s="33"/>
      <c r="RE48" s="33"/>
      <c r="RF48" s="33"/>
      <c r="RG48" s="33"/>
      <c r="RH48" s="33"/>
      <c r="RI48" s="33"/>
      <c r="RJ48" s="33"/>
      <c r="RK48" s="33"/>
      <c r="RL48" s="33"/>
      <c r="RM48" s="33"/>
      <c r="RN48" s="33"/>
      <c r="RO48" s="33"/>
      <c r="RP48" s="33"/>
      <c r="RQ48" s="33"/>
      <c r="RR48" s="33"/>
      <c r="RS48" s="33"/>
      <c r="RT48" s="33"/>
      <c r="RU48" s="33"/>
      <c r="RV48" s="33"/>
      <c r="RW48" s="33"/>
      <c r="RX48" s="33"/>
      <c r="RY48" s="33"/>
      <c r="RZ48" s="33"/>
      <c r="SA48" s="33" t="s">
        <v>945</v>
      </c>
      <c r="SB48" s="33" t="s">
        <v>1870</v>
      </c>
      <c r="SC48" s="33" t="s">
        <v>946</v>
      </c>
      <c r="SD48" s="33" t="s">
        <v>1871</v>
      </c>
      <c r="SE48" s="33" t="s">
        <v>947</v>
      </c>
      <c r="SF48" s="33" t="s">
        <v>1872</v>
      </c>
      <c r="SG48" s="33" t="s">
        <v>948</v>
      </c>
      <c r="SH48" s="33" t="s">
        <v>1873</v>
      </c>
      <c r="SI48" s="33"/>
      <c r="SJ48" s="33"/>
      <c r="SK48" s="33"/>
      <c r="SL48" s="33"/>
      <c r="SM48" s="33"/>
      <c r="SN48" s="33"/>
      <c r="SO48" s="33"/>
      <c r="SP48" s="33"/>
      <c r="SQ48" s="33"/>
      <c r="SR48" s="33"/>
      <c r="SS48" s="33"/>
      <c r="ST48" s="33"/>
      <c r="SU48" s="33"/>
      <c r="SV48" s="33"/>
      <c r="SW48" s="33"/>
      <c r="SX48" s="33"/>
      <c r="SY48" s="33"/>
      <c r="SZ48" s="33"/>
      <c r="TA48" s="33"/>
      <c r="TB48" s="33"/>
      <c r="TC48" s="33"/>
      <c r="TD48" s="33"/>
      <c r="TE48" s="33"/>
      <c r="TF48" s="33"/>
      <c r="TG48" s="33"/>
      <c r="TH48" s="33"/>
      <c r="TI48" s="33"/>
      <c r="TJ48" s="33"/>
      <c r="TK48" s="33"/>
      <c r="TL48" s="33"/>
      <c r="TM48" s="33"/>
      <c r="TN48" s="33"/>
      <c r="TO48" s="33" t="s">
        <v>1874</v>
      </c>
      <c r="TP48" s="33" t="s">
        <v>1875</v>
      </c>
      <c r="TQ48" s="33" t="s">
        <v>1876</v>
      </c>
      <c r="TR48" s="33" t="s">
        <v>1877</v>
      </c>
      <c r="TS48" s="33" t="s">
        <v>1878</v>
      </c>
      <c r="TT48" s="33" t="s">
        <v>1879</v>
      </c>
      <c r="TU48" s="33"/>
      <c r="TV48" s="33"/>
      <c r="TW48" s="33"/>
      <c r="TX48" s="33"/>
      <c r="TY48" s="33"/>
      <c r="TZ48" s="33"/>
      <c r="UA48" s="33"/>
      <c r="UB48" s="35"/>
      <c r="UC48" s="35"/>
      <c r="UD48" s="35"/>
      <c r="UE48" s="35"/>
      <c r="UF48" s="35"/>
      <c r="UG48" s="35"/>
      <c r="UH48" s="35"/>
      <c r="UI48" s="35"/>
      <c r="UJ48" s="35"/>
      <c r="UK48" s="35"/>
      <c r="UL48" s="35"/>
      <c r="UM48" s="35"/>
      <c r="UN48" s="35"/>
      <c r="UO48" s="35"/>
      <c r="UP48" s="35"/>
      <c r="UQ48" s="33"/>
      <c r="UR48" s="35"/>
      <c r="US48" s="35"/>
      <c r="UT48" s="35"/>
      <c r="UU48" s="35"/>
      <c r="UV48" s="35"/>
      <c r="UW48" s="35"/>
      <c r="UX48" s="35"/>
      <c r="UY48" s="35"/>
      <c r="UZ48" s="35"/>
      <c r="VA48" s="35"/>
      <c r="VB48" s="35"/>
    </row>
    <row r="49" spans="1:574" s="34" customFormat="1" ht="15" customHeight="1">
      <c r="A49" s="33" t="s">
        <v>2195</v>
      </c>
      <c r="B49" s="33" t="s">
        <v>1010</v>
      </c>
      <c r="C49" s="33" t="s">
        <v>229</v>
      </c>
      <c r="D49" s="33" t="s">
        <v>1011</v>
      </c>
      <c r="E49" s="33" t="s">
        <v>873</v>
      </c>
      <c r="F49" s="35">
        <v>20</v>
      </c>
      <c r="G49" s="35">
        <v>40</v>
      </c>
      <c r="H49" s="35">
        <v>60</v>
      </c>
      <c r="I49" s="35">
        <v>4</v>
      </c>
      <c r="J49" s="35" t="s">
        <v>1880</v>
      </c>
      <c r="K49" s="33" t="s">
        <v>8</v>
      </c>
      <c r="L49" s="35" t="s">
        <v>1012</v>
      </c>
      <c r="M49" s="35">
        <v>10</v>
      </c>
      <c r="N49" s="35">
        <v>20</v>
      </c>
      <c r="O49" s="35">
        <v>30</v>
      </c>
      <c r="P49" s="35" t="s">
        <v>1881</v>
      </c>
      <c r="Q49" s="35" t="s">
        <v>1882</v>
      </c>
      <c r="R49" s="35" t="s">
        <v>1883</v>
      </c>
      <c r="S49" s="35" t="s">
        <v>453</v>
      </c>
      <c r="T49" s="35" t="s">
        <v>1884</v>
      </c>
      <c r="U49" s="35" t="s">
        <v>1885</v>
      </c>
      <c r="V49" s="35" t="s">
        <v>1886</v>
      </c>
      <c r="W49" s="35" t="s">
        <v>1887</v>
      </c>
      <c r="X49" s="35" t="s">
        <v>1888</v>
      </c>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t="s">
        <v>1889</v>
      </c>
      <c r="BB49" s="35" t="s">
        <v>1890</v>
      </c>
      <c r="BC49" s="35" t="s">
        <v>532</v>
      </c>
      <c r="BD49" s="35" t="s">
        <v>1891</v>
      </c>
      <c r="BE49" s="35" t="s">
        <v>1892</v>
      </c>
      <c r="BF49" s="35" t="s">
        <v>244</v>
      </c>
      <c r="BG49" s="35" t="s">
        <v>67</v>
      </c>
      <c r="BH49" s="35" t="s">
        <v>1013</v>
      </c>
      <c r="BI49" s="35">
        <v>7</v>
      </c>
      <c r="BJ49" s="35">
        <v>13</v>
      </c>
      <c r="BK49" s="35">
        <v>20</v>
      </c>
      <c r="BL49" s="35" t="s">
        <v>1893</v>
      </c>
      <c r="BM49" s="35" t="s">
        <v>1894</v>
      </c>
      <c r="BN49" s="35" t="s">
        <v>1895</v>
      </c>
      <c r="BO49" s="35" t="s">
        <v>1896</v>
      </c>
      <c r="BP49" s="35" t="s">
        <v>1884</v>
      </c>
      <c r="BQ49" s="35" t="s">
        <v>1897</v>
      </c>
      <c r="BR49" s="35" t="s">
        <v>1898</v>
      </c>
      <c r="BS49" s="35" t="s">
        <v>1899</v>
      </c>
      <c r="BT49" s="35" t="s">
        <v>1884</v>
      </c>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t="s">
        <v>1900</v>
      </c>
      <c r="CX49" s="35" t="s">
        <v>1901</v>
      </c>
      <c r="CY49" s="35" t="s">
        <v>444</v>
      </c>
      <c r="CZ49" s="35" t="s">
        <v>1902</v>
      </c>
      <c r="DA49" s="35" t="s">
        <v>1903</v>
      </c>
      <c r="DB49" s="35" t="s">
        <v>328</v>
      </c>
      <c r="DC49" s="35" t="s">
        <v>123</v>
      </c>
      <c r="DD49" s="35" t="s">
        <v>1014</v>
      </c>
      <c r="DE49" s="35">
        <v>3</v>
      </c>
      <c r="DF49" s="35">
        <v>7</v>
      </c>
      <c r="DG49" s="35">
        <v>10</v>
      </c>
      <c r="DH49" s="35" t="s">
        <v>1904</v>
      </c>
      <c r="DI49" s="35" t="s">
        <v>1905</v>
      </c>
      <c r="DJ49" s="35" t="s">
        <v>1906</v>
      </c>
      <c r="DK49" s="35" t="s">
        <v>1907</v>
      </c>
      <c r="DL49" s="35" t="s">
        <v>1884</v>
      </c>
      <c r="DM49" s="35" t="s">
        <v>1908</v>
      </c>
      <c r="DN49" s="35" t="s">
        <v>1909</v>
      </c>
      <c r="DO49" s="35" t="s">
        <v>529</v>
      </c>
      <c r="DP49" s="35" t="s">
        <v>1884</v>
      </c>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W49" s="35" t="s">
        <v>1910</v>
      </c>
      <c r="EX49" s="35" t="s">
        <v>1911</v>
      </c>
      <c r="EY49" s="35" t="s">
        <v>444</v>
      </c>
      <c r="EZ49" s="35" t="s">
        <v>1912</v>
      </c>
      <c r="FA49" s="35" t="s">
        <v>1913</v>
      </c>
      <c r="FB49" s="35" t="s">
        <v>244</v>
      </c>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c r="HT49" s="35"/>
      <c r="HU49" s="35"/>
      <c r="HV49" s="35"/>
      <c r="HW49" s="35"/>
      <c r="HX49" s="35"/>
      <c r="HY49" s="35"/>
      <c r="HZ49" s="35"/>
      <c r="IA49" s="35"/>
      <c r="IB49" s="35"/>
      <c r="IC49" s="35"/>
      <c r="ID49" s="35"/>
      <c r="IE49" s="35"/>
      <c r="IF49" s="35"/>
      <c r="IG49" s="35"/>
      <c r="IH49" s="35"/>
      <c r="II49" s="35"/>
      <c r="IJ49" s="35"/>
      <c r="IK49" s="35"/>
      <c r="IL49" s="35"/>
      <c r="IM49" s="35"/>
      <c r="IN49" s="35"/>
      <c r="IO49" s="35"/>
      <c r="IP49" s="35"/>
      <c r="IQ49" s="35"/>
      <c r="IR49" s="35"/>
      <c r="IS49" s="35"/>
      <c r="IT49" s="35"/>
      <c r="IU49" s="35"/>
      <c r="IV49" s="35"/>
      <c r="IW49" s="35"/>
      <c r="IX49" s="35"/>
      <c r="IY49" s="35"/>
      <c r="IZ49" s="35"/>
      <c r="JA49" s="35"/>
      <c r="JB49" s="35"/>
      <c r="JC49" s="35"/>
      <c r="JD49" s="35"/>
      <c r="JE49" s="35"/>
      <c r="JF49" s="35"/>
      <c r="JG49" s="35"/>
      <c r="JH49" s="35"/>
      <c r="JI49" s="35"/>
      <c r="JJ49" s="35"/>
      <c r="JK49" s="35"/>
      <c r="JL49" s="35"/>
      <c r="JM49" s="35"/>
      <c r="JN49" s="35"/>
      <c r="JO49" s="35"/>
      <c r="JP49" s="35"/>
      <c r="JQ49" s="35"/>
      <c r="JR49" s="35"/>
      <c r="JS49" s="35"/>
      <c r="JT49" s="35"/>
      <c r="JU49" s="35"/>
      <c r="JV49" s="35"/>
      <c r="JW49" s="35"/>
      <c r="JX49" s="35"/>
      <c r="JY49" s="35"/>
      <c r="JZ49" s="35"/>
      <c r="KA49" s="35"/>
      <c r="KB49" s="35"/>
      <c r="KC49" s="35"/>
      <c r="KD49" s="35"/>
      <c r="KE49" s="35"/>
      <c r="KF49" s="35"/>
      <c r="KG49" s="35"/>
      <c r="KH49" s="35"/>
      <c r="KI49" s="35"/>
      <c r="KJ49" s="35"/>
      <c r="KK49" s="35"/>
      <c r="KL49" s="35"/>
      <c r="KM49" s="35"/>
      <c r="KN49" s="35"/>
      <c r="KO49" s="35"/>
      <c r="KP49" s="35"/>
      <c r="KQ49" s="35"/>
      <c r="KR49" s="35"/>
      <c r="KS49" s="35"/>
      <c r="KT49" s="35"/>
      <c r="KU49" s="35"/>
      <c r="KV49" s="35"/>
      <c r="KW49" s="35"/>
      <c r="KX49" s="35"/>
      <c r="KY49" s="35"/>
      <c r="KZ49" s="35"/>
      <c r="LA49" s="35"/>
      <c r="LB49" s="35"/>
      <c r="LC49" s="35"/>
      <c r="LD49" s="35"/>
      <c r="LE49" s="35"/>
      <c r="LF49" s="35"/>
      <c r="LG49" s="35"/>
      <c r="LH49" s="35"/>
      <c r="LI49" s="35"/>
      <c r="LJ49" s="35"/>
      <c r="LK49" s="35"/>
      <c r="LL49" s="35"/>
      <c r="LM49" s="35"/>
      <c r="LN49" s="35"/>
      <c r="LO49" s="35"/>
      <c r="LP49" s="35"/>
      <c r="LQ49" s="35"/>
      <c r="LR49" s="35"/>
      <c r="LS49" s="35"/>
      <c r="LT49" s="35"/>
      <c r="LU49" s="35"/>
      <c r="LV49" s="35"/>
      <c r="LW49" s="35"/>
      <c r="LX49" s="35"/>
      <c r="LY49" s="35"/>
      <c r="LZ49" s="35"/>
      <c r="MA49" s="35"/>
      <c r="MB49" s="35"/>
      <c r="MC49" s="35"/>
      <c r="MD49" s="35"/>
      <c r="ME49" s="35"/>
      <c r="MF49" s="35"/>
      <c r="MG49" s="35"/>
      <c r="MH49" s="35"/>
      <c r="MI49" s="35"/>
      <c r="MJ49" s="35"/>
      <c r="MK49" s="35"/>
      <c r="ML49" s="35"/>
      <c r="MM49" s="35"/>
      <c r="MN49" s="35"/>
      <c r="MO49" s="35"/>
      <c r="MP49" s="35"/>
      <c r="MQ49" s="35"/>
      <c r="MR49" s="35"/>
      <c r="MS49" s="35"/>
      <c r="MT49" s="35"/>
      <c r="MU49" s="35"/>
      <c r="MV49" s="35"/>
      <c r="MW49" s="35"/>
      <c r="MX49" s="35"/>
      <c r="MY49" s="35"/>
      <c r="MZ49" s="35"/>
      <c r="NA49" s="35"/>
      <c r="NB49" s="35"/>
      <c r="NC49" s="35"/>
      <c r="ND49" s="35"/>
      <c r="NE49" s="35"/>
      <c r="NF49" s="35"/>
      <c r="NG49" s="35"/>
      <c r="NH49" s="35"/>
      <c r="NI49" s="35"/>
      <c r="NJ49" s="35"/>
      <c r="NK49" s="35"/>
      <c r="NL49" s="35"/>
      <c r="NM49" s="35"/>
      <c r="NN49" s="35"/>
      <c r="NO49" s="35"/>
      <c r="NP49" s="35"/>
      <c r="NQ49" s="35"/>
      <c r="NR49" s="35"/>
      <c r="NS49" s="35"/>
      <c r="NT49" s="35"/>
      <c r="NU49" s="35"/>
      <c r="NV49" s="35"/>
      <c r="NW49" s="35"/>
      <c r="NX49" s="35"/>
      <c r="NY49" s="35"/>
      <c r="NZ49" s="35"/>
      <c r="OA49" s="35"/>
      <c r="OB49" s="35"/>
      <c r="OC49" s="35"/>
      <c r="OD49" s="35"/>
      <c r="OE49" s="35"/>
      <c r="OF49" s="35"/>
      <c r="OG49" s="35"/>
      <c r="OH49" s="35"/>
      <c r="OI49" s="35"/>
      <c r="OJ49" s="35"/>
      <c r="OK49" s="35"/>
      <c r="OL49" s="35"/>
      <c r="OM49" s="35"/>
      <c r="ON49" s="35"/>
      <c r="OO49" s="35"/>
      <c r="OP49" s="35"/>
      <c r="OQ49" s="35"/>
      <c r="OR49" s="35"/>
      <c r="OS49" s="35"/>
      <c r="OT49" s="35"/>
      <c r="OU49" s="35"/>
      <c r="OV49" s="35"/>
      <c r="OW49" s="35"/>
      <c r="OX49" s="35"/>
      <c r="OY49" s="35"/>
      <c r="OZ49" s="35"/>
      <c r="PA49" s="35"/>
      <c r="PB49" s="35"/>
      <c r="PC49" s="35"/>
      <c r="PD49" s="35"/>
      <c r="PE49" s="35"/>
      <c r="PF49" s="35"/>
      <c r="PG49" s="35"/>
      <c r="PH49" s="35"/>
      <c r="PI49" s="35"/>
      <c r="PJ49" s="35"/>
      <c r="PK49" s="35"/>
      <c r="PL49" s="35"/>
      <c r="PM49" s="35"/>
      <c r="PN49" s="35"/>
      <c r="PO49" s="35"/>
      <c r="PP49" s="35"/>
      <c r="PQ49" s="35"/>
      <c r="PR49" s="35"/>
      <c r="PS49" s="35"/>
      <c r="PT49" s="35"/>
      <c r="PU49" s="35"/>
      <c r="PV49" s="35"/>
      <c r="PW49" s="35"/>
      <c r="PX49" s="35"/>
      <c r="PY49" s="35"/>
      <c r="PZ49" s="35"/>
      <c r="QA49" s="35"/>
      <c r="QB49" s="35"/>
      <c r="QC49" s="35"/>
      <c r="QD49" s="35"/>
      <c r="QE49" s="35"/>
      <c r="QF49" s="35"/>
      <c r="QG49" s="35"/>
      <c r="QH49" s="35"/>
      <c r="QI49" s="35"/>
      <c r="QJ49" s="35"/>
      <c r="QK49" s="35"/>
      <c r="QL49" s="35"/>
      <c r="QM49" s="35"/>
      <c r="QN49" s="35"/>
      <c r="QO49" s="35"/>
      <c r="QP49" s="35"/>
      <c r="QQ49" s="35"/>
      <c r="QR49" s="35"/>
      <c r="QS49" s="35"/>
      <c r="QT49" s="35"/>
      <c r="QU49" s="35"/>
      <c r="QV49" s="35"/>
      <c r="QW49" s="35"/>
      <c r="QX49" s="35"/>
      <c r="QY49" s="35"/>
      <c r="QZ49" s="35"/>
      <c r="RA49" s="35"/>
      <c r="RB49" s="35"/>
      <c r="RC49" s="35"/>
      <c r="RD49" s="35"/>
      <c r="RE49" s="35"/>
      <c r="RF49" s="35"/>
      <c r="RG49" s="35"/>
      <c r="RH49" s="35"/>
      <c r="RI49" s="35"/>
      <c r="RJ49" s="35"/>
      <c r="RK49" s="35"/>
      <c r="RL49" s="35"/>
      <c r="RM49" s="35"/>
      <c r="RN49" s="35"/>
      <c r="RO49" s="35"/>
      <c r="RP49" s="35"/>
      <c r="RQ49" s="35"/>
      <c r="RR49" s="35"/>
      <c r="RS49" s="35"/>
      <c r="RT49" s="35"/>
      <c r="RU49" s="35"/>
      <c r="RV49" s="35"/>
      <c r="RW49" s="35"/>
      <c r="RX49" s="35"/>
      <c r="RY49" s="35"/>
      <c r="RZ49" s="35"/>
      <c r="SA49" s="35" t="s">
        <v>1044</v>
      </c>
      <c r="SB49" s="35" t="s">
        <v>1080</v>
      </c>
      <c r="SC49" s="35" t="s">
        <v>1045</v>
      </c>
      <c r="SD49" s="35" t="s">
        <v>1046</v>
      </c>
      <c r="SE49" s="35" t="s">
        <v>1047</v>
      </c>
      <c r="SF49" s="35" t="s">
        <v>1048</v>
      </c>
      <c r="SG49" s="35" t="s">
        <v>1049</v>
      </c>
      <c r="SH49" s="35" t="s">
        <v>1914</v>
      </c>
      <c r="SI49" s="35"/>
      <c r="SJ49" s="35"/>
      <c r="SK49" s="35"/>
      <c r="SL49" s="35"/>
      <c r="SM49" s="35"/>
      <c r="SN49" s="35"/>
      <c r="SO49" s="35"/>
      <c r="SP49" s="35"/>
      <c r="SQ49" s="35"/>
      <c r="SR49" s="35"/>
      <c r="SS49" s="35"/>
      <c r="ST49" s="35"/>
      <c r="SU49" s="35"/>
      <c r="SV49" s="35"/>
      <c r="SW49" s="35"/>
      <c r="SX49" s="35"/>
      <c r="SY49" s="35"/>
      <c r="SZ49" s="35"/>
      <c r="TA49" s="35"/>
      <c r="TB49" s="35"/>
      <c r="TC49" s="35"/>
      <c r="TD49" s="35"/>
      <c r="TE49" s="35"/>
      <c r="TF49" s="35"/>
      <c r="TG49" s="35"/>
      <c r="TH49" s="35"/>
      <c r="TI49" s="35"/>
      <c r="TJ49" s="35"/>
      <c r="TK49" s="35"/>
      <c r="TL49" s="35"/>
      <c r="TM49" s="35"/>
      <c r="TN49" s="35"/>
      <c r="TO49" s="35" t="s">
        <v>1051</v>
      </c>
      <c r="TP49" s="35" t="s">
        <v>1052</v>
      </c>
      <c r="TQ49" s="35" t="s">
        <v>1053</v>
      </c>
      <c r="TR49" s="35" t="s">
        <v>1054</v>
      </c>
      <c r="TS49" s="35" t="s">
        <v>1055</v>
      </c>
      <c r="TT49" s="35" t="s">
        <v>1056</v>
      </c>
      <c r="TU49" s="35" t="s">
        <v>1057</v>
      </c>
      <c r="TV49" s="35" t="s">
        <v>1915</v>
      </c>
      <c r="TW49" s="35" t="s">
        <v>1916</v>
      </c>
      <c r="TX49" s="35" t="s">
        <v>1081</v>
      </c>
      <c r="TY49" s="35"/>
      <c r="TZ49" s="35"/>
      <c r="UA49" s="35"/>
      <c r="UB49" s="35"/>
      <c r="UC49" s="35"/>
      <c r="UD49" s="35"/>
      <c r="UE49" s="35"/>
      <c r="UF49" s="35"/>
      <c r="UG49" s="35"/>
      <c r="UH49" s="35"/>
      <c r="UI49" s="35"/>
      <c r="UJ49" s="35"/>
      <c r="UK49" s="35"/>
      <c r="UL49" s="35"/>
      <c r="UM49" s="35"/>
      <c r="UN49" s="35"/>
      <c r="UO49" s="35"/>
      <c r="UP49" s="35"/>
      <c r="UQ49" s="33"/>
      <c r="UR49" s="35"/>
      <c r="US49" s="35"/>
      <c r="UT49" s="35"/>
      <c r="UU49" s="35"/>
      <c r="UV49" s="35"/>
      <c r="UW49" s="35"/>
      <c r="UX49" s="35"/>
      <c r="UY49" s="35"/>
      <c r="UZ49" s="35"/>
      <c r="VA49" s="35"/>
      <c r="VB49" s="35"/>
    </row>
    <row r="50" spans="1:574" s="34" customFormat="1" ht="15" customHeight="1">
      <c r="A50" s="33" t="s">
        <v>2196</v>
      </c>
      <c r="B50" s="33" t="s">
        <v>1917</v>
      </c>
      <c r="C50" s="33" t="s">
        <v>229</v>
      </c>
      <c r="D50" s="33" t="s">
        <v>920</v>
      </c>
      <c r="E50" s="35" t="s">
        <v>873</v>
      </c>
      <c r="F50" s="33">
        <v>31</v>
      </c>
      <c r="G50" s="33">
        <v>29</v>
      </c>
      <c r="H50" s="33">
        <v>60</v>
      </c>
      <c r="I50" s="33">
        <v>4</v>
      </c>
      <c r="J50" s="33" t="s">
        <v>949</v>
      </c>
      <c r="K50" s="33" t="s">
        <v>8</v>
      </c>
      <c r="L50" s="33" t="s">
        <v>950</v>
      </c>
      <c r="M50" s="33">
        <v>8</v>
      </c>
      <c r="N50" s="33">
        <v>2</v>
      </c>
      <c r="O50" s="33">
        <v>10</v>
      </c>
      <c r="P50" s="33" t="s">
        <v>951</v>
      </c>
      <c r="Q50" s="33" t="s">
        <v>952</v>
      </c>
      <c r="R50" s="33" t="s">
        <v>953</v>
      </c>
      <c r="S50" s="33" t="s">
        <v>453</v>
      </c>
      <c r="T50" s="33" t="s">
        <v>954</v>
      </c>
      <c r="U50" s="33" t="s">
        <v>955</v>
      </c>
      <c r="V50" s="33" t="s">
        <v>956</v>
      </c>
      <c r="W50" s="33" t="s">
        <v>453</v>
      </c>
      <c r="X50" s="33" t="s">
        <v>954</v>
      </c>
      <c r="Y50" s="33" t="s">
        <v>957</v>
      </c>
      <c r="Z50" s="33" t="s">
        <v>958</v>
      </c>
      <c r="AA50" s="33" t="s">
        <v>959</v>
      </c>
      <c r="AB50" s="33" t="s">
        <v>954</v>
      </c>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t="s">
        <v>960</v>
      </c>
      <c r="BB50" s="33" t="s">
        <v>961</v>
      </c>
      <c r="BC50" s="33" t="s">
        <v>820</v>
      </c>
      <c r="BD50" s="33" t="s">
        <v>962</v>
      </c>
      <c r="BE50" s="33" t="s">
        <v>963</v>
      </c>
      <c r="BF50" s="33" t="s">
        <v>244</v>
      </c>
      <c r="BG50" s="33" t="s">
        <v>67</v>
      </c>
      <c r="BH50" s="33" t="s">
        <v>964</v>
      </c>
      <c r="BI50" s="33">
        <v>13</v>
      </c>
      <c r="BJ50" s="33">
        <v>12</v>
      </c>
      <c r="BK50" s="33">
        <v>25</v>
      </c>
      <c r="BL50" s="33" t="s">
        <v>965</v>
      </c>
      <c r="BM50" s="33" t="s">
        <v>966</v>
      </c>
      <c r="BN50" s="33" t="s">
        <v>967</v>
      </c>
      <c r="BO50" s="33" t="s">
        <v>968</v>
      </c>
      <c r="BP50" s="33" t="s">
        <v>954</v>
      </c>
      <c r="BQ50" s="33" t="s">
        <v>969</v>
      </c>
      <c r="BR50" s="33" t="s">
        <v>970</v>
      </c>
      <c r="BS50" s="33" t="s">
        <v>971</v>
      </c>
      <c r="BT50" s="33" t="s">
        <v>954</v>
      </c>
      <c r="BU50" s="33" t="s">
        <v>972</v>
      </c>
      <c r="BV50" s="33" t="s">
        <v>1918</v>
      </c>
      <c r="BW50" s="33" t="s">
        <v>973</v>
      </c>
      <c r="BX50" s="33" t="s">
        <v>954</v>
      </c>
      <c r="BY50" s="33" t="s">
        <v>974</v>
      </c>
      <c r="BZ50" s="33" t="s">
        <v>1919</v>
      </c>
      <c r="CA50" s="33" t="s">
        <v>975</v>
      </c>
      <c r="CB50" s="33" t="s">
        <v>954</v>
      </c>
      <c r="CC50" s="33" t="s">
        <v>976</v>
      </c>
      <c r="CD50" s="33" t="s">
        <v>977</v>
      </c>
      <c r="CE50" s="33" t="s">
        <v>978</v>
      </c>
      <c r="CF50" s="33" t="s">
        <v>954</v>
      </c>
      <c r="CG50" s="33"/>
      <c r="CH50" s="33"/>
      <c r="CI50" s="33"/>
      <c r="CJ50" s="33"/>
      <c r="CK50" s="33"/>
      <c r="CL50" s="33"/>
      <c r="CM50" s="33"/>
      <c r="CN50" s="33"/>
      <c r="CO50" s="33"/>
      <c r="CP50" s="33"/>
      <c r="CQ50" s="33"/>
      <c r="CR50" s="33"/>
      <c r="CS50" s="33"/>
      <c r="CT50" s="33"/>
      <c r="CU50" s="33"/>
      <c r="CV50" s="33"/>
      <c r="CW50" s="33" t="s">
        <v>979</v>
      </c>
      <c r="CX50" s="33" t="s">
        <v>980</v>
      </c>
      <c r="CY50" s="33" t="s">
        <v>981</v>
      </c>
      <c r="CZ50" s="33" t="s">
        <v>962</v>
      </c>
      <c r="DA50" s="33" t="s">
        <v>982</v>
      </c>
      <c r="DB50" s="33" t="s">
        <v>244</v>
      </c>
      <c r="DC50" s="33" t="s">
        <v>123</v>
      </c>
      <c r="DD50" s="33" t="s">
        <v>983</v>
      </c>
      <c r="DE50" s="33">
        <v>10</v>
      </c>
      <c r="DF50" s="33">
        <v>15</v>
      </c>
      <c r="DG50" s="33">
        <v>25</v>
      </c>
      <c r="DH50" s="33" t="s">
        <v>1920</v>
      </c>
      <c r="DI50" s="33" t="s">
        <v>984</v>
      </c>
      <c r="DJ50" s="33" t="s">
        <v>1921</v>
      </c>
      <c r="DK50" s="33" t="s">
        <v>529</v>
      </c>
      <c r="DL50" s="33" t="s">
        <v>954</v>
      </c>
      <c r="DM50" s="33" t="s">
        <v>985</v>
      </c>
      <c r="DN50" s="33" t="s">
        <v>986</v>
      </c>
      <c r="DO50" s="33" t="s">
        <v>987</v>
      </c>
      <c r="DP50" s="33" t="s">
        <v>954</v>
      </c>
      <c r="DQ50" s="33" t="s">
        <v>988</v>
      </c>
      <c r="DR50" s="33" t="s">
        <v>1922</v>
      </c>
      <c r="DS50" s="33" t="s">
        <v>989</v>
      </c>
      <c r="DT50" s="33" t="s">
        <v>954</v>
      </c>
      <c r="DU50" s="33" t="s">
        <v>990</v>
      </c>
      <c r="DV50" s="33" t="s">
        <v>991</v>
      </c>
      <c r="DW50" s="33" t="s">
        <v>1923</v>
      </c>
      <c r="DX50" s="33" t="s">
        <v>954</v>
      </c>
      <c r="DY50" s="33" t="s">
        <v>992</v>
      </c>
      <c r="DZ50" s="33" t="s">
        <v>993</v>
      </c>
      <c r="EA50" s="33" t="s">
        <v>994</v>
      </c>
      <c r="EB50" s="33" t="s">
        <v>954</v>
      </c>
      <c r="EC50" s="33" t="s">
        <v>995</v>
      </c>
      <c r="ED50" s="33" t="s">
        <v>996</v>
      </c>
      <c r="EE50" s="33" t="s">
        <v>997</v>
      </c>
      <c r="EF50" s="33" t="s">
        <v>954</v>
      </c>
      <c r="EG50" s="33"/>
      <c r="EH50" s="33"/>
      <c r="EI50" s="33"/>
      <c r="EJ50" s="33"/>
      <c r="EK50" s="33"/>
      <c r="EL50" s="33"/>
      <c r="EM50" s="33"/>
      <c r="EN50" s="33"/>
      <c r="EO50" s="33"/>
      <c r="EP50" s="33"/>
      <c r="EQ50" s="33"/>
      <c r="ER50" s="33"/>
      <c r="EW50" s="33" t="s">
        <v>998</v>
      </c>
      <c r="EX50" s="33" t="s">
        <v>999</v>
      </c>
      <c r="EY50" s="33" t="s">
        <v>820</v>
      </c>
      <c r="EZ50" s="33" t="s">
        <v>962</v>
      </c>
      <c r="FA50" s="33" t="s">
        <v>963</v>
      </c>
      <c r="FB50" s="33" t="s">
        <v>244</v>
      </c>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c r="NZ50" s="33"/>
      <c r="OA50" s="33"/>
      <c r="OB50" s="33"/>
      <c r="OC50" s="33"/>
      <c r="OD50" s="33"/>
      <c r="OE50" s="33"/>
      <c r="OF50" s="33"/>
      <c r="OG50" s="33"/>
      <c r="OH50" s="33"/>
      <c r="OI50" s="33"/>
      <c r="OJ50" s="33"/>
      <c r="OK50" s="33"/>
      <c r="OL50" s="33"/>
      <c r="OM50" s="33"/>
      <c r="ON50" s="33"/>
      <c r="OO50" s="33"/>
      <c r="OP50" s="33"/>
      <c r="OQ50" s="33"/>
      <c r="OR50" s="33"/>
      <c r="OS50" s="33"/>
      <c r="OT50" s="33"/>
      <c r="OU50" s="33"/>
      <c r="OV50" s="33"/>
      <c r="OW50" s="33"/>
      <c r="OX50" s="33"/>
      <c r="OY50" s="33"/>
      <c r="OZ50" s="33"/>
      <c r="PA50" s="33"/>
      <c r="PB50" s="33"/>
      <c r="PC50" s="33"/>
      <c r="PD50" s="33"/>
      <c r="PE50" s="33"/>
      <c r="PF50" s="33"/>
      <c r="PG50" s="33"/>
      <c r="PH50" s="33"/>
      <c r="PI50" s="33"/>
      <c r="PJ50" s="33"/>
      <c r="PK50" s="33"/>
      <c r="PL50" s="33"/>
      <c r="PM50" s="33"/>
      <c r="PN50" s="33"/>
      <c r="PO50" s="33"/>
      <c r="PP50" s="33"/>
      <c r="PQ50" s="33"/>
      <c r="PR50" s="33"/>
      <c r="PS50" s="33"/>
      <c r="PT50" s="33"/>
      <c r="PU50" s="33"/>
      <c r="PV50" s="33"/>
      <c r="PW50" s="33"/>
      <c r="PX50" s="33"/>
      <c r="PY50" s="33"/>
      <c r="PZ50" s="33"/>
      <c r="QA50" s="33"/>
      <c r="QB50" s="33"/>
      <c r="QC50" s="33"/>
      <c r="QD50" s="33"/>
      <c r="QE50" s="33"/>
      <c r="QF50" s="33"/>
      <c r="QG50" s="33"/>
      <c r="QH50" s="33"/>
      <c r="QI50" s="33"/>
      <c r="QJ50" s="33"/>
      <c r="QK50" s="33"/>
      <c r="QL50" s="33"/>
      <c r="QM50" s="33"/>
      <c r="QN50" s="33"/>
      <c r="QO50" s="33"/>
      <c r="QP50" s="33"/>
      <c r="QQ50" s="33"/>
      <c r="QR50" s="33"/>
      <c r="QS50" s="33"/>
      <c r="QT50" s="33"/>
      <c r="QU50" s="33"/>
      <c r="QV50" s="33"/>
      <c r="QW50" s="33"/>
      <c r="QX50" s="33"/>
      <c r="QY50" s="33"/>
      <c r="QZ50" s="33"/>
      <c r="RA50" s="33"/>
      <c r="RB50" s="33"/>
      <c r="RC50" s="33"/>
      <c r="RD50" s="33"/>
      <c r="RE50" s="33"/>
      <c r="RF50" s="33"/>
      <c r="RG50" s="33"/>
      <c r="RH50" s="33"/>
      <c r="RI50" s="33"/>
      <c r="RJ50" s="33"/>
      <c r="RK50" s="33"/>
      <c r="RL50" s="33"/>
      <c r="RM50" s="33"/>
      <c r="RN50" s="33"/>
      <c r="RO50" s="33"/>
      <c r="RP50" s="33"/>
      <c r="RQ50" s="33"/>
      <c r="RR50" s="33"/>
      <c r="RS50" s="33"/>
      <c r="RT50" s="33"/>
      <c r="RU50" s="33"/>
      <c r="RV50" s="33"/>
      <c r="RW50" s="33"/>
      <c r="RX50" s="33"/>
      <c r="RY50" s="33"/>
      <c r="RZ50" s="33"/>
      <c r="SA50" s="33" t="s">
        <v>1000</v>
      </c>
      <c r="SB50" s="33" t="s">
        <v>1001</v>
      </c>
      <c r="SC50" s="33" t="s">
        <v>1002</v>
      </c>
      <c r="SD50" s="33" t="s">
        <v>1003</v>
      </c>
      <c r="SE50" s="33" t="s">
        <v>948</v>
      </c>
      <c r="SF50" s="33" t="s">
        <v>1924</v>
      </c>
      <c r="SG50" s="33"/>
      <c r="SH50" s="33"/>
      <c r="SI50" s="33"/>
      <c r="SJ50" s="33"/>
      <c r="SK50" s="33"/>
      <c r="SL50" s="33"/>
      <c r="SM50" s="33"/>
      <c r="SN50" s="33"/>
      <c r="SO50" s="33"/>
      <c r="SP50" s="33"/>
      <c r="SQ50" s="33"/>
      <c r="SR50" s="33"/>
      <c r="SS50" s="33"/>
      <c r="ST50" s="33"/>
      <c r="SU50" s="33"/>
      <c r="SV50" s="33"/>
      <c r="SW50" s="33"/>
      <c r="SX50" s="33"/>
      <c r="SY50" s="33"/>
      <c r="SZ50" s="33"/>
      <c r="TA50" s="33"/>
      <c r="TB50" s="33"/>
      <c r="TC50" s="33"/>
      <c r="TD50" s="33"/>
      <c r="TE50" s="33"/>
      <c r="TF50" s="33"/>
      <c r="TG50" s="33"/>
      <c r="TH50" s="33"/>
      <c r="TI50" s="33"/>
      <c r="TJ50" s="33"/>
      <c r="TK50" s="33"/>
      <c r="TL50" s="33"/>
      <c r="TM50" s="33"/>
      <c r="TN50" s="33"/>
      <c r="TO50" s="33" t="s">
        <v>1004</v>
      </c>
      <c r="TP50" s="33" t="s">
        <v>1005</v>
      </c>
      <c r="TQ50" s="33" t="s">
        <v>1006</v>
      </c>
      <c r="TR50" s="33" t="s">
        <v>1007</v>
      </c>
      <c r="TS50" s="33" t="s">
        <v>1008</v>
      </c>
      <c r="TT50" s="33" t="s">
        <v>1925</v>
      </c>
      <c r="TU50" s="33" t="s">
        <v>1926</v>
      </c>
      <c r="TV50" s="33" t="s">
        <v>1009</v>
      </c>
      <c r="TW50" s="33"/>
      <c r="TX50" s="33"/>
      <c r="TY50" s="33"/>
      <c r="TZ50" s="33"/>
      <c r="UA50" s="33"/>
      <c r="UB50" s="33"/>
      <c r="UC50" s="33"/>
      <c r="UD50" s="33"/>
      <c r="UE50" s="33"/>
      <c r="UF50" s="33"/>
      <c r="UG50" s="33"/>
      <c r="UH50" s="33"/>
      <c r="UI50" s="35"/>
      <c r="UJ50" s="35"/>
      <c r="UK50" s="35"/>
      <c r="UL50" s="35"/>
      <c r="UM50" s="35"/>
      <c r="UN50" s="35"/>
      <c r="UO50" s="35"/>
      <c r="UP50" s="35"/>
      <c r="UQ50" s="33"/>
      <c r="UR50" s="35"/>
      <c r="US50" s="35"/>
      <c r="UT50" s="35"/>
      <c r="UU50" s="35"/>
      <c r="UV50" s="35"/>
      <c r="UW50" s="35"/>
      <c r="UX50" s="35"/>
      <c r="UY50" s="35"/>
      <c r="UZ50" s="35"/>
      <c r="VA50" s="35"/>
      <c r="VB50" s="36"/>
    </row>
    <row r="51" spans="1:574" s="34" customFormat="1" ht="15" customHeight="1">
      <c r="A51" s="33" t="s">
        <v>2197</v>
      </c>
      <c r="B51" s="33" t="s">
        <v>3833</v>
      </c>
      <c r="C51" s="33" t="s">
        <v>229</v>
      </c>
      <c r="D51" s="33" t="s">
        <v>230</v>
      </c>
      <c r="E51" s="35" t="s">
        <v>3834</v>
      </c>
      <c r="F51" s="33">
        <v>30</v>
      </c>
      <c r="G51" s="33">
        <v>45</v>
      </c>
      <c r="H51" s="33">
        <v>75</v>
      </c>
      <c r="I51" s="33">
        <v>5</v>
      </c>
      <c r="J51" s="33" t="s">
        <v>3835</v>
      </c>
      <c r="K51" s="33" t="s">
        <v>8</v>
      </c>
      <c r="L51" s="33" t="s">
        <v>3836</v>
      </c>
      <c r="M51" s="33">
        <v>12</v>
      </c>
      <c r="N51" s="33">
        <v>18</v>
      </c>
      <c r="O51" s="33">
        <v>30</v>
      </c>
      <c r="P51" s="33" t="s">
        <v>3837</v>
      </c>
      <c r="Q51" s="33" t="s">
        <v>3838</v>
      </c>
      <c r="R51" s="33" t="s">
        <v>3839</v>
      </c>
      <c r="S51" s="33" t="s">
        <v>3840</v>
      </c>
      <c r="T51" s="33" t="s">
        <v>3841</v>
      </c>
      <c r="U51" s="33" t="s">
        <v>3842</v>
      </c>
      <c r="V51" s="33" t="s">
        <v>3843</v>
      </c>
      <c r="W51" s="33" t="s">
        <v>3844</v>
      </c>
      <c r="X51" s="33" t="s">
        <v>3845</v>
      </c>
      <c r="Y51" s="33"/>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t="s">
        <v>3846</v>
      </c>
      <c r="BB51" s="33" t="s">
        <v>3847</v>
      </c>
      <c r="BC51" s="33" t="s">
        <v>767</v>
      </c>
      <c r="BD51" s="33" t="s">
        <v>3848</v>
      </c>
      <c r="BE51" s="33" t="s">
        <v>3849</v>
      </c>
      <c r="BF51" s="33" t="s">
        <v>244</v>
      </c>
      <c r="BG51" s="33" t="s">
        <v>67</v>
      </c>
      <c r="BH51" s="33" t="s">
        <v>3850</v>
      </c>
      <c r="BI51" s="33">
        <v>6</v>
      </c>
      <c r="BJ51" s="33">
        <v>9</v>
      </c>
      <c r="BK51" s="33">
        <v>15</v>
      </c>
      <c r="BL51" s="33" t="s">
        <v>3851</v>
      </c>
      <c r="BM51" s="33" t="s">
        <v>3850</v>
      </c>
      <c r="BN51" s="33" t="s">
        <v>3852</v>
      </c>
      <c r="BO51" s="33" t="s">
        <v>3853</v>
      </c>
      <c r="BP51" s="33" t="s">
        <v>2822</v>
      </c>
      <c r="BQ51" s="33" t="s">
        <v>3854</v>
      </c>
      <c r="BR51" s="33" t="s">
        <v>3855</v>
      </c>
      <c r="BS51" s="33" t="s">
        <v>3856</v>
      </c>
      <c r="BT51" s="33" t="s">
        <v>2822</v>
      </c>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t="s">
        <v>3857</v>
      </c>
      <c r="CX51" s="33" t="s">
        <v>3858</v>
      </c>
      <c r="CY51" s="33" t="s">
        <v>767</v>
      </c>
      <c r="CZ51" s="33" t="s">
        <v>3859</v>
      </c>
      <c r="DA51" s="33" t="s">
        <v>3860</v>
      </c>
      <c r="DB51" s="33" t="s">
        <v>244</v>
      </c>
      <c r="DC51" s="33" t="s">
        <v>123</v>
      </c>
      <c r="DD51" s="33" t="s">
        <v>3861</v>
      </c>
      <c r="DE51" s="33">
        <v>12</v>
      </c>
      <c r="DF51" s="33">
        <v>18</v>
      </c>
      <c r="DG51" s="33">
        <v>30</v>
      </c>
      <c r="DH51" s="33" t="s">
        <v>3862</v>
      </c>
      <c r="DI51" s="33" t="s">
        <v>3863</v>
      </c>
      <c r="DJ51" s="33" t="s">
        <v>3864</v>
      </c>
      <c r="DK51" s="33" t="s">
        <v>3865</v>
      </c>
      <c r="DL51" s="33" t="s">
        <v>3866</v>
      </c>
      <c r="DM51" s="33" t="s">
        <v>3867</v>
      </c>
      <c r="DN51" s="33" t="s">
        <v>3868</v>
      </c>
      <c r="DO51" s="33" t="s">
        <v>3869</v>
      </c>
      <c r="DP51" s="33" t="s">
        <v>3866</v>
      </c>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W51" s="33" t="s">
        <v>3870</v>
      </c>
      <c r="EX51" s="33" t="s">
        <v>3871</v>
      </c>
      <c r="EY51" s="33" t="s">
        <v>767</v>
      </c>
      <c r="EZ51" s="33" t="s">
        <v>3872</v>
      </c>
      <c r="FA51" s="33" t="s">
        <v>3873</v>
      </c>
      <c r="FB51" s="33" t="s">
        <v>244</v>
      </c>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c r="NZ51" s="33"/>
      <c r="OA51" s="33"/>
      <c r="OB51" s="33"/>
      <c r="OC51" s="33"/>
      <c r="OD51" s="33"/>
      <c r="OE51" s="33"/>
      <c r="OF51" s="33"/>
      <c r="OG51" s="33"/>
      <c r="OH51" s="33"/>
      <c r="OI51" s="33"/>
      <c r="OJ51" s="33"/>
      <c r="OK51" s="33"/>
      <c r="OL51" s="33"/>
      <c r="OM51" s="33"/>
      <c r="ON51" s="33"/>
      <c r="OO51" s="33"/>
      <c r="OP51" s="33"/>
      <c r="OQ51" s="33"/>
      <c r="OR51" s="33"/>
      <c r="OS51" s="33"/>
      <c r="OT51" s="33"/>
      <c r="OU51" s="33"/>
      <c r="OV51" s="33"/>
      <c r="OW51" s="33"/>
      <c r="OX51" s="33"/>
      <c r="OY51" s="33"/>
      <c r="OZ51" s="33"/>
      <c r="PA51" s="33"/>
      <c r="PB51" s="33"/>
      <c r="PC51" s="33"/>
      <c r="PD51" s="33"/>
      <c r="PE51" s="33"/>
      <c r="PF51" s="33"/>
      <c r="PG51" s="33"/>
      <c r="PH51" s="33"/>
      <c r="PI51" s="33"/>
      <c r="PJ51" s="33"/>
      <c r="PK51" s="33"/>
      <c r="PL51" s="33"/>
      <c r="PM51" s="33"/>
      <c r="PN51" s="33"/>
      <c r="PO51" s="33"/>
      <c r="PP51" s="33"/>
      <c r="PQ51" s="33"/>
      <c r="PR51" s="33"/>
      <c r="PS51" s="33"/>
      <c r="PT51" s="33"/>
      <c r="PU51" s="33"/>
      <c r="PV51" s="33"/>
      <c r="PW51" s="33"/>
      <c r="PX51" s="33"/>
      <c r="PY51" s="33"/>
      <c r="PZ51" s="33"/>
      <c r="QA51" s="33"/>
      <c r="QB51" s="33"/>
      <c r="QC51" s="33"/>
      <c r="QD51" s="33"/>
      <c r="QE51" s="33"/>
      <c r="QF51" s="33"/>
      <c r="QG51" s="33"/>
      <c r="QH51" s="33"/>
      <c r="QI51" s="33"/>
      <c r="QJ51" s="33"/>
      <c r="QK51" s="33"/>
      <c r="QL51" s="33"/>
      <c r="QM51" s="33"/>
      <c r="QN51" s="33"/>
      <c r="QO51" s="33"/>
      <c r="QP51" s="33"/>
      <c r="QQ51" s="33"/>
      <c r="QR51" s="33"/>
      <c r="QS51" s="33"/>
      <c r="QT51" s="33"/>
      <c r="QU51" s="33"/>
      <c r="QV51" s="33"/>
      <c r="QW51" s="33"/>
      <c r="QX51" s="33"/>
      <c r="QY51" s="33"/>
      <c r="QZ51" s="33"/>
      <c r="RA51" s="33"/>
      <c r="RB51" s="33"/>
      <c r="RC51" s="33"/>
      <c r="RD51" s="33"/>
      <c r="RE51" s="33"/>
      <c r="RF51" s="33"/>
      <c r="RG51" s="33"/>
      <c r="RH51" s="33"/>
      <c r="RI51" s="33"/>
      <c r="RJ51" s="33"/>
      <c r="RK51" s="33"/>
      <c r="RL51" s="33"/>
      <c r="RM51" s="33"/>
      <c r="RN51" s="33"/>
      <c r="RO51" s="33"/>
      <c r="RP51" s="33"/>
      <c r="RQ51" s="33"/>
      <c r="RR51" s="33"/>
      <c r="RS51" s="33"/>
      <c r="RT51" s="33"/>
      <c r="RU51" s="33"/>
      <c r="RV51" s="33"/>
      <c r="RW51" s="33"/>
      <c r="RX51" s="33"/>
      <c r="RY51" s="33"/>
      <c r="RZ51" s="33"/>
      <c r="SA51" s="33" t="s">
        <v>293</v>
      </c>
      <c r="SB51" s="33" t="s">
        <v>1721</v>
      </c>
      <c r="SC51" s="33" t="s">
        <v>295</v>
      </c>
      <c r="SD51" s="33" t="s">
        <v>554</v>
      </c>
      <c r="SE51" s="33" t="s">
        <v>296</v>
      </c>
      <c r="SF51" s="33" t="s">
        <v>1493</v>
      </c>
      <c r="SG51" s="33" t="s">
        <v>297</v>
      </c>
      <c r="SH51" s="33" t="s">
        <v>2273</v>
      </c>
      <c r="SI51" s="33"/>
      <c r="SJ51" s="33"/>
      <c r="SK51" s="33"/>
      <c r="SL51" s="33"/>
      <c r="SM51" s="33"/>
      <c r="SN51" s="33"/>
      <c r="SO51" s="33"/>
      <c r="SP51" s="33"/>
      <c r="SQ51" s="33"/>
      <c r="SR51" s="33"/>
      <c r="SS51" s="33"/>
      <c r="ST51" s="33"/>
      <c r="SU51" s="33"/>
      <c r="SV51" s="33"/>
      <c r="SW51" s="33"/>
      <c r="SX51" s="33"/>
      <c r="SY51" s="33"/>
      <c r="SZ51" s="33"/>
      <c r="TA51" s="33"/>
      <c r="TB51" s="33"/>
      <c r="TC51" s="33"/>
      <c r="TD51" s="33"/>
      <c r="TE51" s="33"/>
      <c r="TF51" s="33"/>
      <c r="TG51" s="33"/>
      <c r="TH51" s="33"/>
      <c r="TI51" s="33"/>
      <c r="TJ51" s="33"/>
      <c r="TK51" s="33"/>
      <c r="TL51" s="33"/>
      <c r="TM51" s="33"/>
      <c r="TN51" s="33"/>
      <c r="TO51" s="33" t="s">
        <v>3874</v>
      </c>
      <c r="TP51" s="33" t="s">
        <v>3875</v>
      </c>
      <c r="TQ51" s="33" t="s">
        <v>3876</v>
      </c>
      <c r="TR51" s="33" t="s">
        <v>3877</v>
      </c>
      <c r="TS51" s="33" t="s">
        <v>3878</v>
      </c>
      <c r="TT51" s="33" t="s">
        <v>3879</v>
      </c>
      <c r="TU51" s="33" t="s">
        <v>3880</v>
      </c>
      <c r="TV51" s="33"/>
      <c r="TW51" s="33"/>
      <c r="TX51" s="33"/>
      <c r="TY51" s="33"/>
      <c r="TZ51" s="33"/>
      <c r="UA51" s="33"/>
      <c r="UB51" s="33"/>
      <c r="UC51" s="33"/>
      <c r="UD51" s="33"/>
      <c r="UE51" s="33"/>
      <c r="UF51" s="33"/>
      <c r="UG51" s="33"/>
      <c r="UH51" s="33"/>
      <c r="UI51" s="35"/>
      <c r="UJ51" s="35"/>
      <c r="UK51" s="35"/>
      <c r="UL51" s="35"/>
      <c r="UM51" s="35"/>
      <c r="UN51" s="35"/>
      <c r="UO51" s="35"/>
      <c r="UP51" s="35"/>
      <c r="UQ51" s="33"/>
      <c r="UR51" s="35"/>
      <c r="US51" s="35"/>
      <c r="UT51" s="35"/>
      <c r="UU51" s="35"/>
      <c r="UV51" s="35"/>
      <c r="UW51" s="35"/>
      <c r="UX51" s="35"/>
      <c r="UY51" s="35"/>
      <c r="UZ51" s="35"/>
      <c r="VA51" s="35"/>
      <c r="VB51" s="36"/>
    </row>
    <row r="52" spans="1:574" s="34" customFormat="1" ht="15" customHeight="1">
      <c r="A52" s="33" t="s">
        <v>2198</v>
      </c>
      <c r="B52" s="33" t="s">
        <v>3881</v>
      </c>
      <c r="C52" s="33" t="s">
        <v>229</v>
      </c>
      <c r="D52" s="33" t="s">
        <v>920</v>
      </c>
      <c r="E52" s="35" t="s">
        <v>3834</v>
      </c>
      <c r="F52" s="33">
        <v>24</v>
      </c>
      <c r="G52" s="33">
        <v>51</v>
      </c>
      <c r="H52" s="33">
        <v>75</v>
      </c>
      <c r="I52" s="33">
        <v>5</v>
      </c>
      <c r="J52" s="33" t="s">
        <v>3882</v>
      </c>
      <c r="K52" s="33" t="s">
        <v>8</v>
      </c>
      <c r="L52" s="33" t="s">
        <v>3883</v>
      </c>
      <c r="M52" s="33">
        <v>7</v>
      </c>
      <c r="N52" s="33">
        <v>17</v>
      </c>
      <c r="O52" s="33">
        <v>24</v>
      </c>
      <c r="P52" s="33" t="s">
        <v>3884</v>
      </c>
      <c r="Q52" s="33" t="s">
        <v>3883</v>
      </c>
      <c r="R52" s="33" t="s">
        <v>3885</v>
      </c>
      <c r="S52" s="33" t="s">
        <v>453</v>
      </c>
      <c r="T52" s="33" t="s">
        <v>3886</v>
      </c>
      <c r="U52" s="33" t="s">
        <v>3887</v>
      </c>
      <c r="V52" s="33" t="s">
        <v>3888</v>
      </c>
      <c r="W52" s="33" t="s">
        <v>453</v>
      </c>
      <c r="X52" s="33" t="s">
        <v>3889</v>
      </c>
      <c r="Y52" s="33" t="s">
        <v>3890</v>
      </c>
      <c r="Z52" s="33" t="s">
        <v>3891</v>
      </c>
      <c r="AA52" s="33" t="s">
        <v>3892</v>
      </c>
      <c r="AB52" s="33" t="s">
        <v>3886</v>
      </c>
      <c r="AC52" s="33" t="s">
        <v>3893</v>
      </c>
      <c r="AD52" s="33" t="s">
        <v>3894</v>
      </c>
      <c r="AE52" s="33" t="s">
        <v>3895</v>
      </c>
      <c r="AF52" s="33" t="s">
        <v>3886</v>
      </c>
      <c r="AG52" s="33"/>
      <c r="AH52" s="33"/>
      <c r="AI52" s="33"/>
      <c r="AJ52" s="33"/>
      <c r="AK52" s="33"/>
      <c r="AL52" s="33"/>
      <c r="AM52" s="33"/>
      <c r="AN52" s="33"/>
      <c r="AO52" s="33"/>
      <c r="AP52" s="33"/>
      <c r="AQ52" s="33"/>
      <c r="AR52" s="33"/>
      <c r="AS52" s="33"/>
      <c r="AT52" s="33"/>
      <c r="AU52" s="33"/>
      <c r="AV52" s="33"/>
      <c r="AW52" s="33"/>
      <c r="AX52" s="33"/>
      <c r="AY52" s="33"/>
      <c r="AZ52" s="33"/>
      <c r="BA52" s="33" t="s">
        <v>3896</v>
      </c>
      <c r="BB52" s="33" t="s">
        <v>3897</v>
      </c>
      <c r="BC52" s="33" t="s">
        <v>3898</v>
      </c>
      <c r="BD52" s="33" t="s">
        <v>706</v>
      </c>
      <c r="BE52" s="33" t="s">
        <v>3899</v>
      </c>
      <c r="BF52" s="33" t="s">
        <v>328</v>
      </c>
      <c r="BG52" s="33" t="s">
        <v>67</v>
      </c>
      <c r="BH52" s="33" t="s">
        <v>3900</v>
      </c>
      <c r="BI52" s="33">
        <v>5</v>
      </c>
      <c r="BJ52" s="33">
        <v>10</v>
      </c>
      <c r="BK52" s="33">
        <v>15</v>
      </c>
      <c r="BL52" s="33" t="s">
        <v>3901</v>
      </c>
      <c r="BM52" s="33" t="s">
        <v>3902</v>
      </c>
      <c r="BN52" s="33" t="s">
        <v>3903</v>
      </c>
      <c r="BO52" s="33" t="s">
        <v>3904</v>
      </c>
      <c r="BP52" s="33" t="s">
        <v>3905</v>
      </c>
      <c r="BQ52" s="33" t="s">
        <v>3906</v>
      </c>
      <c r="BR52" s="33" t="s">
        <v>3907</v>
      </c>
      <c r="BS52" s="33" t="s">
        <v>3908</v>
      </c>
      <c r="BT52" s="33" t="s">
        <v>3886</v>
      </c>
      <c r="BU52" s="33" t="s">
        <v>3909</v>
      </c>
      <c r="BV52" s="33" t="s">
        <v>3910</v>
      </c>
      <c r="BW52" s="33" t="s">
        <v>3911</v>
      </c>
      <c r="BX52" s="33" t="s">
        <v>3905</v>
      </c>
      <c r="BY52" s="33" t="s">
        <v>3912</v>
      </c>
      <c r="BZ52" s="33" t="s">
        <v>3913</v>
      </c>
      <c r="CA52" s="33" t="s">
        <v>3914</v>
      </c>
      <c r="CB52" s="33" t="s">
        <v>3889</v>
      </c>
      <c r="CC52" s="33"/>
      <c r="CD52" s="33"/>
      <c r="CE52" s="33"/>
      <c r="CF52" s="33"/>
      <c r="CG52" s="33"/>
      <c r="CH52" s="33"/>
      <c r="CI52" s="33"/>
      <c r="CJ52" s="33"/>
      <c r="CK52" s="33"/>
      <c r="CL52" s="33"/>
      <c r="CM52" s="33"/>
      <c r="CN52" s="33"/>
      <c r="CO52" s="33"/>
      <c r="CP52" s="33"/>
      <c r="CQ52" s="33"/>
      <c r="CR52" s="33"/>
      <c r="CS52" s="33"/>
      <c r="CT52" s="33"/>
      <c r="CU52" s="33"/>
      <c r="CV52" s="33"/>
      <c r="CW52" s="33" t="s">
        <v>3915</v>
      </c>
      <c r="CX52" s="33" t="s">
        <v>3916</v>
      </c>
      <c r="CY52" s="33" t="s">
        <v>705</v>
      </c>
      <c r="CZ52" s="33" t="s">
        <v>3917</v>
      </c>
      <c r="DA52" s="33" t="s">
        <v>3918</v>
      </c>
      <c r="DB52" s="33" t="s">
        <v>328</v>
      </c>
      <c r="DC52" s="33" t="s">
        <v>123</v>
      </c>
      <c r="DD52" s="33" t="s">
        <v>3919</v>
      </c>
      <c r="DE52" s="33">
        <v>9</v>
      </c>
      <c r="DF52" s="33">
        <v>21</v>
      </c>
      <c r="DG52" s="33">
        <v>30</v>
      </c>
      <c r="DH52" s="33" t="s">
        <v>3920</v>
      </c>
      <c r="DI52" s="33" t="s">
        <v>3921</v>
      </c>
      <c r="DJ52" s="33" t="s">
        <v>3922</v>
      </c>
      <c r="DK52" s="33" t="s">
        <v>3923</v>
      </c>
      <c r="DL52" s="33" t="s">
        <v>3905</v>
      </c>
      <c r="DM52" s="33" t="s">
        <v>3924</v>
      </c>
      <c r="DN52" s="33" t="s">
        <v>3894</v>
      </c>
      <c r="DO52" s="33" t="s">
        <v>3925</v>
      </c>
      <c r="DP52" s="33" t="s">
        <v>3886</v>
      </c>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W52" s="33" t="s">
        <v>3926</v>
      </c>
      <c r="EX52" s="33" t="s">
        <v>3927</v>
      </c>
      <c r="EY52" s="33" t="s">
        <v>622</v>
      </c>
      <c r="EZ52" s="33" t="s">
        <v>3917</v>
      </c>
      <c r="FA52" s="33" t="s">
        <v>3928</v>
      </c>
      <c r="FB52" s="33" t="s">
        <v>328</v>
      </c>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3"/>
      <c r="OD52" s="33"/>
      <c r="OE52" s="33"/>
      <c r="OF52" s="33"/>
      <c r="OG52" s="33"/>
      <c r="OH52" s="33"/>
      <c r="OI52" s="33"/>
      <c r="OJ52" s="33"/>
      <c r="OK52" s="33"/>
      <c r="OL52" s="33"/>
      <c r="OM52" s="33"/>
      <c r="ON52" s="33"/>
      <c r="OO52" s="33"/>
      <c r="OP52" s="33"/>
      <c r="OQ52" s="33"/>
      <c r="OR52" s="33"/>
      <c r="OS52" s="33"/>
      <c r="OT52" s="33"/>
      <c r="OU52" s="33"/>
      <c r="OV52" s="33"/>
      <c r="OW52" s="33"/>
      <c r="OX52" s="33"/>
      <c r="OY52" s="33"/>
      <c r="OZ52" s="33"/>
      <c r="PA52" s="33"/>
      <c r="PB52" s="33"/>
      <c r="PC52" s="33"/>
      <c r="PD52" s="33"/>
      <c r="PE52" s="33"/>
      <c r="PF52" s="33"/>
      <c r="PG52" s="33"/>
      <c r="PH52" s="33"/>
      <c r="PI52" s="33"/>
      <c r="PJ52" s="33"/>
      <c r="PK52" s="33"/>
      <c r="PL52" s="33"/>
      <c r="PM52" s="33"/>
      <c r="PN52" s="33"/>
      <c r="PO52" s="33"/>
      <c r="PP52" s="33"/>
      <c r="PQ52" s="33"/>
      <c r="PR52" s="33"/>
      <c r="PS52" s="33"/>
      <c r="PT52" s="33"/>
      <c r="PU52" s="33"/>
      <c r="PV52" s="33"/>
      <c r="PW52" s="33"/>
      <c r="PX52" s="33"/>
      <c r="PY52" s="33"/>
      <c r="PZ52" s="33"/>
      <c r="QA52" s="33"/>
      <c r="QB52" s="33"/>
      <c r="QC52" s="33"/>
      <c r="QD52" s="33"/>
      <c r="QE52" s="33"/>
      <c r="QF52" s="33"/>
      <c r="QG52" s="33"/>
      <c r="QH52" s="33"/>
      <c r="QI52" s="33"/>
      <c r="QJ52" s="33"/>
      <c r="QK52" s="33"/>
      <c r="QL52" s="33"/>
      <c r="QM52" s="33"/>
      <c r="QN52" s="33"/>
      <c r="QO52" s="33"/>
      <c r="QP52" s="33"/>
      <c r="QQ52" s="33"/>
      <c r="QR52" s="33"/>
      <c r="QS52" s="33"/>
      <c r="QT52" s="33"/>
      <c r="QU52" s="33"/>
      <c r="QV52" s="33"/>
      <c r="QW52" s="33"/>
      <c r="QX52" s="33"/>
      <c r="QY52" s="33"/>
      <c r="QZ52" s="33"/>
      <c r="RA52" s="33"/>
      <c r="RB52" s="33"/>
      <c r="RC52" s="33"/>
      <c r="RD52" s="33"/>
      <c r="RE52" s="33"/>
      <c r="RF52" s="33"/>
      <c r="RG52" s="33"/>
      <c r="RH52" s="33"/>
      <c r="RI52" s="33"/>
      <c r="RJ52" s="33"/>
      <c r="RK52" s="33"/>
      <c r="RL52" s="33"/>
      <c r="RM52" s="33"/>
      <c r="RN52" s="33"/>
      <c r="RO52" s="33"/>
      <c r="RP52" s="33"/>
      <c r="RQ52" s="33"/>
      <c r="RR52" s="33"/>
      <c r="RS52" s="33"/>
      <c r="RT52" s="33"/>
      <c r="RU52" s="33"/>
      <c r="RV52" s="33"/>
      <c r="RW52" s="33"/>
      <c r="RX52" s="33"/>
      <c r="RY52" s="33"/>
      <c r="RZ52" s="33"/>
      <c r="SA52" s="33" t="s">
        <v>1000</v>
      </c>
      <c r="SB52" s="33" t="s">
        <v>3929</v>
      </c>
      <c r="SC52" s="33" t="s">
        <v>1002</v>
      </c>
      <c r="SD52" s="33" t="s">
        <v>1043</v>
      </c>
      <c r="SE52" s="33" t="s">
        <v>948</v>
      </c>
      <c r="SF52" s="33" t="s">
        <v>3930</v>
      </c>
      <c r="SG52" s="33"/>
      <c r="SH52" s="33"/>
      <c r="SI52" s="33"/>
      <c r="SJ52" s="33"/>
      <c r="SK52" s="33"/>
      <c r="SL52" s="33"/>
      <c r="SM52" s="33"/>
      <c r="SN52" s="33"/>
      <c r="SO52" s="33"/>
      <c r="SP52" s="33"/>
      <c r="SQ52" s="33"/>
      <c r="SR52" s="33"/>
      <c r="SS52" s="33"/>
      <c r="ST52" s="33"/>
      <c r="SU52" s="33"/>
      <c r="SV52" s="33"/>
      <c r="SW52" s="33"/>
      <c r="SX52" s="33"/>
      <c r="SY52" s="33"/>
      <c r="SZ52" s="33"/>
      <c r="TA52" s="33"/>
      <c r="TB52" s="33"/>
      <c r="TC52" s="33"/>
      <c r="TD52" s="33"/>
      <c r="TE52" s="33"/>
      <c r="TF52" s="33"/>
      <c r="TG52" s="33"/>
      <c r="TH52" s="33"/>
      <c r="TI52" s="33"/>
      <c r="TJ52" s="33"/>
      <c r="TK52" s="33"/>
      <c r="TL52" s="33"/>
      <c r="TM52" s="33"/>
      <c r="TN52" s="33"/>
      <c r="TO52" s="33" t="s">
        <v>3931</v>
      </c>
      <c r="TP52" s="33" t="s">
        <v>3932</v>
      </c>
      <c r="TQ52" s="33" t="s">
        <v>3933</v>
      </c>
      <c r="TR52" s="33" t="s">
        <v>3934</v>
      </c>
      <c r="TS52" s="33" t="s">
        <v>3935</v>
      </c>
      <c r="TT52" s="33" t="s">
        <v>3936</v>
      </c>
      <c r="TU52" s="33" t="s">
        <v>3937</v>
      </c>
      <c r="TV52" s="33" t="s">
        <v>3938</v>
      </c>
      <c r="TW52" s="33" t="s">
        <v>3939</v>
      </c>
      <c r="TX52" s="33"/>
      <c r="TY52" s="33"/>
      <c r="TZ52" s="33"/>
      <c r="UA52" s="33"/>
      <c r="UB52" s="33"/>
      <c r="UC52" s="33"/>
      <c r="UD52" s="33"/>
      <c r="UE52" s="33"/>
      <c r="UF52" s="33"/>
      <c r="UG52" s="33"/>
      <c r="UH52" s="33"/>
      <c r="UI52" s="35"/>
      <c r="UJ52" s="35"/>
      <c r="UK52" s="35"/>
      <c r="UL52" s="35"/>
      <c r="UM52" s="35"/>
      <c r="UN52" s="35"/>
      <c r="UO52" s="35"/>
      <c r="UP52" s="35"/>
      <c r="UQ52" s="33"/>
      <c r="UR52" s="35"/>
      <c r="US52" s="35"/>
      <c r="UT52" s="35"/>
      <c r="UU52" s="35"/>
      <c r="UV52" s="35"/>
      <c r="UW52" s="35"/>
      <c r="UX52" s="35"/>
      <c r="UY52" s="35"/>
      <c r="UZ52" s="35"/>
      <c r="VA52" s="35"/>
      <c r="VB52" s="36"/>
    </row>
    <row r="53" spans="1:574" s="34" customFormat="1" ht="15" customHeight="1">
      <c r="A53" s="33" t="s">
        <v>2199</v>
      </c>
      <c r="B53" s="33" t="s">
        <v>3940</v>
      </c>
      <c r="C53" s="33" t="s">
        <v>229</v>
      </c>
      <c r="D53" s="33" t="s">
        <v>920</v>
      </c>
      <c r="E53" s="35" t="s">
        <v>3834</v>
      </c>
      <c r="F53" s="33">
        <v>17</v>
      </c>
      <c r="G53" s="33">
        <v>43</v>
      </c>
      <c r="H53" s="33">
        <v>60</v>
      </c>
      <c r="I53" s="33">
        <v>4</v>
      </c>
      <c r="J53" s="33" t="s">
        <v>3941</v>
      </c>
      <c r="K53" s="33" t="s">
        <v>8</v>
      </c>
      <c r="L53" s="33" t="s">
        <v>3942</v>
      </c>
      <c r="M53" s="33">
        <v>3</v>
      </c>
      <c r="N53" s="33">
        <v>7</v>
      </c>
      <c r="O53" s="33">
        <v>10</v>
      </c>
      <c r="P53" s="33" t="s">
        <v>3943</v>
      </c>
      <c r="Q53" s="33" t="s">
        <v>3944</v>
      </c>
      <c r="R53" s="33" t="s">
        <v>3945</v>
      </c>
      <c r="S53" s="33" t="s">
        <v>3946</v>
      </c>
      <c r="T53" s="33" t="s">
        <v>3905</v>
      </c>
      <c r="U53" s="33" t="s">
        <v>3947</v>
      </c>
      <c r="V53" s="33" t="s">
        <v>3948</v>
      </c>
      <c r="W53" s="33" t="s">
        <v>3949</v>
      </c>
      <c r="X53" s="33" t="s">
        <v>3905</v>
      </c>
      <c r="Y53" s="33"/>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t="s">
        <v>3950</v>
      </c>
      <c r="BB53" s="33" t="s">
        <v>3951</v>
      </c>
      <c r="BC53" s="33" t="s">
        <v>3952</v>
      </c>
      <c r="BD53" s="33" t="s">
        <v>706</v>
      </c>
      <c r="BE53" s="33" t="s">
        <v>3953</v>
      </c>
      <c r="BF53" s="33" t="s">
        <v>244</v>
      </c>
      <c r="BG53" s="33" t="s">
        <v>67</v>
      </c>
      <c r="BH53" s="33" t="s">
        <v>3954</v>
      </c>
      <c r="BI53" s="33">
        <v>5</v>
      </c>
      <c r="BJ53" s="33">
        <v>13</v>
      </c>
      <c r="BK53" s="33">
        <v>18</v>
      </c>
      <c r="BL53" s="33" t="s">
        <v>3955</v>
      </c>
      <c r="BM53" s="33" t="s">
        <v>3956</v>
      </c>
      <c r="BN53" s="33" t="s">
        <v>3957</v>
      </c>
      <c r="BO53" s="33" t="s">
        <v>453</v>
      </c>
      <c r="BP53" s="33" t="s">
        <v>3905</v>
      </c>
      <c r="BQ53" s="33" t="s">
        <v>3958</v>
      </c>
      <c r="BR53" s="33" t="s">
        <v>3959</v>
      </c>
      <c r="BS53" s="33" t="s">
        <v>3960</v>
      </c>
      <c r="BT53" s="33" t="s">
        <v>3886</v>
      </c>
      <c r="BU53" s="33" t="s">
        <v>3961</v>
      </c>
      <c r="BV53" s="33" t="s">
        <v>3962</v>
      </c>
      <c r="BW53" s="33" t="s">
        <v>3963</v>
      </c>
      <c r="BX53" s="33" t="s">
        <v>3886</v>
      </c>
      <c r="BY53" s="33" t="s">
        <v>3964</v>
      </c>
      <c r="BZ53" s="33" t="s">
        <v>3965</v>
      </c>
      <c r="CA53" s="33" t="s">
        <v>3966</v>
      </c>
      <c r="CB53" s="33" t="s">
        <v>3886</v>
      </c>
      <c r="CC53" s="33"/>
      <c r="CD53" s="33"/>
      <c r="CE53" s="33"/>
      <c r="CF53" s="33"/>
      <c r="CG53" s="33"/>
      <c r="CH53" s="33"/>
      <c r="CI53" s="33"/>
      <c r="CJ53" s="33"/>
      <c r="CK53" s="33"/>
      <c r="CL53" s="33"/>
      <c r="CM53" s="33"/>
      <c r="CN53" s="33"/>
      <c r="CO53" s="33"/>
      <c r="CP53" s="33"/>
      <c r="CQ53" s="33"/>
      <c r="CR53" s="33"/>
      <c r="CS53" s="33"/>
      <c r="CT53" s="33"/>
      <c r="CU53" s="33"/>
      <c r="CV53" s="33"/>
      <c r="CW53" s="33" t="s">
        <v>3967</v>
      </c>
      <c r="CX53" s="33" t="s">
        <v>3968</v>
      </c>
      <c r="CY53" s="33" t="s">
        <v>3714</v>
      </c>
      <c r="CZ53" s="33" t="s">
        <v>706</v>
      </c>
      <c r="DA53" s="33" t="s">
        <v>3953</v>
      </c>
      <c r="DB53" s="33" t="s">
        <v>328</v>
      </c>
      <c r="DC53" s="33" t="s">
        <v>123</v>
      </c>
      <c r="DD53" s="33" t="s">
        <v>3969</v>
      </c>
      <c r="DE53" s="33">
        <v>4</v>
      </c>
      <c r="DF53" s="33">
        <v>11</v>
      </c>
      <c r="DG53" s="33">
        <v>15</v>
      </c>
      <c r="DH53" s="33" t="s">
        <v>3970</v>
      </c>
      <c r="DI53" s="33" t="s">
        <v>3971</v>
      </c>
      <c r="DJ53" s="33" t="s">
        <v>3972</v>
      </c>
      <c r="DK53" s="33" t="s">
        <v>3973</v>
      </c>
      <c r="DL53" s="33" t="s">
        <v>3886</v>
      </c>
      <c r="DM53" s="33" t="s">
        <v>3974</v>
      </c>
      <c r="DN53" s="33" t="s">
        <v>3975</v>
      </c>
      <c r="DO53" s="33" t="s">
        <v>3976</v>
      </c>
      <c r="DP53" s="33" t="s">
        <v>3886</v>
      </c>
      <c r="DQ53" s="33" t="s">
        <v>3977</v>
      </c>
      <c r="DR53" s="33" t="s">
        <v>3978</v>
      </c>
      <c r="DS53" s="33" t="s">
        <v>3979</v>
      </c>
      <c r="DT53" s="33" t="s">
        <v>3886</v>
      </c>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W53" s="33" t="s">
        <v>3980</v>
      </c>
      <c r="EX53" s="33" t="s">
        <v>3981</v>
      </c>
      <c r="EY53" s="33" t="s">
        <v>705</v>
      </c>
      <c r="EZ53" s="33" t="s">
        <v>706</v>
      </c>
      <c r="FA53" s="33" t="s">
        <v>3982</v>
      </c>
      <c r="FB53" s="33" t="s">
        <v>328</v>
      </c>
      <c r="FC53" s="33" t="s">
        <v>126</v>
      </c>
      <c r="FD53" s="33" t="s">
        <v>3983</v>
      </c>
      <c r="FE53" s="33">
        <v>5</v>
      </c>
      <c r="FF53" s="33">
        <v>12</v>
      </c>
      <c r="FG53" s="33">
        <v>17</v>
      </c>
      <c r="FH53" s="33" t="s">
        <v>3984</v>
      </c>
      <c r="FI53" s="33" t="s">
        <v>3985</v>
      </c>
      <c r="FJ53" s="33" t="s">
        <v>3986</v>
      </c>
      <c r="FK53" s="33" t="s">
        <v>3987</v>
      </c>
      <c r="FL53" s="33" t="s">
        <v>3905</v>
      </c>
      <c r="FM53" s="33" t="s">
        <v>3889</v>
      </c>
      <c r="FN53" s="33" t="s">
        <v>3988</v>
      </c>
      <c r="FO53" s="33" t="s">
        <v>3989</v>
      </c>
      <c r="FP53" s="33" t="s">
        <v>3905</v>
      </c>
      <c r="FQ53" s="33" t="s">
        <v>3990</v>
      </c>
      <c r="FR53" s="33" t="s">
        <v>3991</v>
      </c>
      <c r="FS53" s="33" t="s">
        <v>3992</v>
      </c>
      <c r="FT53" s="33" t="s">
        <v>3905</v>
      </c>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t="s">
        <v>3993</v>
      </c>
      <c r="GT53" s="33" t="s">
        <v>3994</v>
      </c>
      <c r="GU53" s="33" t="s">
        <v>705</v>
      </c>
      <c r="GV53" s="33" t="s">
        <v>706</v>
      </c>
      <c r="GW53" s="33" t="s">
        <v>3953</v>
      </c>
      <c r="GX53" s="33" t="s">
        <v>328</v>
      </c>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3"/>
      <c r="OD53" s="33"/>
      <c r="OE53" s="33"/>
      <c r="OF53" s="33"/>
      <c r="OG53" s="33"/>
      <c r="OH53" s="33"/>
      <c r="OI53" s="33"/>
      <c r="OJ53" s="33"/>
      <c r="OK53" s="33"/>
      <c r="OL53" s="33"/>
      <c r="OM53" s="33"/>
      <c r="ON53" s="33"/>
      <c r="OO53" s="33"/>
      <c r="OP53" s="33"/>
      <c r="OQ53" s="33"/>
      <c r="OR53" s="33"/>
      <c r="OS53" s="33"/>
      <c r="OT53" s="33"/>
      <c r="OU53" s="33"/>
      <c r="OV53" s="33"/>
      <c r="OW53" s="33"/>
      <c r="OX53" s="33"/>
      <c r="OY53" s="33"/>
      <c r="OZ53" s="33"/>
      <c r="PA53" s="33"/>
      <c r="PB53" s="33"/>
      <c r="PC53" s="33"/>
      <c r="PD53" s="33"/>
      <c r="PE53" s="33"/>
      <c r="PF53" s="33"/>
      <c r="PG53" s="33"/>
      <c r="PH53" s="33"/>
      <c r="PI53" s="33"/>
      <c r="PJ53" s="33"/>
      <c r="PK53" s="33"/>
      <c r="PL53" s="33"/>
      <c r="PM53" s="33"/>
      <c r="PN53" s="33"/>
      <c r="PO53" s="33"/>
      <c r="PP53" s="33"/>
      <c r="PQ53" s="33"/>
      <c r="PR53" s="33"/>
      <c r="PS53" s="33"/>
      <c r="PT53" s="33"/>
      <c r="PU53" s="33"/>
      <c r="PV53" s="33"/>
      <c r="PW53" s="33"/>
      <c r="PX53" s="33"/>
      <c r="PY53" s="33"/>
      <c r="PZ53" s="33"/>
      <c r="QA53" s="33"/>
      <c r="QB53" s="33"/>
      <c r="QC53" s="33"/>
      <c r="QD53" s="33"/>
      <c r="QE53" s="33"/>
      <c r="QF53" s="33"/>
      <c r="QG53" s="33"/>
      <c r="QH53" s="33"/>
      <c r="QI53" s="33"/>
      <c r="QJ53" s="33"/>
      <c r="QK53" s="33"/>
      <c r="QL53" s="33"/>
      <c r="QM53" s="33"/>
      <c r="QN53" s="33"/>
      <c r="QO53" s="33"/>
      <c r="QP53" s="33"/>
      <c r="QQ53" s="33"/>
      <c r="QR53" s="33"/>
      <c r="QS53" s="33"/>
      <c r="QT53" s="33"/>
      <c r="QU53" s="33"/>
      <c r="QV53" s="33"/>
      <c r="QW53" s="33"/>
      <c r="QX53" s="33"/>
      <c r="QY53" s="33"/>
      <c r="QZ53" s="33"/>
      <c r="RA53" s="33"/>
      <c r="RB53" s="33"/>
      <c r="RC53" s="33"/>
      <c r="RD53" s="33"/>
      <c r="RE53" s="33"/>
      <c r="RF53" s="33"/>
      <c r="RG53" s="33"/>
      <c r="RH53" s="33"/>
      <c r="RI53" s="33"/>
      <c r="RJ53" s="33"/>
      <c r="RK53" s="33"/>
      <c r="RL53" s="33"/>
      <c r="RM53" s="33"/>
      <c r="RN53" s="33"/>
      <c r="RO53" s="33"/>
      <c r="RP53" s="33"/>
      <c r="RQ53" s="33"/>
      <c r="RR53" s="33"/>
      <c r="RS53" s="33"/>
      <c r="RT53" s="33"/>
      <c r="RU53" s="33"/>
      <c r="RV53" s="33"/>
      <c r="RW53" s="33"/>
      <c r="RX53" s="33"/>
      <c r="RY53" s="33"/>
      <c r="RZ53" s="33"/>
      <c r="SA53" s="33" t="s">
        <v>3995</v>
      </c>
      <c r="SB53" s="33" t="s">
        <v>1001</v>
      </c>
      <c r="SC53" s="33" t="s">
        <v>1002</v>
      </c>
      <c r="SD53" s="33" t="s">
        <v>1003</v>
      </c>
      <c r="SE53" s="33" t="s">
        <v>948</v>
      </c>
      <c r="SF53" s="33" t="s">
        <v>1924</v>
      </c>
      <c r="SG53" s="33"/>
      <c r="SH53" s="33"/>
      <c r="SI53" s="33"/>
      <c r="SJ53" s="33"/>
      <c r="SK53" s="33"/>
      <c r="SL53" s="33"/>
      <c r="SM53" s="33"/>
      <c r="SN53" s="33"/>
      <c r="SO53" s="33"/>
      <c r="SP53" s="33"/>
      <c r="SQ53" s="33"/>
      <c r="SR53" s="33"/>
      <c r="SS53" s="33"/>
      <c r="ST53" s="33"/>
      <c r="SU53" s="33"/>
      <c r="SV53" s="33"/>
      <c r="SW53" s="33"/>
      <c r="SX53" s="33"/>
      <c r="SY53" s="33"/>
      <c r="SZ53" s="33"/>
      <c r="TA53" s="33"/>
      <c r="TB53" s="33"/>
      <c r="TC53" s="33"/>
      <c r="TD53" s="33"/>
      <c r="TE53" s="33"/>
      <c r="TF53" s="33"/>
      <c r="TG53" s="33"/>
      <c r="TH53" s="33"/>
      <c r="TI53" s="33"/>
      <c r="TJ53" s="33"/>
      <c r="TK53" s="33"/>
      <c r="TL53" s="33"/>
      <c r="TM53" s="33"/>
      <c r="TN53" s="33"/>
      <c r="TO53" s="33" t="s">
        <v>3996</v>
      </c>
      <c r="TP53" s="33" t="s">
        <v>3997</v>
      </c>
      <c r="TQ53" s="33" t="s">
        <v>3998</v>
      </c>
      <c r="TR53" s="33" t="s">
        <v>3999</v>
      </c>
      <c r="TS53" s="33" t="s">
        <v>4000</v>
      </c>
      <c r="TT53" s="33" t="s">
        <v>4001</v>
      </c>
      <c r="TU53" s="33" t="s">
        <v>4002</v>
      </c>
      <c r="TV53" s="33" t="s">
        <v>4003</v>
      </c>
      <c r="TW53" s="33" t="s">
        <v>4004</v>
      </c>
      <c r="TX53" s="33"/>
      <c r="TY53" s="33"/>
      <c r="TZ53" s="33"/>
      <c r="UA53" s="33"/>
      <c r="UB53" s="33"/>
      <c r="UC53" s="33"/>
      <c r="UD53" s="33"/>
      <c r="UE53" s="33"/>
      <c r="UF53" s="33"/>
      <c r="UG53" s="33"/>
      <c r="UH53" s="33"/>
      <c r="UI53" s="35"/>
      <c r="UJ53" s="35"/>
      <c r="UK53" s="35"/>
      <c r="UL53" s="35"/>
      <c r="UM53" s="35"/>
      <c r="UN53" s="35"/>
      <c r="UO53" s="35"/>
      <c r="UP53" s="35"/>
      <c r="UQ53" s="33"/>
      <c r="UR53" s="35"/>
      <c r="US53" s="35"/>
      <c r="UT53" s="35"/>
      <c r="UU53" s="35"/>
      <c r="UV53" s="35"/>
      <c r="UW53" s="35"/>
      <c r="UX53" s="35"/>
      <c r="UY53" s="35"/>
      <c r="UZ53" s="35"/>
      <c r="VA53" s="35"/>
      <c r="VB53" s="36"/>
    </row>
    <row r="54" spans="1:574" s="34" customFormat="1" ht="15" customHeight="1">
      <c r="A54" s="33" t="s">
        <v>2200</v>
      </c>
      <c r="B54" s="33" t="s">
        <v>4005</v>
      </c>
      <c r="C54" s="33" t="s">
        <v>229</v>
      </c>
      <c r="D54" s="33" t="s">
        <v>920</v>
      </c>
      <c r="E54" s="35" t="s">
        <v>3834</v>
      </c>
      <c r="F54" s="33">
        <v>16</v>
      </c>
      <c r="G54" s="33">
        <v>44</v>
      </c>
      <c r="H54" s="33">
        <v>60</v>
      </c>
      <c r="I54" s="33">
        <v>4</v>
      </c>
      <c r="J54" s="33" t="s">
        <v>4006</v>
      </c>
      <c r="K54" s="33" t="s">
        <v>8</v>
      </c>
      <c r="L54" s="33" t="s">
        <v>4007</v>
      </c>
      <c r="M54" s="33">
        <v>4</v>
      </c>
      <c r="N54" s="33">
        <v>10</v>
      </c>
      <c r="O54" s="33">
        <v>14</v>
      </c>
      <c r="P54" s="33" t="s">
        <v>4008</v>
      </c>
      <c r="Q54" s="33" t="s">
        <v>4009</v>
      </c>
      <c r="R54" s="33" t="s">
        <v>4010</v>
      </c>
      <c r="S54" s="33" t="s">
        <v>453</v>
      </c>
      <c r="T54" s="33" t="s">
        <v>4011</v>
      </c>
      <c r="U54" s="33" t="s">
        <v>4012</v>
      </c>
      <c r="V54" s="33" t="s">
        <v>4013</v>
      </c>
      <c r="W54" s="33" t="s">
        <v>4014</v>
      </c>
      <c r="X54" s="33" t="s">
        <v>4011</v>
      </c>
      <c r="Y54" s="33" t="s">
        <v>4015</v>
      </c>
      <c r="Z54" s="33" t="s">
        <v>4016</v>
      </c>
      <c r="AA54" s="33" t="s">
        <v>4017</v>
      </c>
      <c r="AB54" s="33" t="s">
        <v>4011</v>
      </c>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t="s">
        <v>4018</v>
      </c>
      <c r="BB54" s="33" t="s">
        <v>4019</v>
      </c>
      <c r="BC54" s="33" t="s">
        <v>435</v>
      </c>
      <c r="BD54" s="33" t="s">
        <v>4020</v>
      </c>
      <c r="BE54" s="33" t="s">
        <v>4021</v>
      </c>
      <c r="BF54" s="33" t="s">
        <v>244</v>
      </c>
      <c r="BG54" s="33" t="s">
        <v>67</v>
      </c>
      <c r="BH54" s="33" t="s">
        <v>4022</v>
      </c>
      <c r="BI54" s="33">
        <v>6</v>
      </c>
      <c r="BJ54" s="33">
        <v>12</v>
      </c>
      <c r="BK54" s="33">
        <v>18</v>
      </c>
      <c r="BL54" s="33" t="s">
        <v>4023</v>
      </c>
      <c r="BM54" s="33" t="s">
        <v>4024</v>
      </c>
      <c r="BN54" s="33" t="s">
        <v>4025</v>
      </c>
      <c r="BO54" s="33" t="s">
        <v>4026</v>
      </c>
      <c r="BP54" s="33" t="s">
        <v>4011</v>
      </c>
      <c r="BQ54" s="33" t="s">
        <v>4027</v>
      </c>
      <c r="BR54" s="33" t="s">
        <v>4028</v>
      </c>
      <c r="BS54" s="33" t="s">
        <v>4029</v>
      </c>
      <c r="BT54" s="33" t="s">
        <v>4011</v>
      </c>
      <c r="BU54" s="33" t="s">
        <v>4030</v>
      </c>
      <c r="BV54" s="33" t="s">
        <v>4031</v>
      </c>
      <c r="BW54" s="33" t="s">
        <v>4032</v>
      </c>
      <c r="BX54" s="33" t="s">
        <v>4011</v>
      </c>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t="s">
        <v>4033</v>
      </c>
      <c r="CX54" s="33" t="s">
        <v>4034</v>
      </c>
      <c r="CY54" s="33" t="s">
        <v>1310</v>
      </c>
      <c r="CZ54" s="33" t="s">
        <v>4020</v>
      </c>
      <c r="DA54" s="33" t="s">
        <v>4021</v>
      </c>
      <c r="DB54" s="33" t="s">
        <v>244</v>
      </c>
      <c r="DC54" s="33" t="s">
        <v>123</v>
      </c>
      <c r="DD54" s="33" t="s">
        <v>4035</v>
      </c>
      <c r="DE54" s="33">
        <v>6</v>
      </c>
      <c r="DF54" s="33">
        <v>22</v>
      </c>
      <c r="DG54" s="33">
        <v>28</v>
      </c>
      <c r="DH54" s="33" t="s">
        <v>4036</v>
      </c>
      <c r="DI54" s="33" t="s">
        <v>4037</v>
      </c>
      <c r="DJ54" s="33" t="s">
        <v>4038</v>
      </c>
      <c r="DK54" s="33" t="s">
        <v>4039</v>
      </c>
      <c r="DL54" s="33" t="s">
        <v>4011</v>
      </c>
      <c r="DM54" s="33" t="s">
        <v>4040</v>
      </c>
      <c r="DN54" s="33" t="s">
        <v>4041</v>
      </c>
      <c r="DO54" s="33" t="s">
        <v>4042</v>
      </c>
      <c r="DP54" s="33" t="s">
        <v>4011</v>
      </c>
      <c r="DQ54" s="33" t="s">
        <v>4043</v>
      </c>
      <c r="DR54" s="33" t="s">
        <v>4044</v>
      </c>
      <c r="DS54" s="33" t="s">
        <v>4045</v>
      </c>
      <c r="DT54" s="33" t="s">
        <v>4011</v>
      </c>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W54" s="33" t="s">
        <v>4046</v>
      </c>
      <c r="EX54" s="33" t="s">
        <v>4047</v>
      </c>
      <c r="EY54" s="33" t="s">
        <v>1310</v>
      </c>
      <c r="EZ54" s="33" t="s">
        <v>4020</v>
      </c>
      <c r="FA54" s="33" t="s">
        <v>4021</v>
      </c>
      <c r="FB54" s="33" t="s">
        <v>244</v>
      </c>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c r="MB54" s="33"/>
      <c r="MC54" s="33"/>
      <c r="MD54" s="33"/>
      <c r="ME54" s="33"/>
      <c r="MF54" s="33"/>
      <c r="MG54" s="33"/>
      <c r="MH54" s="33"/>
      <c r="MI54" s="33"/>
      <c r="MJ54" s="33"/>
      <c r="MK54" s="33"/>
      <c r="ML54" s="33"/>
      <c r="MM54" s="33"/>
      <c r="MN54" s="33"/>
      <c r="MO54" s="33"/>
      <c r="MP54" s="33"/>
      <c r="MQ54" s="33"/>
      <c r="MR54" s="33"/>
      <c r="MS54" s="33"/>
      <c r="MT54" s="33"/>
      <c r="MU54" s="33"/>
      <c r="MV54" s="33"/>
      <c r="MW54" s="33"/>
      <c r="MX54" s="33"/>
      <c r="MY54" s="33"/>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c r="NZ54" s="33"/>
      <c r="OA54" s="33"/>
      <c r="OB54" s="33"/>
      <c r="OC54" s="33"/>
      <c r="OD54" s="33"/>
      <c r="OE54" s="33"/>
      <c r="OF54" s="33"/>
      <c r="OG54" s="33"/>
      <c r="OH54" s="33"/>
      <c r="OI54" s="33"/>
      <c r="OJ54" s="33"/>
      <c r="OK54" s="33"/>
      <c r="OL54" s="33"/>
      <c r="OM54" s="33"/>
      <c r="ON54" s="33"/>
      <c r="OO54" s="33"/>
      <c r="OP54" s="33"/>
      <c r="OQ54" s="33"/>
      <c r="OR54" s="33"/>
      <c r="OS54" s="33"/>
      <c r="OT54" s="33"/>
      <c r="OU54" s="33"/>
      <c r="OV54" s="33"/>
      <c r="OW54" s="33"/>
      <c r="OX54" s="33"/>
      <c r="OY54" s="33"/>
      <c r="OZ54" s="33"/>
      <c r="PA54" s="33"/>
      <c r="PB54" s="33"/>
      <c r="PC54" s="33"/>
      <c r="PD54" s="33"/>
      <c r="PE54" s="33"/>
      <c r="PF54" s="33"/>
      <c r="PG54" s="33"/>
      <c r="PH54" s="33"/>
      <c r="PI54" s="33"/>
      <c r="PJ54" s="33"/>
      <c r="PK54" s="33"/>
      <c r="PL54" s="33"/>
      <c r="PM54" s="33"/>
      <c r="PN54" s="33"/>
      <c r="PO54" s="33"/>
      <c r="PP54" s="33"/>
      <c r="PQ54" s="33"/>
      <c r="PR54" s="33"/>
      <c r="PS54" s="33"/>
      <c r="PT54" s="33"/>
      <c r="PU54" s="33"/>
      <c r="PV54" s="33"/>
      <c r="PW54" s="33"/>
      <c r="PX54" s="33"/>
      <c r="PY54" s="33"/>
      <c r="PZ54" s="33"/>
      <c r="QA54" s="33"/>
      <c r="QB54" s="33"/>
      <c r="QC54" s="33"/>
      <c r="QD54" s="33"/>
      <c r="QE54" s="33"/>
      <c r="QF54" s="33"/>
      <c r="QG54" s="33"/>
      <c r="QH54" s="33"/>
      <c r="QI54" s="33"/>
      <c r="QJ54" s="33"/>
      <c r="QK54" s="33"/>
      <c r="QL54" s="33"/>
      <c r="QM54" s="33"/>
      <c r="QN54" s="33"/>
      <c r="QO54" s="33"/>
      <c r="QP54" s="33"/>
      <c r="QQ54" s="33"/>
      <c r="QR54" s="33"/>
      <c r="QS54" s="33"/>
      <c r="QT54" s="33"/>
      <c r="QU54" s="33"/>
      <c r="QV54" s="33"/>
      <c r="QW54" s="33"/>
      <c r="QX54" s="33"/>
      <c r="QY54" s="33"/>
      <c r="QZ54" s="33"/>
      <c r="RA54" s="33"/>
      <c r="RB54" s="33"/>
      <c r="RC54" s="33"/>
      <c r="RD54" s="33"/>
      <c r="RE54" s="33"/>
      <c r="RF54" s="33"/>
      <c r="RG54" s="33"/>
      <c r="RH54" s="33"/>
      <c r="RI54" s="33"/>
      <c r="RJ54" s="33"/>
      <c r="RK54" s="33"/>
      <c r="RL54" s="33"/>
      <c r="RM54" s="33"/>
      <c r="RN54" s="33"/>
      <c r="RO54" s="33"/>
      <c r="RP54" s="33"/>
      <c r="RQ54" s="33"/>
      <c r="RR54" s="33"/>
      <c r="RS54" s="33"/>
      <c r="RT54" s="33"/>
      <c r="RU54" s="33"/>
      <c r="RV54" s="33"/>
      <c r="RW54" s="33"/>
      <c r="RX54" s="33"/>
      <c r="RY54" s="33"/>
      <c r="RZ54" s="33"/>
      <c r="SA54" s="33" t="s">
        <v>1000</v>
      </c>
      <c r="SB54" s="33" t="s">
        <v>1001</v>
      </c>
      <c r="SC54" s="33" t="s">
        <v>1002</v>
      </c>
      <c r="SD54" s="33" t="s">
        <v>1003</v>
      </c>
      <c r="SE54" s="33" t="s">
        <v>948</v>
      </c>
      <c r="SF54" s="33" t="s">
        <v>1924</v>
      </c>
      <c r="SG54" s="33"/>
      <c r="SH54" s="33"/>
      <c r="SI54" s="33"/>
      <c r="SJ54" s="33"/>
      <c r="SK54" s="33"/>
      <c r="SL54" s="33"/>
      <c r="SM54" s="33"/>
      <c r="SN54" s="33"/>
      <c r="SO54" s="33"/>
      <c r="SP54" s="33"/>
      <c r="SQ54" s="33"/>
      <c r="SR54" s="33"/>
      <c r="SS54" s="33"/>
      <c r="ST54" s="33"/>
      <c r="SU54" s="33"/>
      <c r="SV54" s="33"/>
      <c r="SW54" s="33"/>
      <c r="SX54" s="33"/>
      <c r="SY54" s="33"/>
      <c r="SZ54" s="33"/>
      <c r="TA54" s="33"/>
      <c r="TB54" s="33"/>
      <c r="TC54" s="33"/>
      <c r="TD54" s="33"/>
      <c r="TE54" s="33"/>
      <c r="TF54" s="33"/>
      <c r="TG54" s="33"/>
      <c r="TH54" s="33"/>
      <c r="TI54" s="33"/>
      <c r="TJ54" s="33"/>
      <c r="TK54" s="33"/>
      <c r="TL54" s="33"/>
      <c r="TM54" s="33"/>
      <c r="TN54" s="33"/>
      <c r="TO54" s="33" t="s">
        <v>4048</v>
      </c>
      <c r="TP54" s="33" t="s">
        <v>4049</v>
      </c>
      <c r="TQ54" s="33" t="s">
        <v>4050</v>
      </c>
      <c r="TR54" s="33" t="s">
        <v>4051</v>
      </c>
      <c r="TS54" s="33" t="s">
        <v>4052</v>
      </c>
      <c r="TT54" s="33"/>
      <c r="TU54" s="33"/>
      <c r="TV54" s="33"/>
      <c r="TW54" s="33"/>
      <c r="TX54" s="33"/>
      <c r="TY54" s="33"/>
      <c r="TZ54" s="33"/>
      <c r="UA54" s="33"/>
      <c r="UB54" s="33"/>
      <c r="UC54" s="33"/>
      <c r="UD54" s="33"/>
      <c r="UE54" s="33"/>
      <c r="UF54" s="33"/>
      <c r="UG54" s="33"/>
      <c r="UH54" s="33"/>
      <c r="UI54" s="35"/>
      <c r="UJ54" s="35"/>
      <c r="UK54" s="35"/>
      <c r="UL54" s="35"/>
      <c r="UM54" s="35"/>
      <c r="UN54" s="35"/>
      <c r="UO54" s="35"/>
      <c r="UP54" s="35"/>
      <c r="UQ54" s="33"/>
      <c r="UR54" s="35"/>
      <c r="US54" s="35"/>
      <c r="UT54" s="35"/>
      <c r="UU54" s="35"/>
      <c r="UV54" s="35"/>
      <c r="UW54" s="35"/>
      <c r="UX54" s="35"/>
      <c r="UY54" s="35"/>
      <c r="UZ54" s="35"/>
      <c r="VA54" s="35"/>
      <c r="VB54" s="36"/>
    </row>
    <row r="55" spans="1:574" s="34" customFormat="1" ht="15" customHeight="1">
      <c r="A55" s="33" t="s">
        <v>2201</v>
      </c>
      <c r="B55" s="33" t="s">
        <v>4053</v>
      </c>
      <c r="C55" s="33" t="s">
        <v>229</v>
      </c>
      <c r="D55" s="33" t="s">
        <v>1011</v>
      </c>
      <c r="E55" s="35" t="s">
        <v>3834</v>
      </c>
      <c r="F55" s="33">
        <v>20</v>
      </c>
      <c r="G55" s="33">
        <v>40</v>
      </c>
      <c r="H55" s="33">
        <v>60</v>
      </c>
      <c r="I55" s="33">
        <v>4</v>
      </c>
      <c r="J55" s="33" t="s">
        <v>4054</v>
      </c>
      <c r="K55" s="33" t="s">
        <v>8</v>
      </c>
      <c r="L55" s="33" t="s">
        <v>4055</v>
      </c>
      <c r="M55" s="33">
        <v>10</v>
      </c>
      <c r="N55" s="33">
        <v>20</v>
      </c>
      <c r="O55" s="33">
        <v>30</v>
      </c>
      <c r="P55" s="33" t="s">
        <v>4056</v>
      </c>
      <c r="Q55" s="33" t="s">
        <v>4057</v>
      </c>
      <c r="R55" s="33" t="s">
        <v>4058</v>
      </c>
      <c r="S55" s="33" t="s">
        <v>4059</v>
      </c>
      <c r="T55" s="33" t="s">
        <v>4060</v>
      </c>
      <c r="U55" s="33" t="s">
        <v>4061</v>
      </c>
      <c r="V55" s="33" t="s">
        <v>4062</v>
      </c>
      <c r="W55" s="33" t="s">
        <v>4063</v>
      </c>
      <c r="X55" s="33" t="s">
        <v>4060</v>
      </c>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t="s">
        <v>4064</v>
      </c>
      <c r="BB55" s="33" t="s">
        <v>4065</v>
      </c>
      <c r="BC55" s="33" t="s">
        <v>4066</v>
      </c>
      <c r="BD55" s="33" t="s">
        <v>4067</v>
      </c>
      <c r="BE55" s="33" t="s">
        <v>4068</v>
      </c>
      <c r="BF55" s="33" t="s">
        <v>244</v>
      </c>
      <c r="BG55" s="33" t="s">
        <v>67</v>
      </c>
      <c r="BH55" s="33" t="s">
        <v>4069</v>
      </c>
      <c r="BI55" s="33">
        <v>10</v>
      </c>
      <c r="BJ55" s="33">
        <v>20</v>
      </c>
      <c r="BK55" s="33">
        <v>30</v>
      </c>
      <c r="BL55" s="33" t="s">
        <v>4070</v>
      </c>
      <c r="BM55" s="33" t="s">
        <v>4071</v>
      </c>
      <c r="BN55" s="33" t="s">
        <v>4072</v>
      </c>
      <c r="BO55" s="33" t="s">
        <v>4073</v>
      </c>
      <c r="BP55" s="33" t="s">
        <v>4060</v>
      </c>
      <c r="BQ55" s="33" t="s">
        <v>4074</v>
      </c>
      <c r="BR55" s="33" t="s">
        <v>4075</v>
      </c>
      <c r="BS55" s="33" t="s">
        <v>4076</v>
      </c>
      <c r="BT55" s="33" t="s">
        <v>4060</v>
      </c>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t="s">
        <v>4077</v>
      </c>
      <c r="CX55" s="33" t="s">
        <v>4078</v>
      </c>
      <c r="CY55" s="33" t="s">
        <v>444</v>
      </c>
      <c r="CZ55" s="33" t="s">
        <v>4079</v>
      </c>
      <c r="DA55" s="33" t="s">
        <v>4080</v>
      </c>
      <c r="DB55" s="33" t="s">
        <v>244</v>
      </c>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3"/>
      <c r="OD55" s="33"/>
      <c r="OE55" s="33"/>
      <c r="OF55" s="33"/>
      <c r="OG55" s="33"/>
      <c r="OH55" s="33"/>
      <c r="OI55" s="33"/>
      <c r="OJ55" s="33"/>
      <c r="OK55" s="33"/>
      <c r="OL55" s="33"/>
      <c r="OM55" s="33"/>
      <c r="ON55" s="33"/>
      <c r="OO55" s="33"/>
      <c r="OP55" s="33"/>
      <c r="OQ55" s="33"/>
      <c r="OR55" s="33"/>
      <c r="OS55" s="33"/>
      <c r="OT55" s="33"/>
      <c r="OU55" s="33"/>
      <c r="OV55" s="33"/>
      <c r="OW55" s="33"/>
      <c r="OX55" s="33"/>
      <c r="OY55" s="33"/>
      <c r="OZ55" s="33"/>
      <c r="PA55" s="33"/>
      <c r="PB55" s="33"/>
      <c r="PC55" s="33"/>
      <c r="PD55" s="33"/>
      <c r="PE55" s="33"/>
      <c r="PF55" s="33"/>
      <c r="PG55" s="33"/>
      <c r="PH55" s="33"/>
      <c r="PI55" s="33"/>
      <c r="PJ55" s="33"/>
      <c r="PK55" s="33"/>
      <c r="PL55" s="33"/>
      <c r="PM55" s="33"/>
      <c r="PN55" s="33"/>
      <c r="PO55" s="33"/>
      <c r="PP55" s="33"/>
      <c r="PQ55" s="33"/>
      <c r="PR55" s="33"/>
      <c r="PS55" s="33"/>
      <c r="PT55" s="33"/>
      <c r="PU55" s="33"/>
      <c r="PV55" s="33"/>
      <c r="PW55" s="33"/>
      <c r="PX55" s="33"/>
      <c r="PY55" s="33"/>
      <c r="PZ55" s="33"/>
      <c r="QA55" s="33"/>
      <c r="QB55" s="33"/>
      <c r="QC55" s="33"/>
      <c r="QD55" s="33"/>
      <c r="QE55" s="33"/>
      <c r="QF55" s="33"/>
      <c r="QG55" s="33"/>
      <c r="QH55" s="33"/>
      <c r="QI55" s="33"/>
      <c r="QJ55" s="33"/>
      <c r="QK55" s="33"/>
      <c r="QL55" s="33"/>
      <c r="QM55" s="33"/>
      <c r="QN55" s="33"/>
      <c r="QO55" s="33"/>
      <c r="QP55" s="33"/>
      <c r="QQ55" s="33"/>
      <c r="QR55" s="33"/>
      <c r="QS55" s="33"/>
      <c r="QT55" s="33"/>
      <c r="QU55" s="33"/>
      <c r="QV55" s="33"/>
      <c r="QW55" s="33"/>
      <c r="QX55" s="33"/>
      <c r="QY55" s="33"/>
      <c r="QZ55" s="33"/>
      <c r="RA55" s="33"/>
      <c r="RB55" s="33"/>
      <c r="RC55" s="33"/>
      <c r="RD55" s="33"/>
      <c r="RE55" s="33"/>
      <c r="RF55" s="33"/>
      <c r="RG55" s="33"/>
      <c r="RH55" s="33"/>
      <c r="RI55" s="33"/>
      <c r="RJ55" s="33"/>
      <c r="RK55" s="33"/>
      <c r="RL55" s="33"/>
      <c r="RM55" s="33"/>
      <c r="RN55" s="33"/>
      <c r="RO55" s="33"/>
      <c r="RP55" s="33"/>
      <c r="RQ55" s="33"/>
      <c r="RR55" s="33"/>
      <c r="RS55" s="33"/>
      <c r="RT55" s="33"/>
      <c r="RU55" s="33"/>
      <c r="RV55" s="33"/>
      <c r="RW55" s="33"/>
      <c r="RX55" s="33"/>
      <c r="RY55" s="33"/>
      <c r="RZ55" s="33"/>
      <c r="SA55" s="33" t="s">
        <v>1044</v>
      </c>
      <c r="SB55" s="33" t="s">
        <v>4081</v>
      </c>
      <c r="SC55" s="33" t="s">
        <v>1045</v>
      </c>
      <c r="SD55" s="33" t="s">
        <v>4082</v>
      </c>
      <c r="SE55" s="33" t="s">
        <v>1047</v>
      </c>
      <c r="SF55" s="33" t="s">
        <v>1048</v>
      </c>
      <c r="SG55" s="33" t="s">
        <v>1049</v>
      </c>
      <c r="SH55" s="33" t="s">
        <v>1050</v>
      </c>
      <c r="SI55" s="33"/>
      <c r="SJ55" s="33"/>
      <c r="SK55" s="33"/>
      <c r="SL55" s="33"/>
      <c r="SM55" s="33"/>
      <c r="SN55" s="33"/>
      <c r="SO55" s="33"/>
      <c r="SP55" s="33"/>
      <c r="SQ55" s="33"/>
      <c r="SR55" s="33"/>
      <c r="SS55" s="33"/>
      <c r="ST55" s="33"/>
      <c r="SU55" s="33"/>
      <c r="SV55" s="33"/>
      <c r="SW55" s="33"/>
      <c r="SX55" s="33"/>
      <c r="SY55" s="33"/>
      <c r="SZ55" s="33"/>
      <c r="TA55" s="33"/>
      <c r="TB55" s="33"/>
      <c r="TC55" s="33"/>
      <c r="TD55" s="33"/>
      <c r="TE55" s="33"/>
      <c r="TF55" s="33"/>
      <c r="TG55" s="33"/>
      <c r="TH55" s="33"/>
      <c r="TI55" s="33"/>
      <c r="TJ55" s="33"/>
      <c r="TK55" s="33"/>
      <c r="TL55" s="33"/>
      <c r="TM55" s="33"/>
      <c r="TN55" s="33"/>
      <c r="TO55" s="33" t="s">
        <v>1051</v>
      </c>
      <c r="TP55" s="33" t="s">
        <v>1052</v>
      </c>
      <c r="TQ55" s="33" t="s">
        <v>1053</v>
      </c>
      <c r="TR55" s="33" t="s">
        <v>1054</v>
      </c>
      <c r="TS55" s="33" t="s">
        <v>1055</v>
      </c>
      <c r="TT55" s="33" t="s">
        <v>1056</v>
      </c>
      <c r="TU55" s="33" t="s">
        <v>1057</v>
      </c>
      <c r="TV55" s="33" t="s">
        <v>1058</v>
      </c>
      <c r="TW55" s="33" t="s">
        <v>4083</v>
      </c>
      <c r="TX55" s="33"/>
      <c r="TY55" s="33"/>
      <c r="TZ55" s="33"/>
      <c r="UA55" s="33"/>
      <c r="UB55" s="33"/>
      <c r="UC55" s="33"/>
      <c r="UD55" s="33"/>
      <c r="UE55" s="33"/>
      <c r="UF55" s="33"/>
      <c r="UG55" s="33"/>
      <c r="UH55" s="33"/>
      <c r="UI55" s="35"/>
      <c r="UJ55" s="35"/>
      <c r="UK55" s="35"/>
      <c r="UL55" s="35"/>
      <c r="UM55" s="35"/>
      <c r="UN55" s="35"/>
      <c r="UO55" s="35"/>
      <c r="UP55" s="35"/>
      <c r="UQ55" s="33"/>
      <c r="UR55" s="35"/>
      <c r="US55" s="35"/>
      <c r="UT55" s="35"/>
      <c r="UU55" s="35"/>
      <c r="UV55" s="35"/>
      <c r="UW55" s="35"/>
      <c r="UX55" s="35"/>
      <c r="UY55" s="35"/>
      <c r="UZ55" s="35"/>
      <c r="VA55" s="35"/>
      <c r="VB55" s="36"/>
    </row>
    <row r="56" spans="1:574" s="34" customFormat="1" ht="15" customHeight="1">
      <c r="A56" s="33" t="s">
        <v>2202</v>
      </c>
      <c r="B56" s="33" t="s">
        <v>111</v>
      </c>
      <c r="C56" s="33" t="s">
        <v>229</v>
      </c>
      <c r="D56" s="33" t="s">
        <v>1015</v>
      </c>
      <c r="E56" s="35" t="s">
        <v>3834</v>
      </c>
      <c r="F56" s="33">
        <v>18</v>
      </c>
      <c r="G56" s="33">
        <v>27</v>
      </c>
      <c r="H56" s="33">
        <v>45</v>
      </c>
      <c r="I56" s="33">
        <v>3</v>
      </c>
      <c r="J56" s="33" t="s">
        <v>4084</v>
      </c>
      <c r="K56" s="33" t="s">
        <v>8</v>
      </c>
      <c r="L56" s="33" t="s">
        <v>4085</v>
      </c>
      <c r="M56" s="33">
        <v>8</v>
      </c>
      <c r="N56" s="33">
        <v>12</v>
      </c>
      <c r="O56" s="33">
        <v>20</v>
      </c>
      <c r="P56" s="33" t="s">
        <v>1018</v>
      </c>
      <c r="Q56" s="33" t="s">
        <v>4086</v>
      </c>
      <c r="R56" s="33" t="s">
        <v>4087</v>
      </c>
      <c r="S56" s="33" t="s">
        <v>4088</v>
      </c>
      <c r="T56" s="33" t="s">
        <v>1789</v>
      </c>
      <c r="U56" s="33" t="s">
        <v>4089</v>
      </c>
      <c r="V56" s="33" t="s">
        <v>4090</v>
      </c>
      <c r="W56" s="33" t="s">
        <v>4091</v>
      </c>
      <c r="X56" s="33" t="s">
        <v>1780</v>
      </c>
      <c r="Y56" s="33" t="s">
        <v>4092</v>
      </c>
      <c r="Z56" s="33" t="s">
        <v>4093</v>
      </c>
      <c r="AA56" s="33" t="s">
        <v>453</v>
      </c>
      <c r="AB56" s="33" t="s">
        <v>1780</v>
      </c>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t="s">
        <v>4094</v>
      </c>
      <c r="BB56" s="33" t="s">
        <v>4095</v>
      </c>
      <c r="BC56" s="33" t="s">
        <v>859</v>
      </c>
      <c r="BD56" s="33" t="s">
        <v>4096</v>
      </c>
      <c r="BE56" s="33" t="s">
        <v>4097</v>
      </c>
      <c r="BF56" s="33" t="s">
        <v>244</v>
      </c>
      <c r="BG56" s="33" t="s">
        <v>67</v>
      </c>
      <c r="BH56" s="33" t="s">
        <v>4098</v>
      </c>
      <c r="BI56" s="33">
        <v>4</v>
      </c>
      <c r="BJ56" s="33">
        <v>6</v>
      </c>
      <c r="BK56" s="33">
        <v>10</v>
      </c>
      <c r="BL56" s="33" t="s">
        <v>4099</v>
      </c>
      <c r="BM56" s="33" t="s">
        <v>4098</v>
      </c>
      <c r="BN56" s="33" t="s">
        <v>4100</v>
      </c>
      <c r="BO56" s="33" t="s">
        <v>4101</v>
      </c>
      <c r="BP56" s="33" t="s">
        <v>1780</v>
      </c>
      <c r="BQ56" s="33" t="s">
        <v>4102</v>
      </c>
      <c r="BR56" s="33" t="s">
        <v>4103</v>
      </c>
      <c r="BS56" s="33" t="s">
        <v>4104</v>
      </c>
      <c r="BT56" s="33" t="s">
        <v>1780</v>
      </c>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t="s">
        <v>4105</v>
      </c>
      <c r="CX56" s="33" t="s">
        <v>4106</v>
      </c>
      <c r="CY56" s="33" t="s">
        <v>859</v>
      </c>
      <c r="CZ56" s="33" t="s">
        <v>4107</v>
      </c>
      <c r="DA56" s="33" t="s">
        <v>4108</v>
      </c>
      <c r="DB56" s="33" t="s">
        <v>244</v>
      </c>
      <c r="DC56" s="33" t="s">
        <v>123</v>
      </c>
      <c r="DD56" s="33" t="s">
        <v>4109</v>
      </c>
      <c r="DE56" s="33">
        <v>6</v>
      </c>
      <c r="DF56" s="33">
        <v>9</v>
      </c>
      <c r="DG56" s="33">
        <v>15</v>
      </c>
      <c r="DH56" s="33" t="s">
        <v>4110</v>
      </c>
      <c r="DI56" s="33" t="s">
        <v>4111</v>
      </c>
      <c r="DJ56" s="33" t="s">
        <v>4112</v>
      </c>
      <c r="DK56" s="33" t="s">
        <v>4113</v>
      </c>
      <c r="DL56" s="33" t="s">
        <v>1780</v>
      </c>
      <c r="DM56" s="33" t="s">
        <v>4114</v>
      </c>
      <c r="DN56" s="33" t="s">
        <v>4115</v>
      </c>
      <c r="DO56" s="33" t="s">
        <v>4116</v>
      </c>
      <c r="DP56" s="33" t="s">
        <v>1780</v>
      </c>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W56" s="33" t="s">
        <v>4117</v>
      </c>
      <c r="EX56" s="33" t="s">
        <v>4118</v>
      </c>
      <c r="EY56" s="33" t="s">
        <v>1512</v>
      </c>
      <c r="EZ56" s="33" t="s">
        <v>4119</v>
      </c>
      <c r="FA56" s="33" t="s">
        <v>4120</v>
      </c>
      <c r="FB56" s="33" t="s">
        <v>244</v>
      </c>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c r="MY56" s="33"/>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c r="NZ56" s="33"/>
      <c r="OA56" s="33"/>
      <c r="OB56" s="33"/>
      <c r="OC56" s="33"/>
      <c r="OD56" s="33"/>
      <c r="OE56" s="33"/>
      <c r="OF56" s="33"/>
      <c r="OG56" s="33"/>
      <c r="OH56" s="33"/>
      <c r="OI56" s="33"/>
      <c r="OJ56" s="33"/>
      <c r="OK56" s="33"/>
      <c r="OL56" s="33"/>
      <c r="OM56" s="33"/>
      <c r="ON56" s="33"/>
      <c r="OO56" s="33"/>
      <c r="OP56" s="33"/>
      <c r="OQ56" s="33"/>
      <c r="OR56" s="33"/>
      <c r="OS56" s="33"/>
      <c r="OT56" s="33"/>
      <c r="OU56" s="33"/>
      <c r="OV56" s="33"/>
      <c r="OW56" s="33"/>
      <c r="OX56" s="33"/>
      <c r="OY56" s="33"/>
      <c r="OZ56" s="33"/>
      <c r="PA56" s="33"/>
      <c r="PB56" s="33"/>
      <c r="PC56" s="33"/>
      <c r="PD56" s="33"/>
      <c r="PE56" s="33"/>
      <c r="PF56" s="33"/>
      <c r="PG56" s="33"/>
      <c r="PH56" s="33"/>
      <c r="PI56" s="33"/>
      <c r="PJ56" s="33"/>
      <c r="PK56" s="33"/>
      <c r="PL56" s="33"/>
      <c r="PM56" s="33"/>
      <c r="PN56" s="33"/>
      <c r="PO56" s="33"/>
      <c r="PP56" s="33"/>
      <c r="PQ56" s="33"/>
      <c r="PR56" s="33"/>
      <c r="PS56" s="33"/>
      <c r="PT56" s="33"/>
      <c r="PU56" s="33"/>
      <c r="PV56" s="33"/>
      <c r="PW56" s="33"/>
      <c r="PX56" s="33"/>
      <c r="PY56" s="33"/>
      <c r="PZ56" s="33"/>
      <c r="QA56" s="33"/>
      <c r="QB56" s="33"/>
      <c r="QC56" s="33"/>
      <c r="QD56" s="33"/>
      <c r="QE56" s="33"/>
      <c r="QF56" s="33"/>
      <c r="QG56" s="33"/>
      <c r="QH56" s="33"/>
      <c r="QI56" s="33"/>
      <c r="QJ56" s="33"/>
      <c r="QK56" s="33"/>
      <c r="QL56" s="33"/>
      <c r="QM56" s="33"/>
      <c r="QN56" s="33"/>
      <c r="QO56" s="33"/>
      <c r="QP56" s="33"/>
      <c r="QQ56" s="33"/>
      <c r="QR56" s="33"/>
      <c r="QS56" s="33"/>
      <c r="QT56" s="33"/>
      <c r="QU56" s="33"/>
      <c r="QV56" s="33"/>
      <c r="QW56" s="33"/>
      <c r="QX56" s="33"/>
      <c r="QY56" s="33"/>
      <c r="QZ56" s="33"/>
      <c r="RA56" s="33"/>
      <c r="RB56" s="33"/>
      <c r="RC56" s="33"/>
      <c r="RD56" s="33"/>
      <c r="RE56" s="33"/>
      <c r="RF56" s="33"/>
      <c r="RG56" s="33"/>
      <c r="RH56" s="33"/>
      <c r="RI56" s="33"/>
      <c r="RJ56" s="33"/>
      <c r="RK56" s="33"/>
      <c r="RL56" s="33"/>
      <c r="RM56" s="33"/>
      <c r="RN56" s="33"/>
      <c r="RO56" s="33"/>
      <c r="RP56" s="33"/>
      <c r="RQ56" s="33"/>
      <c r="RR56" s="33"/>
      <c r="RS56" s="33"/>
      <c r="RT56" s="33"/>
      <c r="RU56" s="33"/>
      <c r="RV56" s="33"/>
      <c r="RW56" s="33"/>
      <c r="RX56" s="33"/>
      <c r="RY56" s="33"/>
      <c r="RZ56" s="33"/>
      <c r="SA56" s="33" t="s">
        <v>4121</v>
      </c>
      <c r="SB56" s="33" t="s">
        <v>4122</v>
      </c>
      <c r="SC56" s="33" t="s">
        <v>4123</v>
      </c>
      <c r="SD56" s="33" t="s">
        <v>4124</v>
      </c>
      <c r="SE56" s="33"/>
      <c r="SF56" s="33"/>
      <c r="SG56" s="33"/>
      <c r="SH56" s="33"/>
      <c r="SI56" s="33"/>
      <c r="SJ56" s="33"/>
      <c r="SK56" s="33"/>
      <c r="SL56" s="33"/>
      <c r="SM56" s="33"/>
      <c r="SN56" s="33"/>
      <c r="SO56" s="33"/>
      <c r="SP56" s="33"/>
      <c r="SQ56" s="33"/>
      <c r="SR56" s="33"/>
      <c r="SS56" s="33"/>
      <c r="ST56" s="33"/>
      <c r="SU56" s="33"/>
      <c r="SV56" s="33"/>
      <c r="SW56" s="33"/>
      <c r="SX56" s="33"/>
      <c r="SY56" s="33"/>
      <c r="SZ56" s="33"/>
      <c r="TA56" s="33"/>
      <c r="TB56" s="33"/>
      <c r="TC56" s="33"/>
      <c r="TD56" s="33"/>
      <c r="TE56" s="33"/>
      <c r="TF56" s="33"/>
      <c r="TG56" s="33"/>
      <c r="TH56" s="33"/>
      <c r="TI56" s="33"/>
      <c r="TJ56" s="33"/>
      <c r="TK56" s="33"/>
      <c r="TL56" s="33"/>
      <c r="TM56" s="33"/>
      <c r="TN56" s="33"/>
      <c r="TO56" s="33" t="s">
        <v>4125</v>
      </c>
      <c r="TP56" s="33" t="s">
        <v>1795</v>
      </c>
      <c r="TQ56" s="33" t="s">
        <v>4126</v>
      </c>
      <c r="TR56" s="33" t="s">
        <v>1454</v>
      </c>
      <c r="TS56" s="33" t="s">
        <v>1797</v>
      </c>
      <c r="TT56" s="33" t="s">
        <v>1798</v>
      </c>
      <c r="TU56" s="33"/>
      <c r="TV56" s="33"/>
      <c r="TW56" s="33"/>
      <c r="TX56" s="33"/>
      <c r="TY56" s="33"/>
      <c r="TZ56" s="33"/>
      <c r="UA56" s="33"/>
      <c r="UB56" s="33"/>
      <c r="UC56" s="33"/>
      <c r="UD56" s="33"/>
      <c r="UE56" s="33"/>
      <c r="UF56" s="33"/>
      <c r="UG56" s="33"/>
      <c r="UH56" s="33"/>
      <c r="UI56" s="35"/>
      <c r="UJ56" s="35"/>
      <c r="UK56" s="35"/>
      <c r="UL56" s="35"/>
      <c r="UM56" s="35"/>
      <c r="UN56" s="35"/>
      <c r="UO56" s="35"/>
      <c r="UP56" s="35"/>
      <c r="UQ56" s="33"/>
      <c r="UR56" s="35"/>
      <c r="US56" s="35"/>
      <c r="UT56" s="35"/>
      <c r="UU56" s="35"/>
      <c r="UV56" s="35"/>
      <c r="UW56" s="35"/>
      <c r="UX56" s="35"/>
      <c r="UY56" s="35"/>
      <c r="UZ56" s="35"/>
      <c r="VA56" s="35"/>
      <c r="VB56" s="36"/>
    </row>
    <row r="57" spans="1:574" s="34" customFormat="1" ht="15" customHeight="1">
      <c r="A57" s="33" t="s">
        <v>2203</v>
      </c>
      <c r="B57" s="33" t="s">
        <v>4127</v>
      </c>
      <c r="C57" s="33" t="s">
        <v>229</v>
      </c>
      <c r="D57" s="33" t="s">
        <v>920</v>
      </c>
      <c r="E57" s="35" t="s">
        <v>4128</v>
      </c>
      <c r="F57" s="33">
        <v>18</v>
      </c>
      <c r="G57" s="33">
        <v>42</v>
      </c>
      <c r="H57" s="33">
        <v>60</v>
      </c>
      <c r="I57" s="33">
        <v>4</v>
      </c>
      <c r="J57" s="33" t="s">
        <v>4129</v>
      </c>
      <c r="K57" s="33" t="s">
        <v>8</v>
      </c>
      <c r="L57" s="33" t="s">
        <v>4130</v>
      </c>
      <c r="M57" s="33">
        <v>5</v>
      </c>
      <c r="N57" s="33">
        <v>10</v>
      </c>
      <c r="O57" s="33">
        <v>15</v>
      </c>
      <c r="P57" s="33" t="s">
        <v>4131</v>
      </c>
      <c r="Q57" s="33" t="s">
        <v>4132</v>
      </c>
      <c r="R57" s="33" t="s">
        <v>4133</v>
      </c>
      <c r="S57" s="33" t="s">
        <v>453</v>
      </c>
      <c r="T57" s="33" t="s">
        <v>608</v>
      </c>
      <c r="U57" s="33" t="s">
        <v>4134</v>
      </c>
      <c r="V57" s="33" t="s">
        <v>4135</v>
      </c>
      <c r="W57" s="33" t="s">
        <v>4136</v>
      </c>
      <c r="X57" s="33" t="s">
        <v>608</v>
      </c>
      <c r="Y57" s="33" t="s">
        <v>4137</v>
      </c>
      <c r="Z57" s="33" t="s">
        <v>4138</v>
      </c>
      <c r="AA57" s="33" t="s">
        <v>453</v>
      </c>
      <c r="AB57" s="33" t="s">
        <v>608</v>
      </c>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t="s">
        <v>4139</v>
      </c>
      <c r="BB57" s="33" t="s">
        <v>4140</v>
      </c>
      <c r="BC57" s="33" t="s">
        <v>4141</v>
      </c>
      <c r="BD57" s="33" t="s">
        <v>4142</v>
      </c>
      <c r="BE57" s="33" t="s">
        <v>4143</v>
      </c>
      <c r="BF57" s="33" t="s">
        <v>244</v>
      </c>
      <c r="BG57" s="33" t="s">
        <v>67</v>
      </c>
      <c r="BH57" s="33" t="s">
        <v>4144</v>
      </c>
      <c r="BI57" s="33">
        <v>13</v>
      </c>
      <c r="BJ57" s="33">
        <v>32</v>
      </c>
      <c r="BK57" s="33">
        <v>45</v>
      </c>
      <c r="BL57" s="33" t="s">
        <v>4145</v>
      </c>
      <c r="BM57" s="33" t="s">
        <v>4146</v>
      </c>
      <c r="BN57" s="33" t="s">
        <v>4147</v>
      </c>
      <c r="BO57" s="33" t="s">
        <v>4148</v>
      </c>
      <c r="BP57" s="33" t="s">
        <v>608</v>
      </c>
      <c r="BQ57" s="33" t="s">
        <v>4149</v>
      </c>
      <c r="BR57" s="33" t="s">
        <v>4150</v>
      </c>
      <c r="BS57" s="33" t="s">
        <v>4151</v>
      </c>
      <c r="BT57" s="33" t="s">
        <v>608</v>
      </c>
      <c r="BU57" s="33" t="s">
        <v>4152</v>
      </c>
      <c r="BV57" s="33" t="s">
        <v>4153</v>
      </c>
      <c r="BW57" s="33" t="s">
        <v>4154</v>
      </c>
      <c r="BX57" s="33" t="s">
        <v>608</v>
      </c>
      <c r="BY57" s="33" t="s">
        <v>4155</v>
      </c>
      <c r="BZ57" s="33" t="s">
        <v>4156</v>
      </c>
      <c r="CA57" s="33" t="s">
        <v>4157</v>
      </c>
      <c r="CB57" s="33" t="s">
        <v>608</v>
      </c>
      <c r="CC57" s="33"/>
      <c r="CD57" s="33"/>
      <c r="CE57" s="33"/>
      <c r="CF57" s="33"/>
      <c r="CG57" s="33"/>
      <c r="CH57" s="33"/>
      <c r="CI57" s="33"/>
      <c r="CJ57" s="33"/>
      <c r="CK57" s="33"/>
      <c r="CL57" s="33"/>
      <c r="CM57" s="33"/>
      <c r="CN57" s="33"/>
      <c r="CO57" s="33"/>
      <c r="CP57" s="33"/>
      <c r="CQ57" s="33"/>
      <c r="CR57" s="33"/>
      <c r="CS57" s="33"/>
      <c r="CT57" s="33"/>
      <c r="CU57" s="33"/>
      <c r="CV57" s="33"/>
      <c r="CW57" s="33" t="s">
        <v>4158</v>
      </c>
      <c r="CX57" s="33" t="s">
        <v>4159</v>
      </c>
      <c r="CY57" s="33" t="s">
        <v>4160</v>
      </c>
      <c r="CZ57" s="33" t="s">
        <v>706</v>
      </c>
      <c r="DA57" s="33" t="s">
        <v>1063</v>
      </c>
      <c r="DB57" s="33" t="s">
        <v>328</v>
      </c>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c r="MB57" s="33"/>
      <c r="MC57" s="33"/>
      <c r="MD57" s="33"/>
      <c r="ME57" s="33"/>
      <c r="MF57" s="33"/>
      <c r="MG57" s="33"/>
      <c r="MH57" s="33"/>
      <c r="MI57" s="33"/>
      <c r="MJ57" s="33"/>
      <c r="MK57" s="33"/>
      <c r="ML57" s="33"/>
      <c r="MM57" s="33"/>
      <c r="MN57" s="33"/>
      <c r="MO57" s="33"/>
      <c r="MP57" s="33"/>
      <c r="MQ57" s="33"/>
      <c r="MR57" s="33"/>
      <c r="MS57" s="33"/>
      <c r="MT57" s="33"/>
      <c r="MU57" s="33"/>
      <c r="MV57" s="33"/>
      <c r="MW57" s="33"/>
      <c r="MX57" s="33"/>
      <c r="MY57" s="33"/>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c r="NZ57" s="33"/>
      <c r="OA57" s="33"/>
      <c r="OB57" s="33"/>
      <c r="OC57" s="33"/>
      <c r="OD57" s="33"/>
      <c r="OE57" s="33"/>
      <c r="OF57" s="33"/>
      <c r="OG57" s="33"/>
      <c r="OH57" s="33"/>
      <c r="OI57" s="33"/>
      <c r="OJ57" s="33"/>
      <c r="OK57" s="33"/>
      <c r="OL57" s="33"/>
      <c r="OM57" s="33"/>
      <c r="ON57" s="33"/>
      <c r="OO57" s="33"/>
      <c r="OP57" s="33"/>
      <c r="OQ57" s="33"/>
      <c r="OR57" s="33"/>
      <c r="OS57" s="33"/>
      <c r="OT57" s="33"/>
      <c r="OU57" s="33"/>
      <c r="OV57" s="33"/>
      <c r="OW57" s="33"/>
      <c r="OX57" s="33"/>
      <c r="OY57" s="33"/>
      <c r="OZ57" s="33"/>
      <c r="PA57" s="33"/>
      <c r="PB57" s="33"/>
      <c r="PC57" s="33"/>
      <c r="PD57" s="33"/>
      <c r="PE57" s="33"/>
      <c r="PF57" s="33"/>
      <c r="PG57" s="33"/>
      <c r="PH57" s="33"/>
      <c r="PI57" s="33"/>
      <c r="PJ57" s="33"/>
      <c r="PK57" s="33"/>
      <c r="PL57" s="33"/>
      <c r="PM57" s="33"/>
      <c r="PN57" s="33"/>
      <c r="PO57" s="33"/>
      <c r="PP57" s="33"/>
      <c r="PQ57" s="33"/>
      <c r="PR57" s="33"/>
      <c r="PS57" s="33"/>
      <c r="PT57" s="33"/>
      <c r="PU57" s="33"/>
      <c r="PV57" s="33"/>
      <c r="PW57" s="33"/>
      <c r="PX57" s="33"/>
      <c r="PY57" s="33"/>
      <c r="PZ57" s="33"/>
      <c r="QA57" s="33"/>
      <c r="QB57" s="33"/>
      <c r="QC57" s="33"/>
      <c r="QD57" s="33"/>
      <c r="QE57" s="33"/>
      <c r="QF57" s="33"/>
      <c r="QG57" s="33"/>
      <c r="QH57" s="33"/>
      <c r="QI57" s="33"/>
      <c r="QJ57" s="33"/>
      <c r="QK57" s="33"/>
      <c r="QL57" s="33"/>
      <c r="QM57" s="33"/>
      <c r="QN57" s="33"/>
      <c r="QO57" s="33"/>
      <c r="QP57" s="33"/>
      <c r="QQ57" s="33"/>
      <c r="QR57" s="33"/>
      <c r="QS57" s="33"/>
      <c r="QT57" s="33"/>
      <c r="QU57" s="33"/>
      <c r="QV57" s="33"/>
      <c r="QW57" s="33"/>
      <c r="QX57" s="33"/>
      <c r="QY57" s="33"/>
      <c r="QZ57" s="33"/>
      <c r="RA57" s="33"/>
      <c r="RB57" s="33"/>
      <c r="RC57" s="33"/>
      <c r="RD57" s="33"/>
      <c r="RE57" s="33"/>
      <c r="RF57" s="33"/>
      <c r="RG57" s="33"/>
      <c r="RH57" s="33"/>
      <c r="RI57" s="33"/>
      <c r="RJ57" s="33"/>
      <c r="RK57" s="33"/>
      <c r="RL57" s="33"/>
      <c r="RM57" s="33"/>
      <c r="RN57" s="33"/>
      <c r="RO57" s="33"/>
      <c r="RP57" s="33"/>
      <c r="RQ57" s="33"/>
      <c r="RR57" s="33"/>
      <c r="RS57" s="33"/>
      <c r="RT57" s="33"/>
      <c r="RU57" s="33"/>
      <c r="RV57" s="33"/>
      <c r="RW57" s="33"/>
      <c r="RX57" s="33"/>
      <c r="RY57" s="33"/>
      <c r="RZ57" s="33"/>
      <c r="SA57" s="33" t="s">
        <v>1000</v>
      </c>
      <c r="SB57" s="33" t="s">
        <v>1061</v>
      </c>
      <c r="SC57" s="33" t="s">
        <v>1002</v>
      </c>
      <c r="SD57" s="33" t="s">
        <v>1043</v>
      </c>
      <c r="SE57" s="33"/>
      <c r="SF57" s="33"/>
      <c r="SG57" s="33"/>
      <c r="SH57" s="33"/>
      <c r="SI57" s="33"/>
      <c r="SJ57" s="33"/>
      <c r="SK57" s="33"/>
      <c r="SL57" s="33"/>
      <c r="SM57" s="33"/>
      <c r="SN57" s="33"/>
      <c r="SO57" s="33"/>
      <c r="SP57" s="33"/>
      <c r="SQ57" s="33"/>
      <c r="SR57" s="33"/>
      <c r="SS57" s="33"/>
      <c r="ST57" s="33"/>
      <c r="SU57" s="33"/>
      <c r="SV57" s="33"/>
      <c r="SW57" s="33"/>
      <c r="SX57" s="33"/>
      <c r="SY57" s="33"/>
      <c r="SZ57" s="33"/>
      <c r="TA57" s="33"/>
      <c r="TB57" s="33"/>
      <c r="TC57" s="33"/>
      <c r="TD57" s="33"/>
      <c r="TE57" s="33"/>
      <c r="TF57" s="33"/>
      <c r="TG57" s="33"/>
      <c r="TH57" s="33"/>
      <c r="TI57" s="33"/>
      <c r="TJ57" s="33"/>
      <c r="TK57" s="33"/>
      <c r="TL57" s="33"/>
      <c r="TM57" s="33"/>
      <c r="TN57" s="33"/>
      <c r="TO57" s="33" t="s">
        <v>4161</v>
      </c>
      <c r="TP57" s="33" t="s">
        <v>4162</v>
      </c>
      <c r="TQ57" s="33" t="s">
        <v>823</v>
      </c>
      <c r="TR57" s="33" t="s">
        <v>4163</v>
      </c>
      <c r="TS57" s="33" t="s">
        <v>4164</v>
      </c>
      <c r="TT57" s="33" t="s">
        <v>4165</v>
      </c>
      <c r="TU57" s="33" t="s">
        <v>823</v>
      </c>
      <c r="TV57" s="33" t="s">
        <v>4166</v>
      </c>
      <c r="TW57" s="33"/>
      <c r="TX57" s="33"/>
      <c r="TY57" s="33"/>
      <c r="TZ57" s="33"/>
      <c r="UA57" s="33"/>
      <c r="UB57" s="33"/>
      <c r="UC57" s="33"/>
      <c r="UD57" s="33"/>
      <c r="UE57" s="33"/>
      <c r="UF57" s="33"/>
      <c r="UG57" s="33"/>
      <c r="UH57" s="33"/>
      <c r="UI57" s="35"/>
      <c r="UJ57" s="35"/>
      <c r="UK57" s="35"/>
      <c r="UL57" s="35"/>
      <c r="UM57" s="35"/>
      <c r="UN57" s="35"/>
      <c r="UO57" s="35"/>
      <c r="UP57" s="35"/>
      <c r="UQ57" s="33"/>
      <c r="UR57" s="35"/>
      <c r="US57" s="35"/>
      <c r="UT57" s="35"/>
      <c r="UU57" s="35"/>
      <c r="UV57" s="35"/>
      <c r="UW57" s="35"/>
      <c r="UX57" s="35"/>
      <c r="UY57" s="35"/>
      <c r="UZ57" s="35"/>
      <c r="VA57" s="35"/>
      <c r="VB57" s="36"/>
    </row>
    <row r="58" spans="1:574" s="34" customFormat="1" ht="15" customHeight="1">
      <c r="A58" s="33" t="s">
        <v>2204</v>
      </c>
      <c r="B58" s="33" t="s">
        <v>4167</v>
      </c>
      <c r="C58" s="33" t="s">
        <v>229</v>
      </c>
      <c r="D58" s="33" t="s">
        <v>920</v>
      </c>
      <c r="E58" s="35" t="s">
        <v>4128</v>
      </c>
      <c r="F58" s="33">
        <v>14</v>
      </c>
      <c r="G58" s="33">
        <v>46</v>
      </c>
      <c r="H58" s="33">
        <v>60</v>
      </c>
      <c r="I58" s="33">
        <v>4</v>
      </c>
      <c r="J58" s="33" t="s">
        <v>4168</v>
      </c>
      <c r="K58" s="33" t="s">
        <v>8</v>
      </c>
      <c r="L58" s="33" t="s">
        <v>4363</v>
      </c>
      <c r="M58" s="33">
        <v>3</v>
      </c>
      <c r="N58" s="33">
        <v>5</v>
      </c>
      <c r="O58" s="33">
        <v>8</v>
      </c>
      <c r="P58" s="33" t="s">
        <v>4364</v>
      </c>
      <c r="Q58" s="33" t="s">
        <v>4171</v>
      </c>
      <c r="R58" s="33" t="s">
        <v>4365</v>
      </c>
      <c r="S58" s="33" t="s">
        <v>4370</v>
      </c>
      <c r="T58" s="33" t="s">
        <v>4366</v>
      </c>
      <c r="U58" s="33" t="s">
        <v>4367</v>
      </c>
      <c r="V58" s="33" t="s">
        <v>4368</v>
      </c>
      <c r="W58" s="33" t="s">
        <v>4369</v>
      </c>
      <c r="X58" s="33" t="s">
        <v>2048</v>
      </c>
      <c r="Y58" s="33"/>
      <c r="Z58" s="33"/>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151" t="s">
        <v>4371</v>
      </c>
      <c r="BB58" s="151" t="s">
        <v>4372</v>
      </c>
      <c r="BC58" s="151" t="s">
        <v>4373</v>
      </c>
      <c r="BD58" s="151" t="s">
        <v>4374</v>
      </c>
      <c r="BE58" s="151" t="s">
        <v>4375</v>
      </c>
      <c r="BF58" s="33" t="s">
        <v>328</v>
      </c>
      <c r="BG58" s="33" t="s">
        <v>67</v>
      </c>
      <c r="BH58" s="33" t="s">
        <v>4169</v>
      </c>
      <c r="BI58" s="33">
        <v>5</v>
      </c>
      <c r="BJ58" s="33">
        <v>17</v>
      </c>
      <c r="BK58" s="33">
        <v>22</v>
      </c>
      <c r="BL58" s="33" t="s">
        <v>4170</v>
      </c>
      <c r="BM58" s="33" t="s">
        <v>4172</v>
      </c>
      <c r="BN58" s="33" t="s">
        <v>4376</v>
      </c>
      <c r="BO58" s="33" t="s">
        <v>4377</v>
      </c>
      <c r="BP58" s="33" t="s">
        <v>2061</v>
      </c>
      <c r="BQ58" s="33" t="s">
        <v>4173</v>
      </c>
      <c r="BR58" s="33" t="s">
        <v>4174</v>
      </c>
      <c r="BS58" s="33" t="s">
        <v>4378</v>
      </c>
      <c r="BT58" s="33" t="s">
        <v>2061</v>
      </c>
      <c r="BU58" s="33" t="s">
        <v>4175</v>
      </c>
      <c r="BV58" s="33" t="s">
        <v>4379</v>
      </c>
      <c r="BW58" s="33" t="s">
        <v>4176</v>
      </c>
      <c r="BX58" s="33" t="s">
        <v>4380</v>
      </c>
      <c r="BY58" s="33" t="s">
        <v>4177</v>
      </c>
      <c r="BZ58" s="33" t="s">
        <v>4178</v>
      </c>
      <c r="CA58" s="33" t="s">
        <v>4381</v>
      </c>
      <c r="CB58" s="33" t="s">
        <v>2061</v>
      </c>
      <c r="CC58" s="33"/>
      <c r="CD58" s="33"/>
      <c r="CE58" s="33"/>
      <c r="CF58" s="33"/>
      <c r="CG58" s="33"/>
      <c r="CH58" s="33"/>
      <c r="CI58" s="33"/>
      <c r="CJ58" s="33"/>
      <c r="CK58" s="33"/>
      <c r="CL58" s="33"/>
      <c r="CM58" s="33"/>
      <c r="CN58" s="33"/>
      <c r="CO58" s="33"/>
      <c r="CP58" s="33"/>
      <c r="CQ58" s="33"/>
      <c r="CR58" s="33"/>
      <c r="CS58" s="33"/>
      <c r="CT58" s="33"/>
      <c r="CU58" s="33"/>
      <c r="CV58" s="33"/>
      <c r="CW58" s="33" t="s">
        <v>4382</v>
      </c>
      <c r="CX58" s="33" t="s">
        <v>4383</v>
      </c>
      <c r="CY58" s="33" t="s">
        <v>4384</v>
      </c>
      <c r="CZ58" s="33" t="s">
        <v>4385</v>
      </c>
      <c r="DA58" s="33" t="s">
        <v>4386</v>
      </c>
      <c r="DB58" s="33" t="s">
        <v>328</v>
      </c>
      <c r="DC58" s="33" t="s">
        <v>123</v>
      </c>
      <c r="DD58" s="33" t="s">
        <v>4179</v>
      </c>
      <c r="DE58" s="33">
        <v>6</v>
      </c>
      <c r="DF58" s="33">
        <v>24</v>
      </c>
      <c r="DG58" s="33">
        <v>30</v>
      </c>
      <c r="DH58" s="33" t="s">
        <v>4387</v>
      </c>
      <c r="DI58" s="33" t="s">
        <v>4180</v>
      </c>
      <c r="DJ58" s="33" t="s">
        <v>4181</v>
      </c>
      <c r="DK58" s="33" t="s">
        <v>4388</v>
      </c>
      <c r="DL58" s="33" t="s">
        <v>2061</v>
      </c>
      <c r="DM58" s="33" t="s">
        <v>4389</v>
      </c>
      <c r="DN58" s="33" t="s">
        <v>4182</v>
      </c>
      <c r="DO58" s="33" t="s">
        <v>4390</v>
      </c>
      <c r="DP58" s="33" t="s">
        <v>2061</v>
      </c>
      <c r="DQ58" s="33" t="s">
        <v>4391</v>
      </c>
      <c r="DR58" s="33" t="s">
        <v>4392</v>
      </c>
      <c r="DS58" s="33" t="s">
        <v>4393</v>
      </c>
      <c r="DT58" s="33" t="s">
        <v>2061</v>
      </c>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W58" s="33" t="s">
        <v>4394</v>
      </c>
      <c r="EX58" s="33" t="s">
        <v>4395</v>
      </c>
      <c r="EY58" s="33" t="s">
        <v>859</v>
      </c>
      <c r="EZ58" s="33" t="s">
        <v>4396</v>
      </c>
      <c r="FA58" s="33" t="s">
        <v>4397</v>
      </c>
      <c r="FB58" s="33" t="s">
        <v>328</v>
      </c>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c r="NX58" s="33"/>
      <c r="NY58" s="33"/>
      <c r="NZ58" s="33"/>
      <c r="OA58" s="33"/>
      <c r="OB58" s="33"/>
      <c r="OC58" s="33"/>
      <c r="OD58" s="33"/>
      <c r="OE58" s="33"/>
      <c r="OF58" s="33"/>
      <c r="OG58" s="33"/>
      <c r="OH58" s="33"/>
      <c r="OI58" s="33"/>
      <c r="OJ58" s="33"/>
      <c r="OK58" s="33"/>
      <c r="OL58" s="33"/>
      <c r="OM58" s="33"/>
      <c r="ON58" s="33"/>
      <c r="OO58" s="33"/>
      <c r="OP58" s="33"/>
      <c r="OQ58" s="33"/>
      <c r="OR58" s="33"/>
      <c r="OS58" s="33"/>
      <c r="OT58" s="33"/>
      <c r="OU58" s="33"/>
      <c r="OV58" s="33"/>
      <c r="OW58" s="33"/>
      <c r="OX58" s="33"/>
      <c r="OY58" s="33"/>
      <c r="OZ58" s="33"/>
      <c r="PA58" s="33"/>
      <c r="PB58" s="33"/>
      <c r="PC58" s="33"/>
      <c r="PD58" s="33"/>
      <c r="PE58" s="33"/>
      <c r="PF58" s="33"/>
      <c r="PG58" s="33"/>
      <c r="PH58" s="33"/>
      <c r="PI58" s="33"/>
      <c r="PJ58" s="33"/>
      <c r="PK58" s="33"/>
      <c r="PL58" s="33"/>
      <c r="PM58" s="33"/>
      <c r="PN58" s="33"/>
      <c r="PO58" s="33"/>
      <c r="PP58" s="33"/>
      <c r="PQ58" s="33"/>
      <c r="PR58" s="33"/>
      <c r="PS58" s="33"/>
      <c r="PT58" s="33"/>
      <c r="PU58" s="33"/>
      <c r="PV58" s="33"/>
      <c r="PW58" s="33"/>
      <c r="PX58" s="33"/>
      <c r="PY58" s="33"/>
      <c r="PZ58" s="33"/>
      <c r="QA58" s="33"/>
      <c r="QB58" s="33"/>
      <c r="QC58" s="33"/>
      <c r="QD58" s="33"/>
      <c r="QE58" s="33"/>
      <c r="QF58" s="33"/>
      <c r="QG58" s="33"/>
      <c r="QH58" s="33"/>
      <c r="QI58" s="33"/>
      <c r="QJ58" s="33"/>
      <c r="QK58" s="33"/>
      <c r="QL58" s="33"/>
      <c r="QM58" s="33"/>
      <c r="QN58" s="33"/>
      <c r="QO58" s="33"/>
      <c r="QP58" s="33"/>
      <c r="QQ58" s="33"/>
      <c r="QR58" s="33"/>
      <c r="QS58" s="33"/>
      <c r="QT58" s="33"/>
      <c r="QU58" s="33"/>
      <c r="QV58" s="33"/>
      <c r="QW58" s="33"/>
      <c r="QX58" s="33"/>
      <c r="QY58" s="33"/>
      <c r="QZ58" s="33"/>
      <c r="RA58" s="33"/>
      <c r="RB58" s="33"/>
      <c r="RC58" s="33"/>
      <c r="RD58" s="33"/>
      <c r="RE58" s="33"/>
      <c r="RF58" s="33"/>
      <c r="RG58" s="33"/>
      <c r="RH58" s="33"/>
      <c r="RI58" s="33"/>
      <c r="RJ58" s="33"/>
      <c r="RK58" s="33"/>
      <c r="RL58" s="33"/>
      <c r="RM58" s="33"/>
      <c r="RN58" s="33"/>
      <c r="RO58" s="33"/>
      <c r="RP58" s="33"/>
      <c r="RQ58" s="33"/>
      <c r="RR58" s="33"/>
      <c r="RS58" s="33"/>
      <c r="RT58" s="33"/>
      <c r="RU58" s="33"/>
      <c r="RV58" s="33"/>
      <c r="RW58" s="33"/>
      <c r="RX58" s="33"/>
      <c r="RY58" s="33"/>
      <c r="RZ58" s="33"/>
      <c r="SA58" s="33" t="s">
        <v>1000</v>
      </c>
      <c r="SB58" s="33" t="s">
        <v>1001</v>
      </c>
      <c r="SC58" s="33" t="s">
        <v>1002</v>
      </c>
      <c r="SD58" s="33" t="s">
        <v>4183</v>
      </c>
      <c r="SE58" s="33"/>
      <c r="SF58" s="33"/>
      <c r="SG58" s="33"/>
      <c r="SH58" s="33"/>
      <c r="SI58" s="33"/>
      <c r="SJ58" s="33"/>
      <c r="SK58" s="33"/>
      <c r="SL58" s="33"/>
      <c r="SM58" s="33"/>
      <c r="SN58" s="33"/>
      <c r="SO58" s="33"/>
      <c r="SP58" s="33"/>
      <c r="SQ58" s="33"/>
      <c r="SR58" s="33"/>
      <c r="SS58" s="33"/>
      <c r="ST58" s="33"/>
      <c r="SU58" s="33"/>
      <c r="SV58" s="33"/>
      <c r="SW58" s="33"/>
      <c r="SX58" s="33"/>
      <c r="SY58" s="33"/>
      <c r="SZ58" s="33"/>
      <c r="TA58" s="33"/>
      <c r="TB58" s="33"/>
      <c r="TC58" s="33"/>
      <c r="TD58" s="33"/>
      <c r="TE58" s="33"/>
      <c r="TF58" s="33"/>
      <c r="TG58" s="33"/>
      <c r="TH58" s="33"/>
      <c r="TI58" s="33"/>
      <c r="TJ58" s="33"/>
      <c r="TK58" s="33"/>
      <c r="TL58" s="33"/>
      <c r="TM58" s="33"/>
      <c r="TN58" s="33"/>
      <c r="TO58" s="33" t="s">
        <v>4398</v>
      </c>
      <c r="TP58" s="33" t="s">
        <v>4399</v>
      </c>
      <c r="TQ58" s="33" t="s">
        <v>4400</v>
      </c>
      <c r="TR58" s="33" t="s">
        <v>4401</v>
      </c>
      <c r="TS58" s="33" t="s">
        <v>4402</v>
      </c>
      <c r="TT58" s="33" t="s">
        <v>4403</v>
      </c>
      <c r="TU58" s="33" t="s">
        <v>4404</v>
      </c>
      <c r="TV58" s="33"/>
      <c r="TW58" s="33"/>
      <c r="TX58" s="33"/>
      <c r="TY58" s="33"/>
      <c r="TZ58" s="33"/>
      <c r="UA58" s="33"/>
      <c r="UB58" s="33"/>
      <c r="UC58" s="33"/>
      <c r="UD58" s="33"/>
      <c r="UE58" s="33"/>
      <c r="UF58" s="33"/>
      <c r="UG58" s="33"/>
      <c r="UH58" s="33"/>
      <c r="UI58" s="35"/>
      <c r="UJ58" s="35"/>
      <c r="UK58" s="35"/>
      <c r="UL58" s="35"/>
      <c r="UM58" s="35"/>
      <c r="UN58" s="35"/>
      <c r="UO58" s="35"/>
      <c r="UP58" s="35"/>
      <c r="UQ58" s="33"/>
      <c r="UR58" s="35"/>
      <c r="US58" s="35"/>
      <c r="UT58" s="35"/>
      <c r="UU58" s="35"/>
      <c r="UV58" s="35"/>
      <c r="UW58" s="35"/>
      <c r="UX58" s="35"/>
      <c r="UY58" s="35"/>
      <c r="UZ58" s="35"/>
      <c r="VA58" s="35"/>
      <c r="VB58" s="36"/>
    </row>
    <row r="59" spans="1:574" s="34" customFormat="1" ht="15" customHeight="1">
      <c r="A59" s="33" t="s">
        <v>2205</v>
      </c>
      <c r="B59" s="33" t="s">
        <v>4184</v>
      </c>
      <c r="C59" s="33" t="s">
        <v>229</v>
      </c>
      <c r="D59" s="33" t="s">
        <v>920</v>
      </c>
      <c r="E59" s="35" t="s">
        <v>4128</v>
      </c>
      <c r="F59" s="33">
        <v>12</v>
      </c>
      <c r="G59" s="33">
        <v>33</v>
      </c>
      <c r="H59" s="33">
        <v>45</v>
      </c>
      <c r="I59" s="33">
        <v>3</v>
      </c>
      <c r="J59" s="33" t="s">
        <v>4185</v>
      </c>
      <c r="K59" s="33" t="s">
        <v>8</v>
      </c>
      <c r="L59" s="33" t="s">
        <v>4186</v>
      </c>
      <c r="M59" s="33">
        <v>5</v>
      </c>
      <c r="N59" s="33">
        <v>13</v>
      </c>
      <c r="O59" s="33">
        <v>18</v>
      </c>
      <c r="P59" s="33" t="s">
        <v>4187</v>
      </c>
      <c r="Q59" s="33" t="s">
        <v>4188</v>
      </c>
      <c r="R59" s="33" t="s">
        <v>4189</v>
      </c>
      <c r="S59" s="33" t="s">
        <v>453</v>
      </c>
      <c r="T59" s="33" t="s">
        <v>4190</v>
      </c>
      <c r="U59" s="33" t="s">
        <v>4191</v>
      </c>
      <c r="V59" s="33" t="s">
        <v>4192</v>
      </c>
      <c r="W59" s="33" t="s">
        <v>4193</v>
      </c>
      <c r="X59" s="33" t="s">
        <v>4190</v>
      </c>
      <c r="Y59" s="33" t="s">
        <v>4194</v>
      </c>
      <c r="Z59" s="33" t="s">
        <v>4195</v>
      </c>
      <c r="AA59" s="33" t="s">
        <v>4196</v>
      </c>
      <c r="AB59" s="33" t="s">
        <v>4197</v>
      </c>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t="s">
        <v>4198</v>
      </c>
      <c r="BB59" s="33" t="s">
        <v>4199</v>
      </c>
      <c r="BC59" s="33" t="s">
        <v>4200</v>
      </c>
      <c r="BD59" s="33" t="s">
        <v>4142</v>
      </c>
      <c r="BE59" s="33" t="s">
        <v>4201</v>
      </c>
      <c r="BF59" s="33" t="s">
        <v>244</v>
      </c>
      <c r="BG59" s="33" t="s">
        <v>67</v>
      </c>
      <c r="BH59" s="33" t="s">
        <v>4202</v>
      </c>
      <c r="BI59" s="33">
        <v>7</v>
      </c>
      <c r="BJ59" s="33">
        <v>20</v>
      </c>
      <c r="BK59" s="33">
        <v>27</v>
      </c>
      <c r="BL59" s="33" t="s">
        <v>4203</v>
      </c>
      <c r="BM59" s="33" t="s">
        <v>4204</v>
      </c>
      <c r="BN59" s="33" t="s">
        <v>4205</v>
      </c>
      <c r="BO59" s="33" t="s">
        <v>453</v>
      </c>
      <c r="BP59" s="33" t="s">
        <v>4197</v>
      </c>
      <c r="BQ59" s="33" t="s">
        <v>4206</v>
      </c>
      <c r="BR59" s="33" t="s">
        <v>4207</v>
      </c>
      <c r="BS59" s="33" t="s">
        <v>453</v>
      </c>
      <c r="BT59" s="33" t="s">
        <v>4197</v>
      </c>
      <c r="BU59" s="33" t="s">
        <v>4208</v>
      </c>
      <c r="BV59" s="33" t="s">
        <v>4209</v>
      </c>
      <c r="BW59" s="33" t="s">
        <v>529</v>
      </c>
      <c r="BX59" s="33" t="s">
        <v>4197</v>
      </c>
      <c r="BY59" s="33" t="s">
        <v>4210</v>
      </c>
      <c r="BZ59" s="33" t="s">
        <v>4211</v>
      </c>
      <c r="CA59" s="33" t="s">
        <v>4212</v>
      </c>
      <c r="CB59" s="33" t="s">
        <v>4190</v>
      </c>
      <c r="CC59" s="33" t="s">
        <v>4213</v>
      </c>
      <c r="CD59" s="33" t="s">
        <v>4214</v>
      </c>
      <c r="CE59" s="33" t="s">
        <v>529</v>
      </c>
      <c r="CF59" s="33" t="s">
        <v>4190</v>
      </c>
      <c r="CG59" s="33"/>
      <c r="CH59" s="33"/>
      <c r="CI59" s="33"/>
      <c r="CJ59" s="33"/>
      <c r="CK59" s="33"/>
      <c r="CL59" s="33"/>
      <c r="CM59" s="33"/>
      <c r="CN59" s="33"/>
      <c r="CO59" s="33"/>
      <c r="CP59" s="33"/>
      <c r="CQ59" s="33"/>
      <c r="CR59" s="33"/>
      <c r="CS59" s="33"/>
      <c r="CT59" s="33"/>
      <c r="CU59" s="33"/>
      <c r="CV59" s="33"/>
      <c r="CW59" s="33" t="s">
        <v>4215</v>
      </c>
      <c r="CX59" s="33" t="s">
        <v>4216</v>
      </c>
      <c r="CY59" s="33" t="s">
        <v>4217</v>
      </c>
      <c r="CZ59" s="33" t="s">
        <v>706</v>
      </c>
      <c r="DA59" s="33" t="s">
        <v>4218</v>
      </c>
      <c r="DB59" s="33" t="s">
        <v>244</v>
      </c>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c r="MY59" s="33"/>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c r="NX59" s="33"/>
      <c r="NY59" s="33"/>
      <c r="NZ59" s="33"/>
      <c r="OA59" s="33"/>
      <c r="OB59" s="33"/>
      <c r="OC59" s="33"/>
      <c r="OD59" s="33"/>
      <c r="OE59" s="33"/>
      <c r="OF59" s="33"/>
      <c r="OG59" s="33"/>
      <c r="OH59" s="33"/>
      <c r="OI59" s="33"/>
      <c r="OJ59" s="33"/>
      <c r="OK59" s="33"/>
      <c r="OL59" s="33"/>
      <c r="OM59" s="33"/>
      <c r="ON59" s="33"/>
      <c r="OO59" s="33"/>
      <c r="OP59" s="33"/>
      <c r="OQ59" s="33"/>
      <c r="OR59" s="33"/>
      <c r="OS59" s="33"/>
      <c r="OT59" s="33"/>
      <c r="OU59" s="33"/>
      <c r="OV59" s="33"/>
      <c r="OW59" s="33"/>
      <c r="OX59" s="33"/>
      <c r="OY59" s="33"/>
      <c r="OZ59" s="33"/>
      <c r="PA59" s="33"/>
      <c r="PB59" s="33"/>
      <c r="PC59" s="33"/>
      <c r="PD59" s="33"/>
      <c r="PE59" s="33"/>
      <c r="PF59" s="33"/>
      <c r="PG59" s="33"/>
      <c r="PH59" s="33"/>
      <c r="PI59" s="33"/>
      <c r="PJ59" s="33"/>
      <c r="PK59" s="33"/>
      <c r="PL59" s="33"/>
      <c r="PM59" s="33"/>
      <c r="PN59" s="33"/>
      <c r="PO59" s="33"/>
      <c r="PP59" s="33"/>
      <c r="PQ59" s="33"/>
      <c r="PR59" s="33"/>
      <c r="PS59" s="33"/>
      <c r="PT59" s="33"/>
      <c r="PU59" s="33"/>
      <c r="PV59" s="33"/>
      <c r="PW59" s="33"/>
      <c r="PX59" s="33"/>
      <c r="PY59" s="33"/>
      <c r="PZ59" s="33"/>
      <c r="QA59" s="33"/>
      <c r="QB59" s="33"/>
      <c r="QC59" s="33"/>
      <c r="QD59" s="33"/>
      <c r="QE59" s="33"/>
      <c r="QF59" s="33"/>
      <c r="QG59" s="33"/>
      <c r="QH59" s="33"/>
      <c r="QI59" s="33"/>
      <c r="QJ59" s="33"/>
      <c r="QK59" s="33"/>
      <c r="QL59" s="33"/>
      <c r="QM59" s="33"/>
      <c r="QN59" s="33"/>
      <c r="QO59" s="33"/>
      <c r="QP59" s="33"/>
      <c r="QQ59" s="33"/>
      <c r="QR59" s="33"/>
      <c r="QS59" s="33"/>
      <c r="QT59" s="33"/>
      <c r="QU59" s="33"/>
      <c r="QV59" s="33"/>
      <c r="QW59" s="33"/>
      <c r="QX59" s="33"/>
      <c r="QY59" s="33"/>
      <c r="QZ59" s="33"/>
      <c r="RA59" s="33"/>
      <c r="RB59" s="33"/>
      <c r="RC59" s="33"/>
      <c r="RD59" s="33"/>
      <c r="RE59" s="33"/>
      <c r="RF59" s="33"/>
      <c r="RG59" s="33"/>
      <c r="RH59" s="33"/>
      <c r="RI59" s="33"/>
      <c r="RJ59" s="33"/>
      <c r="RK59" s="33"/>
      <c r="RL59" s="33"/>
      <c r="RM59" s="33"/>
      <c r="RN59" s="33"/>
      <c r="RO59" s="33"/>
      <c r="RP59" s="33"/>
      <c r="RQ59" s="33"/>
      <c r="RR59" s="33"/>
      <c r="RS59" s="33"/>
      <c r="RT59" s="33"/>
      <c r="RU59" s="33"/>
      <c r="RV59" s="33"/>
      <c r="RW59" s="33"/>
      <c r="RX59" s="33"/>
      <c r="RY59" s="33"/>
      <c r="RZ59" s="33"/>
      <c r="SA59" s="33" t="s">
        <v>1000</v>
      </c>
      <c r="SB59" s="33" t="s">
        <v>1060</v>
      </c>
      <c r="SC59" s="33" t="s">
        <v>1002</v>
      </c>
      <c r="SD59" s="33" t="s">
        <v>1061</v>
      </c>
      <c r="SE59" s="33" t="s">
        <v>948</v>
      </c>
      <c r="SF59" s="33" t="s">
        <v>4219</v>
      </c>
      <c r="SG59" s="33"/>
      <c r="SH59" s="33"/>
      <c r="SI59" s="33"/>
      <c r="SJ59" s="33"/>
      <c r="SK59" s="33"/>
      <c r="SL59" s="33"/>
      <c r="SM59" s="33"/>
      <c r="SN59" s="33"/>
      <c r="SO59" s="33"/>
      <c r="SP59" s="33"/>
      <c r="SQ59" s="33"/>
      <c r="SR59" s="33"/>
      <c r="SS59" s="33"/>
      <c r="ST59" s="33"/>
      <c r="SU59" s="33"/>
      <c r="SV59" s="33"/>
      <c r="SW59" s="33"/>
      <c r="SX59" s="33"/>
      <c r="SY59" s="33"/>
      <c r="SZ59" s="33"/>
      <c r="TA59" s="33"/>
      <c r="TB59" s="33"/>
      <c r="TC59" s="33"/>
      <c r="TD59" s="33"/>
      <c r="TE59" s="33"/>
      <c r="TF59" s="33"/>
      <c r="TG59" s="33"/>
      <c r="TH59" s="33"/>
      <c r="TI59" s="33"/>
      <c r="TJ59" s="33"/>
      <c r="TK59" s="33"/>
      <c r="TL59" s="33"/>
      <c r="TM59" s="33"/>
      <c r="TN59" s="33"/>
      <c r="TO59" s="33" t="s">
        <v>4220</v>
      </c>
      <c r="TP59" s="33" t="s">
        <v>4221</v>
      </c>
      <c r="TQ59" s="33" t="s">
        <v>4222</v>
      </c>
      <c r="TR59" s="33" t="s">
        <v>4223</v>
      </c>
      <c r="TS59" s="33" t="s">
        <v>4224</v>
      </c>
      <c r="TT59" s="33" t="s">
        <v>4225</v>
      </c>
      <c r="TU59" s="33" t="s">
        <v>4226</v>
      </c>
      <c r="TV59" s="33"/>
      <c r="TW59" s="33"/>
      <c r="TX59" s="33"/>
      <c r="TY59" s="33"/>
      <c r="TZ59" s="33"/>
      <c r="UA59" s="33"/>
      <c r="UB59" s="33"/>
      <c r="UC59" s="33"/>
      <c r="UD59" s="33"/>
      <c r="UE59" s="33"/>
      <c r="UF59" s="33"/>
      <c r="UG59" s="33"/>
      <c r="UH59" s="33"/>
      <c r="UI59" s="35"/>
      <c r="UJ59" s="35"/>
      <c r="UK59" s="35"/>
      <c r="UL59" s="35"/>
      <c r="UM59" s="35"/>
      <c r="UN59" s="35"/>
      <c r="UO59" s="35"/>
      <c r="UP59" s="35"/>
      <c r="UQ59" s="33"/>
      <c r="UR59" s="35"/>
      <c r="US59" s="35"/>
      <c r="UT59" s="35"/>
      <c r="UU59" s="35"/>
      <c r="UV59" s="35"/>
      <c r="UW59" s="35"/>
      <c r="UX59" s="35"/>
      <c r="UY59" s="35"/>
      <c r="UZ59" s="35"/>
      <c r="VA59" s="35"/>
      <c r="VB59" s="36"/>
    </row>
    <row r="60" spans="1:574" s="34" customFormat="1" ht="15" customHeight="1">
      <c r="A60" s="33" t="s">
        <v>2206</v>
      </c>
      <c r="B60" s="33" t="s">
        <v>4227</v>
      </c>
      <c r="C60" s="33" t="s">
        <v>229</v>
      </c>
      <c r="D60" s="33" t="s">
        <v>920</v>
      </c>
      <c r="E60" s="35" t="s">
        <v>4128</v>
      </c>
      <c r="F60" s="33">
        <v>25</v>
      </c>
      <c r="G60" s="33">
        <v>50</v>
      </c>
      <c r="H60" s="33">
        <v>75</v>
      </c>
      <c r="I60" s="33">
        <v>5</v>
      </c>
      <c r="J60" s="33" t="s">
        <v>4228</v>
      </c>
      <c r="K60" s="33" t="s">
        <v>8</v>
      </c>
      <c r="L60" s="33" t="s">
        <v>4229</v>
      </c>
      <c r="M60" s="33">
        <v>5</v>
      </c>
      <c r="N60" s="33">
        <v>10</v>
      </c>
      <c r="O60" s="33">
        <v>15</v>
      </c>
      <c r="P60" s="33" t="s">
        <v>4230</v>
      </c>
      <c r="Q60" s="33" t="s">
        <v>4231</v>
      </c>
      <c r="R60" s="33" t="s">
        <v>4232</v>
      </c>
      <c r="S60" s="33" t="s">
        <v>4233</v>
      </c>
      <c r="T60" s="33" t="s">
        <v>697</v>
      </c>
      <c r="U60" s="33" t="s">
        <v>439</v>
      </c>
      <c r="V60" s="33" t="s">
        <v>4234</v>
      </c>
      <c r="W60" s="33" t="s">
        <v>4235</v>
      </c>
      <c r="X60" s="33" t="s">
        <v>608</v>
      </c>
      <c r="Y60" s="33" t="s">
        <v>4236</v>
      </c>
      <c r="Z60" s="33" t="s">
        <v>4237</v>
      </c>
      <c r="AA60" s="33" t="s">
        <v>4238</v>
      </c>
      <c r="AB60" s="33" t="s">
        <v>608</v>
      </c>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t="s">
        <v>4239</v>
      </c>
      <c r="BB60" s="33" t="s">
        <v>4240</v>
      </c>
      <c r="BC60" s="33" t="s">
        <v>767</v>
      </c>
      <c r="BD60" s="33" t="s">
        <v>768</v>
      </c>
      <c r="BE60" s="33" t="s">
        <v>4241</v>
      </c>
      <c r="BF60" s="33" t="s">
        <v>328</v>
      </c>
      <c r="BG60" s="33" t="s">
        <v>67</v>
      </c>
      <c r="BH60" s="33" t="s">
        <v>4242</v>
      </c>
      <c r="BI60" s="33">
        <v>20</v>
      </c>
      <c r="BJ60" s="33">
        <v>25</v>
      </c>
      <c r="BK60" s="33">
        <v>45</v>
      </c>
      <c r="BL60" s="33" t="s">
        <v>4243</v>
      </c>
      <c r="BM60" s="33" t="s">
        <v>3493</v>
      </c>
      <c r="BN60" s="33" t="s">
        <v>3494</v>
      </c>
      <c r="BO60" s="33" t="s">
        <v>4244</v>
      </c>
      <c r="BP60" s="33" t="s">
        <v>608</v>
      </c>
      <c r="BQ60" s="33" t="s">
        <v>3514</v>
      </c>
      <c r="BR60" s="33" t="s">
        <v>3515</v>
      </c>
      <c r="BS60" s="33" t="s">
        <v>3516</v>
      </c>
      <c r="BT60" s="33" t="s">
        <v>608</v>
      </c>
      <c r="BU60" s="33" t="s">
        <v>3496</v>
      </c>
      <c r="BV60" s="33" t="s">
        <v>3497</v>
      </c>
      <c r="BW60" s="33" t="s">
        <v>3498</v>
      </c>
      <c r="BX60" s="33" t="s">
        <v>608</v>
      </c>
      <c r="BY60" s="33" t="s">
        <v>3499</v>
      </c>
      <c r="BZ60" s="33" t="s">
        <v>4245</v>
      </c>
      <c r="CA60" s="33" t="s">
        <v>3501</v>
      </c>
      <c r="CB60" s="33" t="s">
        <v>608</v>
      </c>
      <c r="CC60" s="33" t="s">
        <v>4246</v>
      </c>
      <c r="CD60" s="33" t="s">
        <v>3512</v>
      </c>
      <c r="CE60" s="33" t="s">
        <v>3513</v>
      </c>
      <c r="CF60" s="33" t="s">
        <v>608</v>
      </c>
      <c r="CG60" s="33" t="s">
        <v>3527</v>
      </c>
      <c r="CH60" s="33" t="s">
        <v>4247</v>
      </c>
      <c r="CI60" s="33" t="s">
        <v>3529</v>
      </c>
      <c r="CJ60" s="33" t="s">
        <v>614</v>
      </c>
      <c r="CK60" s="33" t="s">
        <v>3524</v>
      </c>
      <c r="CL60" s="33" t="s">
        <v>3525</v>
      </c>
      <c r="CM60" s="33" t="s">
        <v>3526</v>
      </c>
      <c r="CN60" s="33" t="s">
        <v>614</v>
      </c>
      <c r="CO60" s="33"/>
      <c r="CP60" s="33"/>
      <c r="CQ60" s="33"/>
      <c r="CR60" s="33"/>
      <c r="CS60" s="33"/>
      <c r="CT60" s="33"/>
      <c r="CU60" s="33"/>
      <c r="CV60" s="33"/>
      <c r="CW60" s="33" t="s">
        <v>4248</v>
      </c>
      <c r="CX60" s="33" t="s">
        <v>4249</v>
      </c>
      <c r="CY60" s="33" t="s">
        <v>705</v>
      </c>
      <c r="CZ60" s="33" t="s">
        <v>4250</v>
      </c>
      <c r="DA60" s="33" t="s">
        <v>4251</v>
      </c>
      <c r="DB60" s="33" t="s">
        <v>328</v>
      </c>
      <c r="DC60" s="33" t="s">
        <v>123</v>
      </c>
      <c r="DD60" s="33" t="s">
        <v>4252</v>
      </c>
      <c r="DE60" s="33">
        <v>5</v>
      </c>
      <c r="DF60" s="33">
        <v>10</v>
      </c>
      <c r="DG60" s="33">
        <v>15</v>
      </c>
      <c r="DH60" s="33" t="s">
        <v>4253</v>
      </c>
      <c r="DI60" s="33" t="s">
        <v>4252</v>
      </c>
      <c r="DJ60" s="33" t="s">
        <v>4254</v>
      </c>
      <c r="DK60" s="33" t="s">
        <v>4255</v>
      </c>
      <c r="DL60" s="33" t="s">
        <v>614</v>
      </c>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W60" s="33" t="s">
        <v>4256</v>
      </c>
      <c r="EX60" s="33" t="s">
        <v>4257</v>
      </c>
      <c r="EY60" s="33" t="s">
        <v>4200</v>
      </c>
      <c r="EZ60" s="33" t="s">
        <v>4258</v>
      </c>
      <c r="FA60" s="33" t="s">
        <v>4259</v>
      </c>
      <c r="FB60" s="33" t="s">
        <v>328</v>
      </c>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c r="IX60" s="33"/>
      <c r="IY60" s="33"/>
      <c r="IZ60" s="33"/>
      <c r="JA60" s="33"/>
      <c r="JB60" s="33"/>
      <c r="JC60" s="33"/>
      <c r="JD60" s="33"/>
      <c r="JE60" s="33"/>
      <c r="JF60" s="33"/>
      <c r="JG60" s="33"/>
      <c r="JH60" s="33"/>
      <c r="JI60" s="33"/>
      <c r="JJ60" s="33"/>
      <c r="JK60" s="33"/>
      <c r="JL60" s="33"/>
      <c r="JM60" s="33"/>
      <c r="JN60" s="33"/>
      <c r="JO60" s="33"/>
      <c r="JP60" s="33"/>
      <c r="JQ60" s="33"/>
      <c r="JR60" s="33"/>
      <c r="JS60" s="33"/>
      <c r="JT60" s="33"/>
      <c r="JU60" s="33"/>
      <c r="JV60" s="33"/>
      <c r="JW60" s="33"/>
      <c r="JX60" s="33"/>
      <c r="JY60" s="33"/>
      <c r="JZ60" s="33"/>
      <c r="KA60" s="33"/>
      <c r="KB60" s="33"/>
      <c r="KC60" s="33"/>
      <c r="KD60" s="33"/>
      <c r="KE60" s="33"/>
      <c r="KF60" s="33"/>
      <c r="KG60" s="33"/>
      <c r="KH60" s="33"/>
      <c r="KI60" s="33"/>
      <c r="KJ60" s="33"/>
      <c r="KK60" s="33"/>
      <c r="KL60" s="33"/>
      <c r="KM60" s="33"/>
      <c r="KN60" s="33"/>
      <c r="KO60" s="33"/>
      <c r="KP60" s="33"/>
      <c r="KQ60" s="33"/>
      <c r="KR60" s="33"/>
      <c r="KS60" s="33"/>
      <c r="KT60" s="33"/>
      <c r="KU60" s="33"/>
      <c r="KV60" s="33"/>
      <c r="KW60" s="33"/>
      <c r="KX60" s="33"/>
      <c r="KY60" s="33"/>
      <c r="KZ60" s="33"/>
      <c r="LA60" s="33"/>
      <c r="LB60" s="33"/>
      <c r="LC60" s="33"/>
      <c r="LD60" s="33"/>
      <c r="LE60" s="33"/>
      <c r="LF60" s="33"/>
      <c r="LG60" s="33"/>
      <c r="LH60" s="33"/>
      <c r="LI60" s="33"/>
      <c r="LJ60" s="33"/>
      <c r="LK60" s="33"/>
      <c r="LL60" s="33"/>
      <c r="LM60" s="33"/>
      <c r="LN60" s="33"/>
      <c r="LO60" s="33"/>
      <c r="LP60" s="33"/>
      <c r="LQ60" s="33"/>
      <c r="LR60" s="33"/>
      <c r="LS60" s="33"/>
      <c r="LT60" s="33"/>
      <c r="LU60" s="33"/>
      <c r="LV60" s="33"/>
      <c r="LW60" s="33"/>
      <c r="LX60" s="33"/>
      <c r="LY60" s="33"/>
      <c r="LZ60" s="33"/>
      <c r="MA60" s="33"/>
      <c r="MB60" s="33"/>
      <c r="MC60" s="33"/>
      <c r="MD60" s="33"/>
      <c r="ME60" s="33"/>
      <c r="MF60" s="33"/>
      <c r="MG60" s="33"/>
      <c r="MH60" s="33"/>
      <c r="MI60" s="33"/>
      <c r="MJ60" s="33"/>
      <c r="MK60" s="33"/>
      <c r="ML60" s="33"/>
      <c r="MM60" s="33"/>
      <c r="MN60" s="33"/>
      <c r="MO60" s="33"/>
      <c r="MP60" s="33"/>
      <c r="MQ60" s="33"/>
      <c r="MR60" s="33"/>
      <c r="MS60" s="33"/>
      <c r="MT60" s="33"/>
      <c r="MU60" s="33"/>
      <c r="MV60" s="33"/>
      <c r="MW60" s="33"/>
      <c r="MX60" s="33"/>
      <c r="MY60" s="33"/>
      <c r="MZ60" s="33"/>
      <c r="NA60" s="33"/>
      <c r="NB60" s="33"/>
      <c r="NC60" s="33"/>
      <c r="ND60" s="33"/>
      <c r="NE60" s="33"/>
      <c r="NF60" s="33"/>
      <c r="NG60" s="33"/>
      <c r="NH60" s="33"/>
      <c r="NI60" s="33"/>
      <c r="NJ60" s="33"/>
      <c r="NK60" s="33"/>
      <c r="NL60" s="33"/>
      <c r="NM60" s="33"/>
      <c r="NN60" s="33"/>
      <c r="NO60" s="33"/>
      <c r="NP60" s="33"/>
      <c r="NQ60" s="33"/>
      <c r="NR60" s="33"/>
      <c r="NS60" s="33"/>
      <c r="NT60" s="33"/>
      <c r="NU60" s="33"/>
      <c r="NV60" s="33"/>
      <c r="NW60" s="33"/>
      <c r="NX60" s="33"/>
      <c r="NY60" s="33"/>
      <c r="NZ60" s="33"/>
      <c r="OA60" s="33"/>
      <c r="OB60" s="33"/>
      <c r="OC60" s="33"/>
      <c r="OD60" s="33"/>
      <c r="OE60" s="33"/>
      <c r="OF60" s="33"/>
      <c r="OG60" s="33"/>
      <c r="OH60" s="33"/>
      <c r="OI60" s="33"/>
      <c r="OJ60" s="33"/>
      <c r="OK60" s="33"/>
      <c r="OL60" s="33"/>
      <c r="OM60" s="33"/>
      <c r="ON60" s="33"/>
      <c r="OO60" s="33"/>
      <c r="OP60" s="33"/>
      <c r="OQ60" s="33"/>
      <c r="OR60" s="33"/>
      <c r="OS60" s="33"/>
      <c r="OT60" s="33"/>
      <c r="OU60" s="33"/>
      <c r="OV60" s="33"/>
      <c r="OW60" s="33"/>
      <c r="OX60" s="33"/>
      <c r="OY60" s="33"/>
      <c r="OZ60" s="33"/>
      <c r="PA60" s="33"/>
      <c r="PB60" s="33"/>
      <c r="PC60" s="33"/>
      <c r="PD60" s="33"/>
      <c r="PE60" s="33"/>
      <c r="PF60" s="33"/>
      <c r="PG60" s="33"/>
      <c r="PH60" s="33"/>
      <c r="PI60" s="33"/>
      <c r="PJ60" s="33"/>
      <c r="PK60" s="33"/>
      <c r="PL60" s="33"/>
      <c r="PM60" s="33"/>
      <c r="PN60" s="33"/>
      <c r="PO60" s="33"/>
      <c r="PP60" s="33"/>
      <c r="PQ60" s="33"/>
      <c r="PR60" s="33"/>
      <c r="PS60" s="33"/>
      <c r="PT60" s="33"/>
      <c r="PU60" s="33"/>
      <c r="PV60" s="33"/>
      <c r="PW60" s="33"/>
      <c r="PX60" s="33"/>
      <c r="PY60" s="33"/>
      <c r="PZ60" s="33"/>
      <c r="QA60" s="33"/>
      <c r="QB60" s="33"/>
      <c r="QC60" s="33"/>
      <c r="QD60" s="33"/>
      <c r="QE60" s="33"/>
      <c r="QF60" s="33"/>
      <c r="QG60" s="33"/>
      <c r="QH60" s="33"/>
      <c r="QI60" s="33"/>
      <c r="QJ60" s="33"/>
      <c r="QK60" s="33"/>
      <c r="QL60" s="33"/>
      <c r="QM60" s="33"/>
      <c r="QN60" s="33"/>
      <c r="QO60" s="33"/>
      <c r="QP60" s="33"/>
      <c r="QQ60" s="33"/>
      <c r="QR60" s="33"/>
      <c r="QS60" s="33"/>
      <c r="QT60" s="33"/>
      <c r="QU60" s="33"/>
      <c r="QV60" s="33"/>
      <c r="QW60" s="33"/>
      <c r="QX60" s="33"/>
      <c r="QY60" s="33"/>
      <c r="QZ60" s="33"/>
      <c r="RA60" s="33"/>
      <c r="RB60" s="33"/>
      <c r="RC60" s="33"/>
      <c r="RD60" s="33"/>
      <c r="RE60" s="33"/>
      <c r="RF60" s="33"/>
      <c r="RG60" s="33"/>
      <c r="RH60" s="33"/>
      <c r="RI60" s="33"/>
      <c r="RJ60" s="33"/>
      <c r="RK60" s="33"/>
      <c r="RL60" s="33"/>
      <c r="RM60" s="33"/>
      <c r="RN60" s="33"/>
      <c r="RO60" s="33"/>
      <c r="RP60" s="33"/>
      <c r="RQ60" s="33"/>
      <c r="RR60" s="33"/>
      <c r="RS60" s="33"/>
      <c r="RT60" s="33"/>
      <c r="RU60" s="33"/>
      <c r="RV60" s="33"/>
      <c r="RW60" s="33"/>
      <c r="RX60" s="33"/>
      <c r="RY60" s="33"/>
      <c r="RZ60" s="33"/>
      <c r="SA60" s="33" t="s">
        <v>671</v>
      </c>
      <c r="SB60" s="33" t="s">
        <v>672</v>
      </c>
      <c r="SC60" s="33" t="s">
        <v>4260</v>
      </c>
      <c r="SD60" s="33" t="s">
        <v>4261</v>
      </c>
      <c r="SE60" s="33" t="s">
        <v>4262</v>
      </c>
      <c r="SF60" s="33" t="s">
        <v>676</v>
      </c>
      <c r="SG60" s="33" t="s">
        <v>677</v>
      </c>
      <c r="SH60" s="33" t="s">
        <v>678</v>
      </c>
      <c r="SI60" s="33" t="s">
        <v>679</v>
      </c>
      <c r="SJ60" s="33" t="s">
        <v>680</v>
      </c>
      <c r="SK60" s="33" t="s">
        <v>681</v>
      </c>
      <c r="SL60" s="33" t="s">
        <v>682</v>
      </c>
      <c r="SM60" s="33"/>
      <c r="SN60" s="33"/>
      <c r="SO60" s="33"/>
      <c r="SP60" s="33"/>
      <c r="SQ60" s="33"/>
      <c r="SR60" s="33"/>
      <c r="SS60" s="33"/>
      <c r="ST60" s="33"/>
      <c r="SU60" s="33"/>
      <c r="SV60" s="33"/>
      <c r="SW60" s="33"/>
      <c r="SX60" s="33"/>
      <c r="SY60" s="33"/>
      <c r="SZ60" s="33"/>
      <c r="TA60" s="33"/>
      <c r="TB60" s="33"/>
      <c r="TC60" s="33"/>
      <c r="TD60" s="33"/>
      <c r="TE60" s="33"/>
      <c r="TF60" s="33"/>
      <c r="TG60" s="33"/>
      <c r="TH60" s="33"/>
      <c r="TI60" s="33"/>
      <c r="TJ60" s="33"/>
      <c r="TK60" s="33"/>
      <c r="TL60" s="33"/>
      <c r="TM60" s="33"/>
      <c r="TN60" s="33"/>
      <c r="TO60" s="33" t="s">
        <v>4263</v>
      </c>
      <c r="TP60" s="33" t="s">
        <v>3537</v>
      </c>
      <c r="TQ60" s="33" t="s">
        <v>3538</v>
      </c>
      <c r="TR60" s="33" t="s">
        <v>3542</v>
      </c>
      <c r="TS60" s="33" t="s">
        <v>3541</v>
      </c>
      <c r="TT60" s="33" t="s">
        <v>3536</v>
      </c>
      <c r="TU60" s="33"/>
      <c r="TV60" s="33"/>
      <c r="TW60" s="33"/>
      <c r="TX60" s="33"/>
      <c r="TY60" s="33"/>
      <c r="TZ60" s="33"/>
      <c r="UA60" s="33"/>
      <c r="UB60" s="33"/>
      <c r="UC60" s="33"/>
      <c r="UD60" s="33"/>
      <c r="UE60" s="33"/>
      <c r="UF60" s="33"/>
      <c r="UG60" s="33"/>
      <c r="UH60" s="33"/>
      <c r="UI60" s="35"/>
      <c r="UJ60" s="35"/>
      <c r="UK60" s="35"/>
      <c r="UL60" s="35"/>
      <c r="UM60" s="35"/>
      <c r="UN60" s="35"/>
      <c r="UO60" s="35"/>
      <c r="UP60" s="35"/>
      <c r="UQ60" s="33"/>
      <c r="UR60" s="35"/>
      <c r="US60" s="35"/>
      <c r="UT60" s="35"/>
      <c r="UU60" s="35"/>
      <c r="UV60" s="35"/>
      <c r="UW60" s="35"/>
      <c r="UX60" s="35"/>
      <c r="UY60" s="35"/>
      <c r="UZ60" s="35"/>
      <c r="VA60" s="35"/>
      <c r="VB60" s="36"/>
    </row>
    <row r="61" spans="1:574" s="34" customFormat="1" ht="15" customHeight="1">
      <c r="A61" s="33" t="s">
        <v>2207</v>
      </c>
      <c r="B61" s="33" t="s">
        <v>4264</v>
      </c>
      <c r="C61" s="33" t="s">
        <v>229</v>
      </c>
      <c r="D61" s="33" t="s">
        <v>920</v>
      </c>
      <c r="E61" s="35" t="s">
        <v>4128</v>
      </c>
      <c r="F61" s="33">
        <v>13</v>
      </c>
      <c r="G61" s="33">
        <v>62</v>
      </c>
      <c r="H61" s="33">
        <v>75</v>
      </c>
      <c r="I61" s="33">
        <v>5</v>
      </c>
      <c r="J61" s="33" t="s">
        <v>4265</v>
      </c>
      <c r="K61" s="33" t="s">
        <v>8</v>
      </c>
      <c r="L61" s="33" t="s">
        <v>4266</v>
      </c>
      <c r="M61" s="33">
        <v>4</v>
      </c>
      <c r="N61" s="33">
        <v>21</v>
      </c>
      <c r="O61" s="33">
        <v>25</v>
      </c>
      <c r="P61" s="33" t="s">
        <v>4267</v>
      </c>
      <c r="Q61" s="33" t="s">
        <v>4268</v>
      </c>
      <c r="R61" s="33" t="s">
        <v>4269</v>
      </c>
      <c r="S61" s="33" t="s">
        <v>4270</v>
      </c>
      <c r="T61" s="33" t="s">
        <v>614</v>
      </c>
      <c r="U61" s="33" t="s">
        <v>4271</v>
      </c>
      <c r="V61" s="33" t="s">
        <v>4272</v>
      </c>
      <c r="W61" s="33" t="s">
        <v>4273</v>
      </c>
      <c r="X61" s="33" t="s">
        <v>608</v>
      </c>
      <c r="Y61" s="33" t="s">
        <v>4274</v>
      </c>
      <c r="Z61" s="33" t="s">
        <v>4275</v>
      </c>
      <c r="AA61" s="33" t="s">
        <v>4276</v>
      </c>
      <c r="AB61" s="33" t="s">
        <v>608</v>
      </c>
      <c r="AC61" s="33" t="s">
        <v>4277</v>
      </c>
      <c r="AD61" s="33" t="s">
        <v>4278</v>
      </c>
      <c r="AE61" s="33" t="s">
        <v>4279</v>
      </c>
      <c r="AF61" s="33" t="s">
        <v>608</v>
      </c>
      <c r="AG61" s="33"/>
      <c r="AH61" s="33"/>
      <c r="AI61" s="33"/>
      <c r="AJ61" s="33"/>
      <c r="AK61" s="33"/>
      <c r="AL61" s="33"/>
      <c r="AM61" s="33"/>
      <c r="AN61" s="33"/>
      <c r="AO61" s="33"/>
      <c r="AP61" s="33"/>
      <c r="AQ61" s="33"/>
      <c r="AR61" s="33"/>
      <c r="AS61" s="33"/>
      <c r="AT61" s="33"/>
      <c r="AU61" s="33"/>
      <c r="AV61" s="33"/>
      <c r="AW61" s="33"/>
      <c r="AX61" s="33"/>
      <c r="AY61" s="33"/>
      <c r="AZ61" s="33"/>
      <c r="BA61" s="33" t="s">
        <v>4280</v>
      </c>
      <c r="BB61" s="33" t="s">
        <v>4281</v>
      </c>
      <c r="BC61" s="33" t="s">
        <v>705</v>
      </c>
      <c r="BD61" s="33" t="s">
        <v>4282</v>
      </c>
      <c r="BE61" s="33" t="s">
        <v>4283</v>
      </c>
      <c r="BF61" s="33" t="s">
        <v>328</v>
      </c>
      <c r="BG61" s="33" t="s">
        <v>67</v>
      </c>
      <c r="BH61" s="33" t="s">
        <v>4284</v>
      </c>
      <c r="BI61" s="33">
        <v>4</v>
      </c>
      <c r="BJ61" s="33">
        <v>31</v>
      </c>
      <c r="BK61" s="33">
        <v>35</v>
      </c>
      <c r="BL61" s="33" t="s">
        <v>4285</v>
      </c>
      <c r="BM61" s="33" t="s">
        <v>4286</v>
      </c>
      <c r="BN61" s="33" t="s">
        <v>4287</v>
      </c>
      <c r="BO61" s="33" t="s">
        <v>4288</v>
      </c>
      <c r="BP61" s="33" t="s">
        <v>608</v>
      </c>
      <c r="BQ61" s="33" t="s">
        <v>4289</v>
      </c>
      <c r="BR61" s="33" t="s">
        <v>4290</v>
      </c>
      <c r="BS61" s="33" t="s">
        <v>4291</v>
      </c>
      <c r="BT61" s="33" t="s">
        <v>614</v>
      </c>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t="s">
        <v>4292</v>
      </c>
      <c r="CX61" s="33" t="s">
        <v>4293</v>
      </c>
      <c r="CY61" s="33" t="s">
        <v>4294</v>
      </c>
      <c r="CZ61" s="33" t="s">
        <v>4295</v>
      </c>
      <c r="DA61" s="33" t="s">
        <v>4296</v>
      </c>
      <c r="DB61" s="33" t="s">
        <v>328</v>
      </c>
      <c r="DC61" s="33" t="s">
        <v>123</v>
      </c>
      <c r="DD61" s="33" t="s">
        <v>4297</v>
      </c>
      <c r="DE61" s="33">
        <v>5</v>
      </c>
      <c r="DF61" s="33">
        <v>10</v>
      </c>
      <c r="DG61" s="33">
        <v>15</v>
      </c>
      <c r="DH61" s="33" t="s">
        <v>4298</v>
      </c>
      <c r="DI61" s="33" t="s">
        <v>4299</v>
      </c>
      <c r="DJ61" s="33" t="s">
        <v>4300</v>
      </c>
      <c r="DK61" s="33" t="s">
        <v>4301</v>
      </c>
      <c r="DL61" s="33" t="s">
        <v>614</v>
      </c>
      <c r="DM61" s="33" t="s">
        <v>4302</v>
      </c>
      <c r="DN61" s="33" t="s">
        <v>4303</v>
      </c>
      <c r="DO61" s="33" t="s">
        <v>4304</v>
      </c>
      <c r="DP61" s="33" t="s">
        <v>608</v>
      </c>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W61" s="33" t="s">
        <v>4305</v>
      </c>
      <c r="EX61" s="33" t="s">
        <v>4306</v>
      </c>
      <c r="EY61" s="33" t="s">
        <v>4200</v>
      </c>
      <c r="EZ61" s="33" t="s">
        <v>4307</v>
      </c>
      <c r="FA61" s="33" t="s">
        <v>4308</v>
      </c>
      <c r="FB61" s="33" t="s">
        <v>244</v>
      </c>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c r="IW61" s="33"/>
      <c r="IX61" s="33"/>
      <c r="IY61" s="33"/>
      <c r="IZ61" s="33"/>
      <c r="JA61" s="33"/>
      <c r="JB61" s="33"/>
      <c r="JC61" s="33"/>
      <c r="JD61" s="33"/>
      <c r="JE61" s="33"/>
      <c r="JF61" s="33"/>
      <c r="JG61" s="33"/>
      <c r="JH61" s="33"/>
      <c r="JI61" s="33"/>
      <c r="JJ61" s="33"/>
      <c r="JK61" s="33"/>
      <c r="JL61" s="33"/>
      <c r="JM61" s="33"/>
      <c r="JN61" s="33"/>
      <c r="JO61" s="33"/>
      <c r="JP61" s="33"/>
      <c r="JQ61" s="33"/>
      <c r="JR61" s="33"/>
      <c r="JS61" s="33"/>
      <c r="JT61" s="33"/>
      <c r="JU61" s="33"/>
      <c r="JV61" s="33"/>
      <c r="JW61" s="33"/>
      <c r="JX61" s="33"/>
      <c r="JY61" s="33"/>
      <c r="JZ61" s="33"/>
      <c r="KA61" s="33"/>
      <c r="KB61" s="33"/>
      <c r="KC61" s="33"/>
      <c r="KD61" s="33"/>
      <c r="KE61" s="33"/>
      <c r="KF61" s="33"/>
      <c r="KG61" s="33"/>
      <c r="KH61" s="33"/>
      <c r="KI61" s="33"/>
      <c r="KJ61" s="33"/>
      <c r="KK61" s="33"/>
      <c r="KL61" s="33"/>
      <c r="KM61" s="33"/>
      <c r="KN61" s="33"/>
      <c r="KO61" s="33"/>
      <c r="KP61" s="33"/>
      <c r="KQ61" s="33"/>
      <c r="KR61" s="33"/>
      <c r="KS61" s="33"/>
      <c r="KT61" s="33"/>
      <c r="KU61" s="33"/>
      <c r="KV61" s="33"/>
      <c r="KW61" s="33"/>
      <c r="KX61" s="33"/>
      <c r="KY61" s="33"/>
      <c r="KZ61" s="33"/>
      <c r="LA61" s="33"/>
      <c r="LB61" s="33"/>
      <c r="LC61" s="33"/>
      <c r="LD61" s="33"/>
      <c r="LE61" s="33"/>
      <c r="LF61" s="33"/>
      <c r="LG61" s="33"/>
      <c r="LH61" s="33"/>
      <c r="LI61" s="33"/>
      <c r="LJ61" s="33"/>
      <c r="LK61" s="33"/>
      <c r="LL61" s="33"/>
      <c r="LM61" s="33"/>
      <c r="LN61" s="33"/>
      <c r="LO61" s="33"/>
      <c r="LP61" s="33"/>
      <c r="LQ61" s="33"/>
      <c r="LR61" s="33"/>
      <c r="LS61" s="33"/>
      <c r="LT61" s="33"/>
      <c r="LU61" s="33"/>
      <c r="LV61" s="33"/>
      <c r="LW61" s="33"/>
      <c r="LX61" s="33"/>
      <c r="LY61" s="33"/>
      <c r="LZ61" s="33"/>
      <c r="MA61" s="33"/>
      <c r="MB61" s="33"/>
      <c r="MC61" s="33"/>
      <c r="MD61" s="33"/>
      <c r="ME61" s="33"/>
      <c r="MF61" s="33"/>
      <c r="MG61" s="33"/>
      <c r="MH61" s="33"/>
      <c r="MI61" s="33"/>
      <c r="MJ61" s="33"/>
      <c r="MK61" s="33"/>
      <c r="ML61" s="33"/>
      <c r="MM61" s="33"/>
      <c r="MN61" s="33"/>
      <c r="MO61" s="33"/>
      <c r="MP61" s="33"/>
      <c r="MQ61" s="33"/>
      <c r="MR61" s="33"/>
      <c r="MS61" s="33"/>
      <c r="MT61" s="33"/>
      <c r="MU61" s="33"/>
      <c r="MV61" s="33"/>
      <c r="MW61" s="33"/>
      <c r="MX61" s="33"/>
      <c r="MY61" s="33"/>
      <c r="MZ61" s="33"/>
      <c r="NA61" s="33"/>
      <c r="NB61" s="33"/>
      <c r="NC61" s="33"/>
      <c r="ND61" s="33"/>
      <c r="NE61" s="33"/>
      <c r="NF61" s="33"/>
      <c r="NG61" s="33"/>
      <c r="NH61" s="33"/>
      <c r="NI61" s="33"/>
      <c r="NJ61" s="33"/>
      <c r="NK61" s="33"/>
      <c r="NL61" s="33"/>
      <c r="NM61" s="33"/>
      <c r="NN61" s="33"/>
      <c r="NO61" s="33"/>
      <c r="NP61" s="33"/>
      <c r="NQ61" s="33"/>
      <c r="NR61" s="33"/>
      <c r="NS61" s="33"/>
      <c r="NT61" s="33"/>
      <c r="NU61" s="33"/>
      <c r="NV61" s="33"/>
      <c r="NW61" s="33"/>
      <c r="NX61" s="33"/>
      <c r="NY61" s="33"/>
      <c r="NZ61" s="33"/>
      <c r="OA61" s="33"/>
      <c r="OB61" s="33"/>
      <c r="OC61" s="33"/>
      <c r="OD61" s="33"/>
      <c r="OE61" s="33"/>
      <c r="OF61" s="33"/>
      <c r="OG61" s="33"/>
      <c r="OH61" s="33"/>
      <c r="OI61" s="33"/>
      <c r="OJ61" s="33"/>
      <c r="OK61" s="33"/>
      <c r="OL61" s="33"/>
      <c r="OM61" s="33"/>
      <c r="ON61" s="33"/>
      <c r="OO61" s="33"/>
      <c r="OP61" s="33"/>
      <c r="OQ61" s="33"/>
      <c r="OR61" s="33"/>
      <c r="OS61" s="33"/>
      <c r="OT61" s="33"/>
      <c r="OU61" s="33"/>
      <c r="OV61" s="33"/>
      <c r="OW61" s="33"/>
      <c r="OX61" s="33"/>
      <c r="OY61" s="33"/>
      <c r="OZ61" s="33"/>
      <c r="PA61" s="33"/>
      <c r="PB61" s="33"/>
      <c r="PC61" s="33"/>
      <c r="PD61" s="33"/>
      <c r="PE61" s="33"/>
      <c r="PF61" s="33"/>
      <c r="PG61" s="33"/>
      <c r="PH61" s="33"/>
      <c r="PI61" s="33"/>
      <c r="PJ61" s="33"/>
      <c r="PK61" s="33"/>
      <c r="PL61" s="33"/>
      <c r="PM61" s="33"/>
      <c r="PN61" s="33"/>
      <c r="PO61" s="33"/>
      <c r="PP61" s="33"/>
      <c r="PQ61" s="33"/>
      <c r="PR61" s="33"/>
      <c r="PS61" s="33"/>
      <c r="PT61" s="33"/>
      <c r="PU61" s="33"/>
      <c r="PV61" s="33"/>
      <c r="PW61" s="33"/>
      <c r="PX61" s="33"/>
      <c r="PY61" s="33"/>
      <c r="PZ61" s="33"/>
      <c r="QA61" s="33"/>
      <c r="QB61" s="33"/>
      <c r="QC61" s="33"/>
      <c r="QD61" s="33"/>
      <c r="QE61" s="33"/>
      <c r="QF61" s="33"/>
      <c r="QG61" s="33"/>
      <c r="QH61" s="33"/>
      <c r="QI61" s="33"/>
      <c r="QJ61" s="33"/>
      <c r="QK61" s="33"/>
      <c r="QL61" s="33"/>
      <c r="QM61" s="33"/>
      <c r="QN61" s="33"/>
      <c r="QO61" s="33"/>
      <c r="QP61" s="33"/>
      <c r="QQ61" s="33"/>
      <c r="QR61" s="33"/>
      <c r="QS61" s="33"/>
      <c r="QT61" s="33"/>
      <c r="QU61" s="33"/>
      <c r="QV61" s="33"/>
      <c r="QW61" s="33"/>
      <c r="QX61" s="33"/>
      <c r="QY61" s="33"/>
      <c r="QZ61" s="33"/>
      <c r="RA61" s="33"/>
      <c r="RB61" s="33"/>
      <c r="RC61" s="33"/>
      <c r="RD61" s="33"/>
      <c r="RE61" s="33"/>
      <c r="RF61" s="33"/>
      <c r="RG61" s="33"/>
      <c r="RH61" s="33"/>
      <c r="RI61" s="33"/>
      <c r="RJ61" s="33"/>
      <c r="RK61" s="33"/>
      <c r="RL61" s="33"/>
      <c r="RM61" s="33"/>
      <c r="RN61" s="33"/>
      <c r="RO61" s="33"/>
      <c r="RP61" s="33"/>
      <c r="RQ61" s="33"/>
      <c r="RR61" s="33"/>
      <c r="RS61" s="33"/>
      <c r="RT61" s="33"/>
      <c r="RU61" s="33"/>
      <c r="RV61" s="33"/>
      <c r="RW61" s="33"/>
      <c r="RX61" s="33"/>
      <c r="RY61" s="33"/>
      <c r="RZ61" s="33"/>
      <c r="SA61" s="33" t="s">
        <v>4309</v>
      </c>
      <c r="SB61" s="33" t="s">
        <v>1060</v>
      </c>
      <c r="SC61" s="33" t="s">
        <v>1002</v>
      </c>
      <c r="SD61" s="33" t="s">
        <v>1061</v>
      </c>
      <c r="SE61" s="33" t="s">
        <v>4310</v>
      </c>
      <c r="SF61" s="33" t="s">
        <v>1062</v>
      </c>
      <c r="SG61" s="33"/>
      <c r="SH61" s="33"/>
      <c r="SI61" s="33"/>
      <c r="SJ61" s="33"/>
      <c r="SK61" s="33"/>
      <c r="SL61" s="33"/>
      <c r="SM61" s="33"/>
      <c r="SN61" s="33"/>
      <c r="SO61" s="33"/>
      <c r="SP61" s="33"/>
      <c r="SQ61" s="33"/>
      <c r="SR61" s="33"/>
      <c r="SS61" s="33"/>
      <c r="ST61" s="33"/>
      <c r="SU61" s="33"/>
      <c r="SV61" s="33"/>
      <c r="SW61" s="33"/>
      <c r="SX61" s="33"/>
      <c r="SY61" s="33"/>
      <c r="SZ61" s="33"/>
      <c r="TA61" s="33"/>
      <c r="TB61" s="33"/>
      <c r="TC61" s="33"/>
      <c r="TD61" s="33"/>
      <c r="TE61" s="33"/>
      <c r="TF61" s="33"/>
      <c r="TG61" s="33"/>
      <c r="TH61" s="33"/>
      <c r="TI61" s="33"/>
      <c r="TJ61" s="33"/>
      <c r="TK61" s="33"/>
      <c r="TL61" s="33"/>
      <c r="TM61" s="33"/>
      <c r="TN61" s="33"/>
      <c r="TO61" s="33" t="s">
        <v>4311</v>
      </c>
      <c r="TP61" s="33" t="s">
        <v>4312</v>
      </c>
      <c r="TQ61" s="33" t="s">
        <v>4313</v>
      </c>
      <c r="TR61" s="33" t="s">
        <v>4314</v>
      </c>
      <c r="TS61" s="33" t="s">
        <v>4315</v>
      </c>
      <c r="TT61" s="33" t="s">
        <v>4316</v>
      </c>
      <c r="TU61" s="33" t="s">
        <v>4317</v>
      </c>
      <c r="TV61" s="33" t="s">
        <v>4318</v>
      </c>
      <c r="TW61" s="33" t="s">
        <v>4319</v>
      </c>
      <c r="TX61" s="33" t="s">
        <v>4320</v>
      </c>
      <c r="TY61" s="33"/>
      <c r="TZ61" s="33"/>
      <c r="UA61" s="33"/>
      <c r="UB61" s="33"/>
      <c r="UC61" s="33"/>
      <c r="UD61" s="33"/>
      <c r="UE61" s="33"/>
      <c r="UF61" s="33"/>
      <c r="UG61" s="33"/>
      <c r="UH61" s="33"/>
      <c r="UI61" s="35"/>
      <c r="UJ61" s="35"/>
      <c r="UK61" s="35"/>
      <c r="UL61" s="35"/>
      <c r="UM61" s="35"/>
      <c r="UN61" s="35"/>
      <c r="UO61" s="35"/>
      <c r="UP61" s="35"/>
      <c r="UQ61" s="33"/>
      <c r="UR61" s="35"/>
      <c r="US61" s="35"/>
      <c r="UT61" s="35"/>
      <c r="UU61" s="35"/>
      <c r="UV61" s="35"/>
      <c r="UW61" s="35"/>
      <c r="UX61" s="35"/>
      <c r="UY61" s="35"/>
      <c r="UZ61" s="35"/>
      <c r="VA61" s="35"/>
      <c r="VB61" s="36"/>
    </row>
    <row r="62" spans="1:574" s="34" customFormat="1" ht="15" customHeight="1">
      <c r="A62" s="33" t="s">
        <v>2208</v>
      </c>
      <c r="B62" s="33" t="s">
        <v>4321</v>
      </c>
      <c r="C62" s="33" t="s">
        <v>229</v>
      </c>
      <c r="D62" s="33" t="s">
        <v>1011</v>
      </c>
      <c r="E62" s="35" t="s">
        <v>4128</v>
      </c>
      <c r="F62" s="33">
        <v>10</v>
      </c>
      <c r="G62" s="33">
        <v>50</v>
      </c>
      <c r="H62" s="33">
        <v>60</v>
      </c>
      <c r="I62" s="33">
        <v>4</v>
      </c>
      <c r="J62" s="33" t="s">
        <v>4322</v>
      </c>
      <c r="K62" s="33" t="s">
        <v>8</v>
      </c>
      <c r="L62" s="33" t="s">
        <v>4323</v>
      </c>
      <c r="M62" s="33">
        <v>5</v>
      </c>
      <c r="N62" s="33">
        <v>25</v>
      </c>
      <c r="O62" s="33">
        <v>30</v>
      </c>
      <c r="P62" s="33" t="s">
        <v>4324</v>
      </c>
      <c r="Q62" s="33" t="s">
        <v>4325</v>
      </c>
      <c r="R62" s="33" t="s">
        <v>4326</v>
      </c>
      <c r="S62" s="33" t="s">
        <v>4327</v>
      </c>
      <c r="T62" s="33" t="s">
        <v>4060</v>
      </c>
      <c r="U62" s="33" t="s">
        <v>4328</v>
      </c>
      <c r="V62" s="33" t="s">
        <v>4329</v>
      </c>
      <c r="W62" s="33" t="s">
        <v>4330</v>
      </c>
      <c r="X62" s="33" t="s">
        <v>4060</v>
      </c>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t="s">
        <v>4331</v>
      </c>
      <c r="BB62" s="33" t="s">
        <v>4332</v>
      </c>
      <c r="BC62" s="33" t="s">
        <v>444</v>
      </c>
      <c r="BD62" s="33" t="s">
        <v>1064</v>
      </c>
      <c r="BE62" s="33" t="s">
        <v>4333</v>
      </c>
      <c r="BF62" s="33" t="s">
        <v>244</v>
      </c>
      <c r="BG62" s="33" t="s">
        <v>67</v>
      </c>
      <c r="BH62" s="33" t="s">
        <v>4334</v>
      </c>
      <c r="BI62" s="33">
        <v>5</v>
      </c>
      <c r="BJ62" s="33">
        <v>25</v>
      </c>
      <c r="BK62" s="33">
        <v>30</v>
      </c>
      <c r="BL62" s="33" t="s">
        <v>4335</v>
      </c>
      <c r="BM62" s="33" t="s">
        <v>4336</v>
      </c>
      <c r="BN62" s="33" t="s">
        <v>4337</v>
      </c>
      <c r="BO62" s="33" t="s">
        <v>4338</v>
      </c>
      <c r="BP62" s="33" t="s">
        <v>4060</v>
      </c>
      <c r="BQ62" s="33" t="s">
        <v>4328</v>
      </c>
      <c r="BR62" s="33" t="s">
        <v>4329</v>
      </c>
      <c r="BS62" s="33" t="s">
        <v>4330</v>
      </c>
      <c r="BT62" s="33" t="s">
        <v>4060</v>
      </c>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t="s">
        <v>4339</v>
      </c>
      <c r="CX62" s="33" t="s">
        <v>4340</v>
      </c>
      <c r="CY62" s="33" t="s">
        <v>1065</v>
      </c>
      <c r="CZ62" s="33" t="s">
        <v>1064</v>
      </c>
      <c r="DA62" s="33" t="s">
        <v>1066</v>
      </c>
      <c r="DB62" s="33" t="s">
        <v>244</v>
      </c>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c r="IW62" s="33"/>
      <c r="IX62" s="33"/>
      <c r="IY62" s="33"/>
      <c r="IZ62" s="33"/>
      <c r="JA62" s="33"/>
      <c r="JB62" s="33"/>
      <c r="JC62" s="33"/>
      <c r="JD62" s="33"/>
      <c r="JE62" s="33"/>
      <c r="JF62" s="33"/>
      <c r="JG62" s="33"/>
      <c r="JH62" s="33"/>
      <c r="JI62" s="33"/>
      <c r="JJ62" s="33"/>
      <c r="JK62" s="33"/>
      <c r="JL62" s="33"/>
      <c r="JM62" s="33"/>
      <c r="JN62" s="33"/>
      <c r="JO62" s="33"/>
      <c r="JP62" s="33"/>
      <c r="JQ62" s="33"/>
      <c r="JR62" s="33"/>
      <c r="JS62" s="33"/>
      <c r="JT62" s="33"/>
      <c r="JU62" s="33"/>
      <c r="JV62" s="33"/>
      <c r="JW62" s="33"/>
      <c r="JX62" s="33"/>
      <c r="JY62" s="33"/>
      <c r="JZ62" s="33"/>
      <c r="KA62" s="33"/>
      <c r="KB62" s="33"/>
      <c r="KC62" s="33"/>
      <c r="KD62" s="33"/>
      <c r="KE62" s="33"/>
      <c r="KF62" s="33"/>
      <c r="KG62" s="33"/>
      <c r="KH62" s="33"/>
      <c r="KI62" s="33"/>
      <c r="KJ62" s="33"/>
      <c r="KK62" s="33"/>
      <c r="KL62" s="33"/>
      <c r="KM62" s="33"/>
      <c r="KN62" s="33"/>
      <c r="KO62" s="33"/>
      <c r="KP62" s="33"/>
      <c r="KQ62" s="33"/>
      <c r="KR62" s="33"/>
      <c r="KS62" s="33"/>
      <c r="KT62" s="33"/>
      <c r="KU62" s="33"/>
      <c r="KV62" s="33"/>
      <c r="KW62" s="33"/>
      <c r="KX62" s="33"/>
      <c r="KY62" s="33"/>
      <c r="KZ62" s="33"/>
      <c r="LA62" s="33"/>
      <c r="LB62" s="33"/>
      <c r="LC62" s="33"/>
      <c r="LD62" s="33"/>
      <c r="LE62" s="33"/>
      <c r="LF62" s="33"/>
      <c r="LG62" s="33"/>
      <c r="LH62" s="33"/>
      <c r="LI62" s="33"/>
      <c r="LJ62" s="33"/>
      <c r="LK62" s="33"/>
      <c r="LL62" s="33"/>
      <c r="LM62" s="33"/>
      <c r="LN62" s="33"/>
      <c r="LO62" s="33"/>
      <c r="LP62" s="33"/>
      <c r="LQ62" s="33"/>
      <c r="LR62" s="33"/>
      <c r="LS62" s="33"/>
      <c r="LT62" s="33"/>
      <c r="LU62" s="33"/>
      <c r="LV62" s="33"/>
      <c r="LW62" s="33"/>
      <c r="LX62" s="33"/>
      <c r="LY62" s="33"/>
      <c r="LZ62" s="33"/>
      <c r="MA62" s="33"/>
      <c r="MB62" s="33"/>
      <c r="MC62" s="33"/>
      <c r="MD62" s="33"/>
      <c r="ME62" s="33"/>
      <c r="MF62" s="33"/>
      <c r="MG62" s="33"/>
      <c r="MH62" s="33"/>
      <c r="MI62" s="33"/>
      <c r="MJ62" s="33"/>
      <c r="MK62" s="33"/>
      <c r="ML62" s="33"/>
      <c r="MM62" s="33"/>
      <c r="MN62" s="33"/>
      <c r="MO62" s="33"/>
      <c r="MP62" s="33"/>
      <c r="MQ62" s="33"/>
      <c r="MR62" s="33"/>
      <c r="MS62" s="33"/>
      <c r="MT62" s="33"/>
      <c r="MU62" s="33"/>
      <c r="MV62" s="33"/>
      <c r="MW62" s="33"/>
      <c r="MX62" s="33"/>
      <c r="MY62" s="33"/>
      <c r="MZ62" s="33"/>
      <c r="NA62" s="33"/>
      <c r="NB62" s="33"/>
      <c r="NC62" s="33"/>
      <c r="ND62" s="33"/>
      <c r="NE62" s="33"/>
      <c r="NF62" s="33"/>
      <c r="NG62" s="33"/>
      <c r="NH62" s="33"/>
      <c r="NI62" s="33"/>
      <c r="NJ62" s="33"/>
      <c r="NK62" s="33"/>
      <c r="NL62" s="33"/>
      <c r="NM62" s="33"/>
      <c r="NN62" s="33"/>
      <c r="NO62" s="33"/>
      <c r="NP62" s="33"/>
      <c r="NQ62" s="33"/>
      <c r="NR62" s="33"/>
      <c r="NS62" s="33"/>
      <c r="NT62" s="33"/>
      <c r="NU62" s="33"/>
      <c r="NV62" s="33"/>
      <c r="NW62" s="33"/>
      <c r="NX62" s="33"/>
      <c r="NY62" s="33"/>
      <c r="NZ62" s="33"/>
      <c r="OA62" s="33"/>
      <c r="OB62" s="33"/>
      <c r="OC62" s="33"/>
      <c r="OD62" s="33"/>
      <c r="OE62" s="33"/>
      <c r="OF62" s="33"/>
      <c r="OG62" s="33"/>
      <c r="OH62" s="33"/>
      <c r="OI62" s="33"/>
      <c r="OJ62" s="33"/>
      <c r="OK62" s="33"/>
      <c r="OL62" s="33"/>
      <c r="OM62" s="33"/>
      <c r="ON62" s="33"/>
      <c r="OO62" s="33"/>
      <c r="OP62" s="33"/>
      <c r="OQ62" s="33"/>
      <c r="OR62" s="33"/>
      <c r="OS62" s="33"/>
      <c r="OT62" s="33"/>
      <c r="OU62" s="33"/>
      <c r="OV62" s="33"/>
      <c r="OW62" s="33"/>
      <c r="OX62" s="33"/>
      <c r="OY62" s="33"/>
      <c r="OZ62" s="33"/>
      <c r="PA62" s="33"/>
      <c r="PB62" s="33"/>
      <c r="PC62" s="33"/>
      <c r="PD62" s="33"/>
      <c r="PE62" s="33"/>
      <c r="PF62" s="33"/>
      <c r="PG62" s="33"/>
      <c r="PH62" s="33"/>
      <c r="PI62" s="33"/>
      <c r="PJ62" s="33"/>
      <c r="PK62" s="33"/>
      <c r="PL62" s="33"/>
      <c r="PM62" s="33"/>
      <c r="PN62" s="33"/>
      <c r="PO62" s="33"/>
      <c r="PP62" s="33"/>
      <c r="PQ62" s="33"/>
      <c r="PR62" s="33"/>
      <c r="PS62" s="33"/>
      <c r="PT62" s="33"/>
      <c r="PU62" s="33"/>
      <c r="PV62" s="33"/>
      <c r="PW62" s="33"/>
      <c r="PX62" s="33"/>
      <c r="PY62" s="33"/>
      <c r="PZ62" s="33"/>
      <c r="QA62" s="33"/>
      <c r="QB62" s="33"/>
      <c r="QC62" s="33"/>
      <c r="QD62" s="33"/>
      <c r="QE62" s="33"/>
      <c r="QF62" s="33"/>
      <c r="QG62" s="33"/>
      <c r="QH62" s="33"/>
      <c r="QI62" s="33"/>
      <c r="QJ62" s="33"/>
      <c r="QK62" s="33"/>
      <c r="QL62" s="33"/>
      <c r="QM62" s="33"/>
      <c r="QN62" s="33"/>
      <c r="QO62" s="33"/>
      <c r="QP62" s="33"/>
      <c r="QQ62" s="33"/>
      <c r="QR62" s="33"/>
      <c r="QS62" s="33"/>
      <c r="QT62" s="33"/>
      <c r="QU62" s="33"/>
      <c r="QV62" s="33"/>
      <c r="QW62" s="33"/>
      <c r="QX62" s="33"/>
      <c r="QY62" s="33"/>
      <c r="QZ62" s="33"/>
      <c r="RA62" s="33"/>
      <c r="RB62" s="33"/>
      <c r="RC62" s="33"/>
      <c r="RD62" s="33"/>
      <c r="RE62" s="33"/>
      <c r="RF62" s="33"/>
      <c r="RG62" s="33"/>
      <c r="RH62" s="33"/>
      <c r="RI62" s="33"/>
      <c r="RJ62" s="33"/>
      <c r="RK62" s="33"/>
      <c r="RL62" s="33"/>
      <c r="RM62" s="33"/>
      <c r="RN62" s="33"/>
      <c r="RO62" s="33"/>
      <c r="RP62" s="33"/>
      <c r="RQ62" s="33"/>
      <c r="RR62" s="33"/>
      <c r="RS62" s="33"/>
      <c r="RT62" s="33"/>
      <c r="RU62" s="33"/>
      <c r="RV62" s="33"/>
      <c r="RW62" s="33"/>
      <c r="RX62" s="33"/>
      <c r="RY62" s="33"/>
      <c r="RZ62" s="33"/>
      <c r="SA62" s="33" t="s">
        <v>1044</v>
      </c>
      <c r="SB62" s="33" t="s">
        <v>4081</v>
      </c>
      <c r="SC62" s="33" t="s">
        <v>1045</v>
      </c>
      <c r="SD62" s="33" t="s">
        <v>1046</v>
      </c>
      <c r="SE62" s="33" t="s">
        <v>1047</v>
      </c>
      <c r="SF62" s="33" t="s">
        <v>1048</v>
      </c>
      <c r="SG62" s="33" t="s">
        <v>1049</v>
      </c>
      <c r="SH62" s="33" t="s">
        <v>1050</v>
      </c>
      <c r="SI62" s="33"/>
      <c r="SJ62" s="33"/>
      <c r="SK62" s="33"/>
      <c r="SL62" s="33"/>
      <c r="SM62" s="33"/>
      <c r="SN62" s="33"/>
      <c r="SO62" s="33"/>
      <c r="SP62" s="33"/>
      <c r="SQ62" s="33"/>
      <c r="SR62" s="33"/>
      <c r="SS62" s="33"/>
      <c r="ST62" s="33"/>
      <c r="SU62" s="33"/>
      <c r="SV62" s="33"/>
      <c r="SW62" s="33"/>
      <c r="SX62" s="33"/>
      <c r="SY62" s="33"/>
      <c r="SZ62" s="33"/>
      <c r="TA62" s="33"/>
      <c r="TB62" s="33"/>
      <c r="TC62" s="33"/>
      <c r="TD62" s="33"/>
      <c r="TE62" s="33"/>
      <c r="TF62" s="33"/>
      <c r="TG62" s="33"/>
      <c r="TH62" s="33"/>
      <c r="TI62" s="33"/>
      <c r="TJ62" s="33"/>
      <c r="TK62" s="33"/>
      <c r="TL62" s="33"/>
      <c r="TM62" s="33"/>
      <c r="TN62" s="33"/>
      <c r="TO62" s="33" t="s">
        <v>4341</v>
      </c>
      <c r="TP62" s="33" t="s">
        <v>1051</v>
      </c>
      <c r="TQ62" s="33" t="s">
        <v>1053</v>
      </c>
      <c r="TR62" s="33" t="s">
        <v>1054</v>
      </c>
      <c r="TS62" s="33" t="s">
        <v>1055</v>
      </c>
      <c r="TT62" s="33" t="s">
        <v>4342</v>
      </c>
      <c r="TU62" s="33" t="s">
        <v>1057</v>
      </c>
      <c r="TV62" s="33" t="s">
        <v>1058</v>
      </c>
      <c r="TW62" s="33" t="s">
        <v>1081</v>
      </c>
      <c r="TX62" s="33"/>
      <c r="TY62" s="33"/>
      <c r="TZ62" s="33"/>
      <c r="UA62" s="33"/>
      <c r="UB62" s="33"/>
      <c r="UC62" s="33"/>
      <c r="UD62" s="33"/>
      <c r="UE62" s="33"/>
      <c r="UF62" s="33"/>
      <c r="UG62" s="33"/>
      <c r="UH62" s="33"/>
      <c r="UI62" s="35"/>
      <c r="UJ62" s="35"/>
      <c r="UK62" s="35"/>
      <c r="UL62" s="35"/>
      <c r="UM62" s="35"/>
      <c r="UN62" s="35"/>
      <c r="UO62" s="35"/>
      <c r="UP62" s="35"/>
      <c r="UQ62" s="33"/>
      <c r="UR62" s="35"/>
      <c r="US62" s="35"/>
      <c r="UT62" s="35"/>
      <c r="UU62" s="35"/>
      <c r="UV62" s="35"/>
      <c r="UW62" s="35"/>
      <c r="UX62" s="35"/>
      <c r="UY62" s="35"/>
      <c r="UZ62" s="35"/>
      <c r="VA62" s="35"/>
      <c r="VB62" s="36"/>
    </row>
    <row r="63" spans="1:574" s="34" customFormat="1" ht="15" customHeight="1">
      <c r="A63" s="33" t="s">
        <v>2209</v>
      </c>
      <c r="B63" s="33" t="s">
        <v>4227</v>
      </c>
      <c r="C63" s="33" t="s">
        <v>229</v>
      </c>
      <c r="D63" s="33" t="s">
        <v>920</v>
      </c>
      <c r="E63" s="35" t="s">
        <v>4128</v>
      </c>
      <c r="F63" s="33">
        <v>25</v>
      </c>
      <c r="G63" s="33">
        <v>50</v>
      </c>
      <c r="H63" s="33">
        <v>75</v>
      </c>
      <c r="I63" s="33">
        <v>5</v>
      </c>
      <c r="J63" s="33" t="s">
        <v>4228</v>
      </c>
      <c r="K63" s="33" t="s">
        <v>8</v>
      </c>
      <c r="L63" s="33" t="s">
        <v>4229</v>
      </c>
      <c r="M63" s="33">
        <v>5</v>
      </c>
      <c r="N63" s="33">
        <v>10</v>
      </c>
      <c r="O63" s="33">
        <v>15</v>
      </c>
      <c r="P63" s="33" t="s">
        <v>4230</v>
      </c>
      <c r="Q63" s="33" t="s">
        <v>4231</v>
      </c>
      <c r="R63" s="33" t="s">
        <v>4232</v>
      </c>
      <c r="S63" s="33" t="s">
        <v>4233</v>
      </c>
      <c r="T63" s="33" t="s">
        <v>697</v>
      </c>
      <c r="U63" s="33" t="s">
        <v>439</v>
      </c>
      <c r="V63" s="33" t="s">
        <v>4234</v>
      </c>
      <c r="W63" s="33" t="s">
        <v>4235</v>
      </c>
      <c r="X63" s="33" t="s">
        <v>608</v>
      </c>
      <c r="Y63" s="33" t="s">
        <v>4236</v>
      </c>
      <c r="Z63" s="33" t="s">
        <v>4237</v>
      </c>
      <c r="AA63" s="33" t="s">
        <v>4238</v>
      </c>
      <c r="AB63" s="33" t="s">
        <v>608</v>
      </c>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3"/>
      <c r="BA63" s="33" t="s">
        <v>4239</v>
      </c>
      <c r="BB63" s="33" t="s">
        <v>4240</v>
      </c>
      <c r="BC63" s="33" t="s">
        <v>767</v>
      </c>
      <c r="BD63" s="33" t="s">
        <v>768</v>
      </c>
      <c r="BE63" s="33" t="s">
        <v>4241</v>
      </c>
      <c r="BF63" s="33" t="s">
        <v>328</v>
      </c>
      <c r="BG63" s="33" t="s">
        <v>67</v>
      </c>
      <c r="BH63" s="33" t="s">
        <v>4242</v>
      </c>
      <c r="BI63" s="33">
        <v>20</v>
      </c>
      <c r="BJ63" s="33">
        <v>25</v>
      </c>
      <c r="BK63" s="33">
        <v>45</v>
      </c>
      <c r="BL63" s="33" t="s">
        <v>4243</v>
      </c>
      <c r="BM63" s="33" t="s">
        <v>3493</v>
      </c>
      <c r="BN63" s="33" t="s">
        <v>3494</v>
      </c>
      <c r="BO63" s="33" t="s">
        <v>4244</v>
      </c>
      <c r="BP63" s="33" t="s">
        <v>608</v>
      </c>
      <c r="BQ63" s="33" t="s">
        <v>3514</v>
      </c>
      <c r="BR63" s="33" t="s">
        <v>3515</v>
      </c>
      <c r="BS63" s="33" t="s">
        <v>3516</v>
      </c>
      <c r="BT63" s="33" t="s">
        <v>608</v>
      </c>
      <c r="BU63" s="33" t="s">
        <v>3496</v>
      </c>
      <c r="BV63" s="33" t="s">
        <v>3497</v>
      </c>
      <c r="BW63" s="33" t="s">
        <v>3498</v>
      </c>
      <c r="BX63" s="33" t="s">
        <v>608</v>
      </c>
      <c r="BY63" s="33" t="s">
        <v>3499</v>
      </c>
      <c r="BZ63" s="33" t="s">
        <v>4245</v>
      </c>
      <c r="CA63" s="33" t="s">
        <v>3501</v>
      </c>
      <c r="CB63" s="33" t="s">
        <v>608</v>
      </c>
      <c r="CC63" s="33" t="s">
        <v>4246</v>
      </c>
      <c r="CD63" s="33" t="s">
        <v>3512</v>
      </c>
      <c r="CE63" s="33" t="s">
        <v>3513</v>
      </c>
      <c r="CF63" s="33" t="s">
        <v>608</v>
      </c>
      <c r="CG63" s="33" t="s">
        <v>3527</v>
      </c>
      <c r="CH63" s="33" t="s">
        <v>4247</v>
      </c>
      <c r="CI63" s="33" t="s">
        <v>3529</v>
      </c>
      <c r="CJ63" s="33" t="s">
        <v>614</v>
      </c>
      <c r="CK63" s="33" t="s">
        <v>3524</v>
      </c>
      <c r="CL63" s="33" t="s">
        <v>3525</v>
      </c>
      <c r="CM63" s="33" t="s">
        <v>3526</v>
      </c>
      <c r="CN63" s="33" t="s">
        <v>614</v>
      </c>
      <c r="CO63" s="33"/>
      <c r="CP63" s="33"/>
      <c r="CQ63" s="33"/>
      <c r="CR63" s="33"/>
      <c r="CS63" s="33"/>
      <c r="CT63" s="33"/>
      <c r="CU63" s="33"/>
      <c r="CV63" s="33"/>
      <c r="CW63" s="33" t="s">
        <v>4248</v>
      </c>
      <c r="CX63" s="33" t="s">
        <v>4249</v>
      </c>
      <c r="CY63" s="33" t="s">
        <v>705</v>
      </c>
      <c r="CZ63" s="33" t="s">
        <v>4250</v>
      </c>
      <c r="DA63" s="33" t="s">
        <v>4251</v>
      </c>
      <c r="DB63" s="33" t="s">
        <v>328</v>
      </c>
      <c r="DC63" s="33" t="s">
        <v>123</v>
      </c>
      <c r="DD63" s="33" t="s">
        <v>4252</v>
      </c>
      <c r="DE63" s="33">
        <v>5</v>
      </c>
      <c r="DF63" s="33">
        <v>10</v>
      </c>
      <c r="DG63" s="33">
        <v>15</v>
      </c>
      <c r="DH63" s="33" t="s">
        <v>4253</v>
      </c>
      <c r="DI63" s="33" t="s">
        <v>4252</v>
      </c>
      <c r="DJ63" s="33" t="s">
        <v>4254</v>
      </c>
      <c r="DK63" s="33" t="s">
        <v>4343</v>
      </c>
      <c r="DL63" s="33" t="s">
        <v>614</v>
      </c>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W63" s="33" t="s">
        <v>4344</v>
      </c>
      <c r="EX63" s="33" t="s">
        <v>4257</v>
      </c>
      <c r="EY63" s="33" t="s">
        <v>4200</v>
      </c>
      <c r="EZ63" s="33" t="s">
        <v>4258</v>
      </c>
      <c r="FA63" s="33" t="s">
        <v>4259</v>
      </c>
      <c r="FB63" s="33" t="s">
        <v>328</v>
      </c>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c r="JG63" s="33"/>
      <c r="JH63" s="33"/>
      <c r="JI63" s="33"/>
      <c r="JJ63" s="33"/>
      <c r="JK63" s="33"/>
      <c r="JL63" s="33"/>
      <c r="JM63" s="33"/>
      <c r="JN63" s="33"/>
      <c r="JO63" s="33"/>
      <c r="JP63" s="33"/>
      <c r="JQ63" s="33"/>
      <c r="JR63" s="33"/>
      <c r="JS63" s="33"/>
      <c r="JT63" s="33"/>
      <c r="JU63" s="33"/>
      <c r="JV63" s="33"/>
      <c r="JW63" s="33"/>
      <c r="JX63" s="33"/>
      <c r="JY63" s="33"/>
      <c r="JZ63" s="33"/>
      <c r="KA63" s="33"/>
      <c r="KB63" s="33"/>
      <c r="KC63" s="33"/>
      <c r="KD63" s="33"/>
      <c r="KE63" s="33"/>
      <c r="KF63" s="33"/>
      <c r="KG63" s="33"/>
      <c r="KH63" s="33"/>
      <c r="KI63" s="33"/>
      <c r="KJ63" s="33"/>
      <c r="KK63" s="33"/>
      <c r="KL63" s="33"/>
      <c r="KM63" s="33"/>
      <c r="KN63" s="33"/>
      <c r="KO63" s="33"/>
      <c r="KP63" s="33"/>
      <c r="KQ63" s="33"/>
      <c r="KR63" s="33"/>
      <c r="KS63" s="33"/>
      <c r="KT63" s="33"/>
      <c r="KU63" s="33"/>
      <c r="KV63" s="33"/>
      <c r="KW63" s="33"/>
      <c r="KX63" s="33"/>
      <c r="KY63" s="33"/>
      <c r="KZ63" s="33"/>
      <c r="LA63" s="33"/>
      <c r="LB63" s="33"/>
      <c r="LC63" s="33"/>
      <c r="LD63" s="33"/>
      <c r="LE63" s="33"/>
      <c r="LF63" s="33"/>
      <c r="LG63" s="33"/>
      <c r="LH63" s="33"/>
      <c r="LI63" s="33"/>
      <c r="LJ63" s="33"/>
      <c r="LK63" s="33"/>
      <c r="LL63" s="33"/>
      <c r="LM63" s="33"/>
      <c r="LN63" s="33"/>
      <c r="LO63" s="33"/>
      <c r="LP63" s="33"/>
      <c r="LQ63" s="33"/>
      <c r="LR63" s="33"/>
      <c r="LS63" s="33"/>
      <c r="LT63" s="33"/>
      <c r="LU63" s="33"/>
      <c r="LV63" s="33"/>
      <c r="LW63" s="33"/>
      <c r="LX63" s="33"/>
      <c r="LY63" s="33"/>
      <c r="LZ63" s="33"/>
      <c r="MA63" s="33"/>
      <c r="MB63" s="33"/>
      <c r="MC63" s="33"/>
      <c r="MD63" s="33"/>
      <c r="ME63" s="33"/>
      <c r="MF63" s="33"/>
      <c r="MG63" s="33"/>
      <c r="MH63" s="33"/>
      <c r="MI63" s="33"/>
      <c r="MJ63" s="33"/>
      <c r="MK63" s="33"/>
      <c r="ML63" s="33"/>
      <c r="MM63" s="33"/>
      <c r="MN63" s="33"/>
      <c r="MO63" s="33"/>
      <c r="MP63" s="33"/>
      <c r="MQ63" s="33"/>
      <c r="MR63" s="33"/>
      <c r="MS63" s="33"/>
      <c r="MT63" s="33"/>
      <c r="MU63" s="33"/>
      <c r="MV63" s="33"/>
      <c r="MW63" s="33"/>
      <c r="MX63" s="33"/>
      <c r="MY63" s="33"/>
      <c r="MZ63" s="33"/>
      <c r="NA63" s="33"/>
      <c r="NB63" s="33"/>
      <c r="NC63" s="33"/>
      <c r="ND63" s="33"/>
      <c r="NE63" s="33"/>
      <c r="NF63" s="33"/>
      <c r="NG63" s="33"/>
      <c r="NH63" s="33"/>
      <c r="NI63" s="33"/>
      <c r="NJ63" s="33"/>
      <c r="NK63" s="33"/>
      <c r="NL63" s="33"/>
      <c r="NM63" s="33"/>
      <c r="NN63" s="33"/>
      <c r="NO63" s="33"/>
      <c r="NP63" s="33"/>
      <c r="NQ63" s="33"/>
      <c r="NR63" s="33"/>
      <c r="NS63" s="33"/>
      <c r="NT63" s="33"/>
      <c r="NU63" s="33"/>
      <c r="NV63" s="33"/>
      <c r="NW63" s="33"/>
      <c r="NX63" s="33"/>
      <c r="NY63" s="33"/>
      <c r="NZ63" s="33"/>
      <c r="OA63" s="33"/>
      <c r="OB63" s="33"/>
      <c r="OC63" s="33"/>
      <c r="OD63" s="33"/>
      <c r="OE63" s="33"/>
      <c r="OF63" s="33"/>
      <c r="OG63" s="33"/>
      <c r="OH63" s="33"/>
      <c r="OI63" s="33"/>
      <c r="OJ63" s="33"/>
      <c r="OK63" s="33"/>
      <c r="OL63" s="33"/>
      <c r="OM63" s="33"/>
      <c r="ON63" s="33"/>
      <c r="OO63" s="33"/>
      <c r="OP63" s="33"/>
      <c r="OQ63" s="33"/>
      <c r="OR63" s="33"/>
      <c r="OS63" s="33"/>
      <c r="OT63" s="33"/>
      <c r="OU63" s="33"/>
      <c r="OV63" s="33"/>
      <c r="OW63" s="33"/>
      <c r="OX63" s="33"/>
      <c r="OY63" s="33"/>
      <c r="OZ63" s="33"/>
      <c r="PA63" s="33"/>
      <c r="PB63" s="33"/>
      <c r="PC63" s="33"/>
      <c r="PD63" s="33"/>
      <c r="PE63" s="33"/>
      <c r="PF63" s="33"/>
      <c r="PG63" s="33"/>
      <c r="PH63" s="33"/>
      <c r="PI63" s="33"/>
      <c r="PJ63" s="33"/>
      <c r="PK63" s="33"/>
      <c r="PL63" s="33"/>
      <c r="PM63" s="33"/>
      <c r="PN63" s="33"/>
      <c r="PO63" s="33"/>
      <c r="PP63" s="33"/>
      <c r="PQ63" s="33"/>
      <c r="PR63" s="33"/>
      <c r="PS63" s="33"/>
      <c r="PT63" s="33"/>
      <c r="PU63" s="33"/>
      <c r="PV63" s="33"/>
      <c r="PW63" s="33"/>
      <c r="PX63" s="33"/>
      <c r="PY63" s="33"/>
      <c r="PZ63" s="33"/>
      <c r="QA63" s="33"/>
      <c r="QB63" s="33"/>
      <c r="QC63" s="33"/>
      <c r="QD63" s="33"/>
      <c r="QE63" s="33"/>
      <c r="QF63" s="33"/>
      <c r="QG63" s="33"/>
      <c r="QH63" s="33"/>
      <c r="QI63" s="33"/>
      <c r="QJ63" s="33"/>
      <c r="QK63" s="33"/>
      <c r="QL63" s="33"/>
      <c r="QM63" s="33"/>
      <c r="QN63" s="33"/>
      <c r="QO63" s="33"/>
      <c r="QP63" s="33"/>
      <c r="QQ63" s="33"/>
      <c r="QR63" s="33"/>
      <c r="QS63" s="33"/>
      <c r="QT63" s="33"/>
      <c r="QU63" s="33"/>
      <c r="QV63" s="33"/>
      <c r="QW63" s="33"/>
      <c r="QX63" s="33"/>
      <c r="QY63" s="33"/>
      <c r="QZ63" s="33"/>
      <c r="RA63" s="33"/>
      <c r="RB63" s="33"/>
      <c r="RC63" s="33"/>
      <c r="RD63" s="33"/>
      <c r="RE63" s="33"/>
      <c r="RF63" s="33"/>
      <c r="RG63" s="33"/>
      <c r="RH63" s="33"/>
      <c r="RI63" s="33"/>
      <c r="RJ63" s="33"/>
      <c r="RK63" s="33"/>
      <c r="RL63" s="33"/>
      <c r="RM63" s="33"/>
      <c r="RN63" s="33"/>
      <c r="RO63" s="33"/>
      <c r="RP63" s="33"/>
      <c r="RQ63" s="33"/>
      <c r="RR63" s="33"/>
      <c r="RS63" s="33"/>
      <c r="RT63" s="33"/>
      <c r="RU63" s="33"/>
      <c r="RV63" s="33"/>
      <c r="RW63" s="33"/>
      <c r="RX63" s="33"/>
      <c r="RY63" s="33"/>
      <c r="RZ63" s="33"/>
      <c r="SA63" s="33" t="s">
        <v>671</v>
      </c>
      <c r="SB63" s="33" t="s">
        <v>672</v>
      </c>
      <c r="SC63" s="33" t="s">
        <v>4260</v>
      </c>
      <c r="SD63" s="33" t="s">
        <v>4261</v>
      </c>
      <c r="SE63" s="33" t="s">
        <v>4262</v>
      </c>
      <c r="SF63" s="33" t="s">
        <v>676</v>
      </c>
      <c r="SG63" s="33" t="s">
        <v>677</v>
      </c>
      <c r="SH63" s="33" t="s">
        <v>678</v>
      </c>
      <c r="SI63" s="33" t="s">
        <v>679</v>
      </c>
      <c r="SJ63" s="33" t="s">
        <v>680</v>
      </c>
      <c r="SK63" s="33" t="s">
        <v>681</v>
      </c>
      <c r="SL63" s="33" t="s">
        <v>682</v>
      </c>
      <c r="SM63" s="33"/>
      <c r="SN63" s="33"/>
      <c r="SO63" s="33"/>
      <c r="SP63" s="33"/>
      <c r="SQ63" s="33"/>
      <c r="SR63" s="33"/>
      <c r="SS63" s="33"/>
      <c r="ST63" s="33"/>
      <c r="SU63" s="33"/>
      <c r="SV63" s="33"/>
      <c r="SW63" s="33"/>
      <c r="SX63" s="33"/>
      <c r="SY63" s="33"/>
      <c r="SZ63" s="33"/>
      <c r="TA63" s="33"/>
      <c r="TB63" s="33"/>
      <c r="TC63" s="33"/>
      <c r="TD63" s="33"/>
      <c r="TE63" s="33"/>
      <c r="TF63" s="33"/>
      <c r="TG63" s="33"/>
      <c r="TH63" s="33"/>
      <c r="TI63" s="33"/>
      <c r="TJ63" s="33"/>
      <c r="TK63" s="33"/>
      <c r="TL63" s="33"/>
      <c r="TM63" s="33"/>
      <c r="TN63" s="33"/>
      <c r="TO63" s="33" t="s">
        <v>4263</v>
      </c>
      <c r="TP63" s="33" t="s">
        <v>3537</v>
      </c>
      <c r="TQ63" s="33" t="s">
        <v>3538</v>
      </c>
      <c r="TR63" s="33" t="s">
        <v>3542</v>
      </c>
      <c r="TS63" s="33" t="s">
        <v>3541</v>
      </c>
      <c r="TT63" s="33" t="s">
        <v>3536</v>
      </c>
      <c r="TU63" s="33"/>
      <c r="TV63" s="33"/>
      <c r="TW63" s="33"/>
      <c r="TX63" s="33"/>
      <c r="TY63" s="33"/>
      <c r="TZ63" s="33"/>
      <c r="UA63" s="33"/>
      <c r="UB63" s="33"/>
      <c r="UC63" s="33"/>
      <c r="UD63" s="33"/>
      <c r="UE63" s="33"/>
      <c r="UF63" s="33"/>
      <c r="UG63" s="33"/>
      <c r="UH63" s="33"/>
      <c r="UI63" s="35"/>
      <c r="UJ63" s="35"/>
      <c r="UK63" s="35"/>
      <c r="UL63" s="35"/>
      <c r="UM63" s="35"/>
      <c r="UN63" s="35"/>
      <c r="UO63" s="35"/>
      <c r="UP63" s="35"/>
      <c r="UQ63" s="33"/>
      <c r="UR63" s="35"/>
      <c r="US63" s="35"/>
      <c r="UT63" s="35"/>
      <c r="UU63" s="35"/>
      <c r="UV63" s="35"/>
      <c r="UW63" s="35"/>
      <c r="UX63" s="35"/>
      <c r="UY63" s="35"/>
      <c r="UZ63" s="35"/>
      <c r="VA63" s="35"/>
      <c r="VB63" s="36"/>
    </row>
    <row r="64" spans="1:574" s="34" customFormat="1" ht="15" customHeight="1">
      <c r="A64" s="33" t="s">
        <v>2210</v>
      </c>
      <c r="B64" s="33" t="s">
        <v>1927</v>
      </c>
      <c r="C64" s="33" t="s">
        <v>229</v>
      </c>
      <c r="D64" s="33" t="s">
        <v>920</v>
      </c>
      <c r="E64" s="35" t="s">
        <v>1067</v>
      </c>
      <c r="F64" s="33">
        <v>25</v>
      </c>
      <c r="G64" s="33">
        <v>50</v>
      </c>
      <c r="H64" s="33">
        <v>75</v>
      </c>
      <c r="I64" s="33">
        <v>5</v>
      </c>
      <c r="J64" s="33" t="s">
        <v>1103</v>
      </c>
      <c r="K64" s="33" t="s">
        <v>8</v>
      </c>
      <c r="L64" s="33" t="s">
        <v>528</v>
      </c>
      <c r="M64" s="33">
        <v>10</v>
      </c>
      <c r="N64" s="33">
        <v>20</v>
      </c>
      <c r="O64" s="33">
        <v>30</v>
      </c>
      <c r="P64" s="33" t="s">
        <v>1104</v>
      </c>
      <c r="Q64" s="33" t="s">
        <v>1087</v>
      </c>
      <c r="R64" s="33" t="s">
        <v>1105</v>
      </c>
      <c r="S64" s="33" t="s">
        <v>1106</v>
      </c>
      <c r="T64" s="33" t="s">
        <v>954</v>
      </c>
      <c r="U64" s="33" t="s">
        <v>1107</v>
      </c>
      <c r="V64" s="33" t="s">
        <v>1108</v>
      </c>
      <c r="W64" s="33" t="s">
        <v>1109</v>
      </c>
      <c r="X64" s="33" t="s">
        <v>954</v>
      </c>
      <c r="Y64" s="33" t="s">
        <v>1110</v>
      </c>
      <c r="Z64" s="33" t="s">
        <v>1111</v>
      </c>
      <c r="AA64" s="33" t="s">
        <v>1112</v>
      </c>
      <c r="AB64" s="33" t="s">
        <v>1113</v>
      </c>
      <c r="AC64" s="33" t="s">
        <v>1114</v>
      </c>
      <c r="AD64" s="33" t="s">
        <v>1115</v>
      </c>
      <c r="AE64" s="33" t="s">
        <v>529</v>
      </c>
      <c r="AF64" s="33" t="s">
        <v>1113</v>
      </c>
      <c r="AG64" s="33" t="s">
        <v>1116</v>
      </c>
      <c r="AH64" s="33" t="s">
        <v>1117</v>
      </c>
      <c r="AI64" s="33" t="s">
        <v>1118</v>
      </c>
      <c r="AJ64" s="33" t="s">
        <v>1113</v>
      </c>
      <c r="AK64" s="33"/>
      <c r="AL64" s="33"/>
      <c r="AM64" s="33"/>
      <c r="AN64" s="33"/>
      <c r="AO64" s="33"/>
      <c r="AP64" s="33"/>
      <c r="AQ64" s="33"/>
      <c r="AR64" s="33"/>
      <c r="AS64" s="33"/>
      <c r="AT64" s="33"/>
      <c r="AU64" s="33"/>
      <c r="AV64" s="33"/>
      <c r="AW64" s="33"/>
      <c r="AX64" s="33"/>
      <c r="AY64" s="33"/>
      <c r="AZ64" s="33"/>
      <c r="BA64" s="33" t="s">
        <v>1119</v>
      </c>
      <c r="BB64" s="33" t="s">
        <v>1120</v>
      </c>
      <c r="BC64" s="33" t="s">
        <v>859</v>
      </c>
      <c r="BD64" s="33" t="s">
        <v>1121</v>
      </c>
      <c r="BE64" s="33" t="s">
        <v>1122</v>
      </c>
      <c r="BF64" s="33" t="s">
        <v>328</v>
      </c>
      <c r="BG64" s="33" t="s">
        <v>67</v>
      </c>
      <c r="BH64" s="33" t="s">
        <v>1068</v>
      </c>
      <c r="BI64" s="33">
        <v>7</v>
      </c>
      <c r="BJ64" s="33">
        <v>13</v>
      </c>
      <c r="BK64" s="33">
        <v>20</v>
      </c>
      <c r="BL64" s="33" t="s">
        <v>1123</v>
      </c>
      <c r="BM64" s="33" t="s">
        <v>1069</v>
      </c>
      <c r="BN64" s="33" t="s">
        <v>1928</v>
      </c>
      <c r="BO64" s="33" t="s">
        <v>1124</v>
      </c>
      <c r="BP64" s="33" t="s">
        <v>1113</v>
      </c>
      <c r="BQ64" s="33" t="s">
        <v>1125</v>
      </c>
      <c r="BR64" s="33" t="s">
        <v>1126</v>
      </c>
      <c r="BS64" s="33" t="s">
        <v>1127</v>
      </c>
      <c r="BT64" s="33" t="s">
        <v>954</v>
      </c>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t="s">
        <v>1929</v>
      </c>
      <c r="CX64" s="33" t="s">
        <v>1128</v>
      </c>
      <c r="CY64" s="33" t="s">
        <v>859</v>
      </c>
      <c r="CZ64" s="33" t="s">
        <v>1121</v>
      </c>
      <c r="DA64" s="33" t="s">
        <v>1122</v>
      </c>
      <c r="DB64" s="33" t="s">
        <v>328</v>
      </c>
      <c r="DC64" s="33" t="s">
        <v>123</v>
      </c>
      <c r="DD64" s="33" t="s">
        <v>1070</v>
      </c>
      <c r="DE64" s="33">
        <v>8</v>
      </c>
      <c r="DF64" s="33">
        <v>17</v>
      </c>
      <c r="DG64" s="33">
        <v>25</v>
      </c>
      <c r="DH64" s="33" t="s">
        <v>1129</v>
      </c>
      <c r="DI64" s="33" t="s">
        <v>1130</v>
      </c>
      <c r="DJ64" s="33" t="s">
        <v>1131</v>
      </c>
      <c r="DK64" s="33" t="s">
        <v>1132</v>
      </c>
      <c r="DL64" s="33" t="s">
        <v>954</v>
      </c>
      <c r="DM64" s="33" t="s">
        <v>1133</v>
      </c>
      <c r="DN64" s="33" t="s">
        <v>1134</v>
      </c>
      <c r="DO64" s="33" t="s">
        <v>1135</v>
      </c>
      <c r="DP64" s="33" t="s">
        <v>1113</v>
      </c>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W64" s="33" t="s">
        <v>1930</v>
      </c>
      <c r="EX64" s="33" t="s">
        <v>1136</v>
      </c>
      <c r="EY64" s="33" t="s">
        <v>859</v>
      </c>
      <c r="EZ64" s="33" t="s">
        <v>1121</v>
      </c>
      <c r="FA64" s="33" t="s">
        <v>1122</v>
      </c>
      <c r="FB64" s="33" t="s">
        <v>328</v>
      </c>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3"/>
      <c r="IW64" s="33"/>
      <c r="IX64" s="33"/>
      <c r="IY64" s="33"/>
      <c r="IZ64" s="33"/>
      <c r="JA64" s="33"/>
      <c r="JB64" s="33"/>
      <c r="JC64" s="33"/>
      <c r="JD64" s="33"/>
      <c r="JE64" s="33"/>
      <c r="JF64" s="33"/>
      <c r="JG64" s="33"/>
      <c r="JH64" s="33"/>
      <c r="JI64" s="33"/>
      <c r="JJ64" s="33"/>
      <c r="JK64" s="33"/>
      <c r="JL64" s="33"/>
      <c r="JM64" s="33"/>
      <c r="JN64" s="33"/>
      <c r="JO64" s="33"/>
      <c r="JP64" s="33"/>
      <c r="JQ64" s="33"/>
      <c r="JR64" s="33"/>
      <c r="JS64" s="33"/>
      <c r="JT64" s="33"/>
      <c r="JU64" s="33"/>
      <c r="JV64" s="33"/>
      <c r="JW64" s="33"/>
      <c r="JX64" s="33"/>
      <c r="JY64" s="33"/>
      <c r="JZ64" s="33"/>
      <c r="KA64" s="33"/>
      <c r="KB64" s="33"/>
      <c r="KC64" s="33"/>
      <c r="KD64" s="33"/>
      <c r="KE64" s="33"/>
      <c r="KF64" s="33"/>
      <c r="KG64" s="33"/>
      <c r="KH64" s="33"/>
      <c r="KI64" s="33"/>
      <c r="KJ64" s="33"/>
      <c r="KK64" s="33"/>
      <c r="KL64" s="33"/>
      <c r="KM64" s="33"/>
      <c r="KN64" s="33"/>
      <c r="KO64" s="33"/>
      <c r="KP64" s="33"/>
      <c r="KQ64" s="33"/>
      <c r="KR64" s="33"/>
      <c r="KS64" s="33"/>
      <c r="KT64" s="33"/>
      <c r="KU64" s="33"/>
      <c r="KV64" s="33"/>
      <c r="KW64" s="33"/>
      <c r="KX64" s="33"/>
      <c r="KY64" s="33"/>
      <c r="KZ64" s="33"/>
      <c r="LA64" s="33"/>
      <c r="LB64" s="33"/>
      <c r="LC64" s="33"/>
      <c r="LD64" s="33"/>
      <c r="LE64" s="33"/>
      <c r="LF64" s="33"/>
      <c r="LG64" s="33"/>
      <c r="LH64" s="33"/>
      <c r="LI64" s="33"/>
      <c r="LJ64" s="33"/>
      <c r="LK64" s="33"/>
      <c r="LL64" s="33"/>
      <c r="LM64" s="33"/>
      <c r="LN64" s="33"/>
      <c r="LO64" s="33"/>
      <c r="LP64" s="33"/>
      <c r="LQ64" s="33"/>
      <c r="LR64" s="33"/>
      <c r="LS64" s="33"/>
      <c r="LT64" s="33"/>
      <c r="LU64" s="33"/>
      <c r="LV64" s="33"/>
      <c r="LW64" s="33"/>
      <c r="LX64" s="33"/>
      <c r="LY64" s="33"/>
      <c r="LZ64" s="33"/>
      <c r="MA64" s="33"/>
      <c r="MB64" s="33"/>
      <c r="MC64" s="33"/>
      <c r="MD64" s="33"/>
      <c r="ME64" s="33"/>
      <c r="MF64" s="33"/>
      <c r="MG64" s="33"/>
      <c r="MH64" s="33"/>
      <c r="MI64" s="33"/>
      <c r="MJ64" s="33"/>
      <c r="MK64" s="33"/>
      <c r="ML64" s="33"/>
      <c r="MM64" s="33"/>
      <c r="MN64" s="33"/>
      <c r="MO64" s="33"/>
      <c r="MP64" s="33"/>
      <c r="MQ64" s="33"/>
      <c r="MR64" s="33"/>
      <c r="MS64" s="33"/>
      <c r="MT64" s="33"/>
      <c r="MU64" s="33"/>
      <c r="MV64" s="33"/>
      <c r="MW64" s="33"/>
      <c r="MX64" s="33"/>
      <c r="MY64" s="33"/>
      <c r="MZ64" s="33"/>
      <c r="NA64" s="33"/>
      <c r="NB64" s="33"/>
      <c r="NC64" s="33"/>
      <c r="ND64" s="33"/>
      <c r="NE64" s="33"/>
      <c r="NF64" s="33"/>
      <c r="NG64" s="33"/>
      <c r="NH64" s="33"/>
      <c r="NI64" s="33"/>
      <c r="NJ64" s="33"/>
      <c r="NK64" s="33"/>
      <c r="NL64" s="33"/>
      <c r="NM64" s="33"/>
      <c r="NN64" s="33"/>
      <c r="NO64" s="33"/>
      <c r="NP64" s="33"/>
      <c r="NQ64" s="33"/>
      <c r="NR64" s="33"/>
      <c r="NS64" s="33"/>
      <c r="NT64" s="33"/>
      <c r="NU64" s="33"/>
      <c r="NV64" s="33"/>
      <c r="NW64" s="33"/>
      <c r="NX64" s="33"/>
      <c r="NY64" s="33"/>
      <c r="NZ64" s="33"/>
      <c r="OA64" s="33"/>
      <c r="OB64" s="33"/>
      <c r="OC64" s="33"/>
      <c r="OD64" s="33"/>
      <c r="OE64" s="33"/>
      <c r="OF64" s="33"/>
      <c r="OG64" s="33"/>
      <c r="OH64" s="33"/>
      <c r="OI64" s="33"/>
      <c r="OJ64" s="33"/>
      <c r="OK64" s="33"/>
      <c r="OL64" s="33"/>
      <c r="OM64" s="33"/>
      <c r="ON64" s="33"/>
      <c r="OO64" s="33"/>
      <c r="OP64" s="33"/>
      <c r="OQ64" s="33"/>
      <c r="OR64" s="33"/>
      <c r="OS64" s="33"/>
      <c r="OT64" s="33"/>
      <c r="OU64" s="33"/>
      <c r="OV64" s="33"/>
      <c r="OW64" s="33"/>
      <c r="OX64" s="33"/>
      <c r="OY64" s="33"/>
      <c r="OZ64" s="33"/>
      <c r="PA64" s="33"/>
      <c r="PB64" s="33"/>
      <c r="PC64" s="33"/>
      <c r="PD64" s="33"/>
      <c r="PE64" s="33"/>
      <c r="PF64" s="33"/>
      <c r="PG64" s="33"/>
      <c r="PH64" s="33"/>
      <c r="PI64" s="33"/>
      <c r="PJ64" s="33"/>
      <c r="PK64" s="33"/>
      <c r="PL64" s="33"/>
      <c r="PM64" s="33"/>
      <c r="PN64" s="33"/>
      <c r="PO64" s="33"/>
      <c r="PP64" s="33"/>
      <c r="PQ64" s="33"/>
      <c r="PR64" s="33"/>
      <c r="PS64" s="33"/>
      <c r="PT64" s="33"/>
      <c r="PU64" s="33"/>
      <c r="PV64" s="33"/>
      <c r="PW64" s="33"/>
      <c r="PX64" s="33"/>
      <c r="PY64" s="33"/>
      <c r="PZ64" s="33"/>
      <c r="QA64" s="33"/>
      <c r="QB64" s="33"/>
      <c r="QC64" s="33"/>
      <c r="QD64" s="33"/>
      <c r="QE64" s="33"/>
      <c r="QF64" s="33"/>
      <c r="QG64" s="33"/>
      <c r="QH64" s="33"/>
      <c r="QI64" s="33"/>
      <c r="QJ64" s="33"/>
      <c r="QK64" s="33"/>
      <c r="QL64" s="33"/>
      <c r="QM64" s="33"/>
      <c r="QN64" s="33"/>
      <c r="QO64" s="33"/>
      <c r="QP64" s="33"/>
      <c r="QQ64" s="33"/>
      <c r="QR64" s="33"/>
      <c r="QS64" s="33"/>
      <c r="QT64" s="33"/>
      <c r="QU64" s="33"/>
      <c r="QV64" s="33"/>
      <c r="QW64" s="33"/>
      <c r="QX64" s="33"/>
      <c r="QY64" s="33"/>
      <c r="QZ64" s="33"/>
      <c r="RA64" s="33"/>
      <c r="RB64" s="33"/>
      <c r="RC64" s="33"/>
      <c r="RD64" s="33"/>
      <c r="RE64" s="33"/>
      <c r="RF64" s="33"/>
      <c r="RG64" s="33"/>
      <c r="RH64" s="33"/>
      <c r="RI64" s="33"/>
      <c r="RJ64" s="33"/>
      <c r="RK64" s="33"/>
      <c r="RL64" s="33"/>
      <c r="RM64" s="33"/>
      <c r="RN64" s="33"/>
      <c r="RO64" s="33"/>
      <c r="RP64" s="33"/>
      <c r="RQ64" s="33"/>
      <c r="RR64" s="33"/>
      <c r="RS64" s="33"/>
      <c r="RT64" s="33"/>
      <c r="RU64" s="33"/>
      <c r="RV64" s="33"/>
      <c r="RW64" s="33"/>
      <c r="RX64" s="33"/>
      <c r="RY64" s="33"/>
      <c r="RZ64" s="33"/>
      <c r="SA64" s="33" t="s">
        <v>1000</v>
      </c>
      <c r="SB64" s="33" t="s">
        <v>1060</v>
      </c>
      <c r="SC64" s="33" t="s">
        <v>1002</v>
      </c>
      <c r="SD64" s="33" t="s">
        <v>1061</v>
      </c>
      <c r="SE64" s="33" t="s">
        <v>945</v>
      </c>
      <c r="SF64" s="33" t="s">
        <v>1062</v>
      </c>
      <c r="SG64" s="33"/>
      <c r="SH64" s="33"/>
      <c r="SI64" s="33"/>
      <c r="SJ64" s="33"/>
      <c r="SK64" s="33"/>
      <c r="SL64" s="33"/>
      <c r="SM64" s="33"/>
      <c r="SN64" s="33"/>
      <c r="SO64" s="33"/>
      <c r="SP64" s="33"/>
      <c r="SQ64" s="33"/>
      <c r="SR64" s="33"/>
      <c r="SS64" s="33"/>
      <c r="ST64" s="33"/>
      <c r="SU64" s="33"/>
      <c r="SV64" s="33"/>
      <c r="SW64" s="33"/>
      <c r="SX64" s="33"/>
      <c r="SY64" s="33"/>
      <c r="SZ64" s="33"/>
      <c r="TA64" s="33"/>
      <c r="TB64" s="33"/>
      <c r="TC64" s="33"/>
      <c r="TD64" s="33"/>
      <c r="TE64" s="33"/>
      <c r="TF64" s="33"/>
      <c r="TG64" s="33"/>
      <c r="TH64" s="33"/>
      <c r="TI64" s="33"/>
      <c r="TJ64" s="33"/>
      <c r="TK64" s="33"/>
      <c r="TL64" s="33"/>
      <c r="TM64" s="33"/>
      <c r="TN64" s="33"/>
      <c r="TO64" s="33" t="s">
        <v>1137</v>
      </c>
      <c r="TP64" s="33" t="s">
        <v>1138</v>
      </c>
      <c r="TQ64" s="33" t="s">
        <v>1139</v>
      </c>
      <c r="TR64" s="33" t="s">
        <v>1140</v>
      </c>
      <c r="TS64" s="33" t="s">
        <v>1141</v>
      </c>
      <c r="TT64" s="33" t="s">
        <v>1142</v>
      </c>
      <c r="TU64" s="33"/>
      <c r="TV64" s="33"/>
      <c r="TW64" s="33"/>
      <c r="TX64" s="33"/>
      <c r="TY64" s="33"/>
      <c r="TZ64" s="33"/>
      <c r="UA64" s="33"/>
      <c r="UB64" s="33"/>
      <c r="UC64" s="33"/>
      <c r="UD64" s="33"/>
      <c r="UE64" s="33"/>
      <c r="UF64" s="33"/>
      <c r="UG64" s="33"/>
      <c r="UH64" s="33"/>
      <c r="UI64" s="35"/>
      <c r="UJ64" s="35"/>
      <c r="UK64" s="35"/>
      <c r="UL64" s="35"/>
      <c r="UM64" s="35"/>
      <c r="UN64" s="35"/>
      <c r="UO64" s="35"/>
      <c r="UP64" s="35"/>
      <c r="UQ64" s="33"/>
      <c r="UR64" s="35"/>
      <c r="US64" s="35"/>
      <c r="UT64" s="35"/>
      <c r="UU64" s="35"/>
      <c r="UV64" s="35"/>
      <c r="UW64" s="35"/>
      <c r="UX64" s="35"/>
      <c r="UY64" s="35"/>
      <c r="UZ64" s="35"/>
      <c r="VA64" s="35"/>
      <c r="VB64" s="36"/>
    </row>
    <row r="65" spans="1:574" s="34" customFormat="1" ht="15" customHeight="1">
      <c r="A65" s="33" t="s">
        <v>2211</v>
      </c>
      <c r="B65" s="33" t="s">
        <v>1931</v>
      </c>
      <c r="C65" s="33" t="s">
        <v>229</v>
      </c>
      <c r="D65" s="33" t="s">
        <v>920</v>
      </c>
      <c r="E65" s="35" t="s">
        <v>1067</v>
      </c>
      <c r="F65" s="33">
        <v>15</v>
      </c>
      <c r="G65" s="33">
        <v>60</v>
      </c>
      <c r="H65" s="33">
        <v>75</v>
      </c>
      <c r="I65" s="33">
        <v>5</v>
      </c>
      <c r="J65" s="33" t="s">
        <v>1932</v>
      </c>
      <c r="K65" s="33" t="s">
        <v>8</v>
      </c>
      <c r="L65" s="33" t="s">
        <v>1071</v>
      </c>
      <c r="M65" s="33">
        <v>5</v>
      </c>
      <c r="N65" s="33">
        <v>20</v>
      </c>
      <c r="O65" s="33">
        <v>25</v>
      </c>
      <c r="P65" s="33" t="s">
        <v>1933</v>
      </c>
      <c r="Q65" s="33" t="s">
        <v>1934</v>
      </c>
      <c r="R65" s="33" t="s">
        <v>1935</v>
      </c>
      <c r="S65" s="33" t="s">
        <v>1936</v>
      </c>
      <c r="T65" s="33" t="s">
        <v>608</v>
      </c>
      <c r="U65" s="33" t="s">
        <v>1937</v>
      </c>
      <c r="V65" s="33" t="s">
        <v>1938</v>
      </c>
      <c r="W65" s="33" t="s">
        <v>1939</v>
      </c>
      <c r="X65" s="33" t="s">
        <v>608</v>
      </c>
      <c r="Y65" s="33" t="s">
        <v>1940</v>
      </c>
      <c r="Z65" s="33" t="s">
        <v>1941</v>
      </c>
      <c r="AA65" s="33" t="s">
        <v>1942</v>
      </c>
      <c r="AB65" s="33" t="s">
        <v>608</v>
      </c>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t="s">
        <v>1943</v>
      </c>
      <c r="BB65" s="33" t="s">
        <v>1944</v>
      </c>
      <c r="BC65" s="33" t="s">
        <v>1512</v>
      </c>
      <c r="BD65" s="33" t="s">
        <v>706</v>
      </c>
      <c r="BE65" s="33" t="s">
        <v>1063</v>
      </c>
      <c r="BF65" s="33" t="s">
        <v>558</v>
      </c>
      <c r="BG65" s="33" t="s">
        <v>67</v>
      </c>
      <c r="BH65" s="33" t="s">
        <v>1072</v>
      </c>
      <c r="BI65" s="33">
        <v>5</v>
      </c>
      <c r="BJ65" s="33">
        <v>20</v>
      </c>
      <c r="BK65" s="33">
        <v>25</v>
      </c>
      <c r="BL65" s="33" t="s">
        <v>1945</v>
      </c>
      <c r="BM65" s="33" t="s">
        <v>1946</v>
      </c>
      <c r="BN65" s="33" t="s">
        <v>1947</v>
      </c>
      <c r="BO65" s="33" t="s">
        <v>1948</v>
      </c>
      <c r="BP65" s="33" t="s">
        <v>608</v>
      </c>
      <c r="BQ65" s="33" t="s">
        <v>1949</v>
      </c>
      <c r="BR65" s="33" t="s">
        <v>1950</v>
      </c>
      <c r="BS65" s="33" t="s">
        <v>1951</v>
      </c>
      <c r="BT65" s="33" t="s">
        <v>608</v>
      </c>
      <c r="BU65" s="33" t="s">
        <v>1952</v>
      </c>
      <c r="BV65" s="33" t="s">
        <v>1953</v>
      </c>
      <c r="BW65" s="33" t="s">
        <v>1954</v>
      </c>
      <c r="BX65" s="33" t="s">
        <v>608</v>
      </c>
      <c r="BY65" s="33" t="s">
        <v>1955</v>
      </c>
      <c r="BZ65" s="33" t="s">
        <v>1956</v>
      </c>
      <c r="CA65" s="33" t="s">
        <v>1957</v>
      </c>
      <c r="CB65" s="33" t="s">
        <v>608</v>
      </c>
      <c r="CC65" s="33"/>
      <c r="CD65" s="33"/>
      <c r="CE65" s="33"/>
      <c r="CF65" s="33"/>
      <c r="CG65" s="33"/>
      <c r="CH65" s="33"/>
      <c r="CI65" s="33"/>
      <c r="CJ65" s="33"/>
      <c r="CK65" s="33"/>
      <c r="CL65" s="33"/>
      <c r="CM65" s="33"/>
      <c r="CN65" s="33"/>
      <c r="CO65" s="33"/>
      <c r="CP65" s="33"/>
      <c r="CQ65" s="33"/>
      <c r="CR65" s="33"/>
      <c r="CS65" s="33"/>
      <c r="CT65" s="33"/>
      <c r="CU65" s="33"/>
      <c r="CV65" s="33"/>
      <c r="CW65" s="33" t="s">
        <v>1958</v>
      </c>
      <c r="CX65" s="33" t="s">
        <v>1959</v>
      </c>
      <c r="CY65" s="33" t="s">
        <v>1960</v>
      </c>
      <c r="CZ65" s="33" t="s">
        <v>1961</v>
      </c>
      <c r="DA65" s="33" t="s">
        <v>1063</v>
      </c>
      <c r="DB65" s="33" t="s">
        <v>328</v>
      </c>
      <c r="DC65" s="33" t="s">
        <v>123</v>
      </c>
      <c r="DD65" s="33" t="s">
        <v>1073</v>
      </c>
      <c r="DE65" s="33">
        <v>5</v>
      </c>
      <c r="DF65" s="33">
        <v>20</v>
      </c>
      <c r="DG65" s="33">
        <v>25</v>
      </c>
      <c r="DH65" s="33" t="s">
        <v>1962</v>
      </c>
      <c r="DI65" s="33" t="s">
        <v>1963</v>
      </c>
      <c r="DJ65" s="33" t="s">
        <v>1964</v>
      </c>
      <c r="DK65" s="33" t="s">
        <v>1965</v>
      </c>
      <c r="DL65" s="33" t="s">
        <v>608</v>
      </c>
      <c r="DM65" s="33" t="s">
        <v>1074</v>
      </c>
      <c r="DN65" s="33" t="s">
        <v>1966</v>
      </c>
      <c r="DO65" s="33" t="s">
        <v>1967</v>
      </c>
      <c r="DP65" s="33" t="s">
        <v>608</v>
      </c>
      <c r="DQ65" s="33" t="s">
        <v>1968</v>
      </c>
      <c r="DR65" s="33" t="s">
        <v>1969</v>
      </c>
      <c r="DS65" s="33" t="s">
        <v>1970</v>
      </c>
      <c r="DT65" s="33" t="s">
        <v>608</v>
      </c>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W65" s="33" t="s">
        <v>1971</v>
      </c>
      <c r="EX65" s="33" t="s">
        <v>1972</v>
      </c>
      <c r="EY65" s="33" t="s">
        <v>1512</v>
      </c>
      <c r="EZ65" s="33" t="s">
        <v>1961</v>
      </c>
      <c r="FA65" s="33" t="s">
        <v>1973</v>
      </c>
      <c r="FB65" s="33" t="s">
        <v>328</v>
      </c>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3"/>
      <c r="IW65" s="33"/>
      <c r="IX65" s="33"/>
      <c r="IY65" s="33"/>
      <c r="IZ65" s="33"/>
      <c r="JA65" s="33"/>
      <c r="JB65" s="33"/>
      <c r="JC65" s="33"/>
      <c r="JD65" s="33"/>
      <c r="JE65" s="33"/>
      <c r="JF65" s="33"/>
      <c r="JG65" s="33"/>
      <c r="JH65" s="33"/>
      <c r="JI65" s="33"/>
      <c r="JJ65" s="33"/>
      <c r="JK65" s="33"/>
      <c r="JL65" s="33"/>
      <c r="JM65" s="33"/>
      <c r="JN65" s="33"/>
      <c r="JO65" s="33"/>
      <c r="JP65" s="33"/>
      <c r="JQ65" s="33"/>
      <c r="JR65" s="33"/>
      <c r="JS65" s="33"/>
      <c r="JT65" s="33"/>
      <c r="JU65" s="33"/>
      <c r="JV65" s="33"/>
      <c r="JW65" s="33"/>
      <c r="JX65" s="33"/>
      <c r="JY65" s="33"/>
      <c r="JZ65" s="33"/>
      <c r="KA65" s="33"/>
      <c r="KB65" s="33"/>
      <c r="KC65" s="33"/>
      <c r="KD65" s="33"/>
      <c r="KE65" s="33"/>
      <c r="KF65" s="33"/>
      <c r="KG65" s="33"/>
      <c r="KH65" s="33"/>
      <c r="KI65" s="33"/>
      <c r="KJ65" s="33"/>
      <c r="KK65" s="33"/>
      <c r="KL65" s="33"/>
      <c r="KM65" s="33"/>
      <c r="KN65" s="33"/>
      <c r="KO65" s="33"/>
      <c r="KP65" s="33"/>
      <c r="KQ65" s="33"/>
      <c r="KR65" s="33"/>
      <c r="KS65" s="33"/>
      <c r="KT65" s="33"/>
      <c r="KU65" s="33"/>
      <c r="KV65" s="33"/>
      <c r="KW65" s="33"/>
      <c r="KX65" s="33"/>
      <c r="KY65" s="33"/>
      <c r="KZ65" s="33"/>
      <c r="LA65" s="33"/>
      <c r="LB65" s="33"/>
      <c r="LC65" s="33"/>
      <c r="LD65" s="33"/>
      <c r="LE65" s="33"/>
      <c r="LF65" s="33"/>
      <c r="LG65" s="33"/>
      <c r="LH65" s="33"/>
      <c r="LI65" s="33"/>
      <c r="LJ65" s="33"/>
      <c r="LK65" s="33"/>
      <c r="LL65" s="33"/>
      <c r="LM65" s="33"/>
      <c r="LN65" s="33"/>
      <c r="LO65" s="33"/>
      <c r="LP65" s="33"/>
      <c r="LQ65" s="33"/>
      <c r="LR65" s="33"/>
      <c r="LS65" s="33"/>
      <c r="LT65" s="33"/>
      <c r="LU65" s="33"/>
      <c r="LV65" s="33"/>
      <c r="LW65" s="33"/>
      <c r="LX65" s="33"/>
      <c r="LY65" s="33"/>
      <c r="LZ65" s="33"/>
      <c r="MA65" s="33"/>
      <c r="MB65" s="33"/>
      <c r="MC65" s="33"/>
      <c r="MD65" s="33"/>
      <c r="ME65" s="33"/>
      <c r="MF65" s="33"/>
      <c r="MG65" s="33"/>
      <c r="MH65" s="33"/>
      <c r="MI65" s="33"/>
      <c r="MJ65" s="33"/>
      <c r="MK65" s="33"/>
      <c r="ML65" s="33"/>
      <c r="MM65" s="33"/>
      <c r="MN65" s="33"/>
      <c r="MO65" s="33"/>
      <c r="MP65" s="33"/>
      <c r="MQ65" s="33"/>
      <c r="MR65" s="33"/>
      <c r="MS65" s="33"/>
      <c r="MT65" s="33"/>
      <c r="MU65" s="33"/>
      <c r="MV65" s="33"/>
      <c r="MW65" s="33"/>
      <c r="MX65" s="33"/>
      <c r="MY65" s="33"/>
      <c r="MZ65" s="33"/>
      <c r="NA65" s="33"/>
      <c r="NB65" s="33"/>
      <c r="NC65" s="33"/>
      <c r="ND65" s="33"/>
      <c r="NE65" s="33"/>
      <c r="NF65" s="33"/>
      <c r="NG65" s="33"/>
      <c r="NH65" s="33"/>
      <c r="NI65" s="33"/>
      <c r="NJ65" s="33"/>
      <c r="NK65" s="33"/>
      <c r="NL65" s="33"/>
      <c r="NM65" s="33"/>
      <c r="NN65" s="33"/>
      <c r="NO65" s="33"/>
      <c r="NP65" s="33"/>
      <c r="NQ65" s="33"/>
      <c r="NR65" s="33"/>
      <c r="NS65" s="33"/>
      <c r="NT65" s="33"/>
      <c r="NU65" s="33"/>
      <c r="NV65" s="33"/>
      <c r="NW65" s="33"/>
      <c r="NX65" s="33"/>
      <c r="NY65" s="33"/>
      <c r="NZ65" s="33"/>
      <c r="OA65" s="33"/>
      <c r="OB65" s="33"/>
      <c r="OC65" s="33"/>
      <c r="OD65" s="33"/>
      <c r="OE65" s="33"/>
      <c r="OF65" s="33"/>
      <c r="OG65" s="33"/>
      <c r="OH65" s="33"/>
      <c r="OI65" s="33"/>
      <c r="OJ65" s="33"/>
      <c r="OK65" s="33"/>
      <c r="OL65" s="33"/>
      <c r="OM65" s="33"/>
      <c r="ON65" s="33"/>
      <c r="OO65" s="33"/>
      <c r="OP65" s="33"/>
      <c r="OQ65" s="33"/>
      <c r="OR65" s="33"/>
      <c r="OS65" s="33"/>
      <c r="OT65" s="33"/>
      <c r="OU65" s="33"/>
      <c r="OV65" s="33"/>
      <c r="OW65" s="33"/>
      <c r="OX65" s="33"/>
      <c r="OY65" s="33"/>
      <c r="OZ65" s="33"/>
      <c r="PA65" s="33"/>
      <c r="PB65" s="33"/>
      <c r="PC65" s="33"/>
      <c r="PD65" s="33"/>
      <c r="PE65" s="33"/>
      <c r="PF65" s="33"/>
      <c r="PG65" s="33"/>
      <c r="PH65" s="33"/>
      <c r="PI65" s="33"/>
      <c r="PJ65" s="33"/>
      <c r="PK65" s="33"/>
      <c r="PL65" s="33"/>
      <c r="PM65" s="33"/>
      <c r="PN65" s="33"/>
      <c r="PO65" s="33"/>
      <c r="PP65" s="33"/>
      <c r="PQ65" s="33"/>
      <c r="PR65" s="33"/>
      <c r="PS65" s="33"/>
      <c r="PT65" s="33"/>
      <c r="PU65" s="33"/>
      <c r="PV65" s="33"/>
      <c r="PW65" s="33"/>
      <c r="PX65" s="33"/>
      <c r="PY65" s="33"/>
      <c r="PZ65" s="33"/>
      <c r="QA65" s="33"/>
      <c r="QB65" s="33"/>
      <c r="QC65" s="33"/>
      <c r="QD65" s="33"/>
      <c r="QE65" s="33"/>
      <c r="QF65" s="33"/>
      <c r="QG65" s="33"/>
      <c r="QH65" s="33"/>
      <c r="QI65" s="33"/>
      <c r="QJ65" s="33"/>
      <c r="QK65" s="33"/>
      <c r="QL65" s="33"/>
      <c r="QM65" s="33"/>
      <c r="QN65" s="33"/>
      <c r="QO65" s="33"/>
      <c r="QP65" s="33"/>
      <c r="QQ65" s="33"/>
      <c r="QR65" s="33"/>
      <c r="QS65" s="33"/>
      <c r="QT65" s="33"/>
      <c r="QU65" s="33"/>
      <c r="QV65" s="33"/>
      <c r="QW65" s="33"/>
      <c r="QX65" s="33"/>
      <c r="QY65" s="33"/>
      <c r="QZ65" s="33"/>
      <c r="RA65" s="33"/>
      <c r="RB65" s="33"/>
      <c r="RC65" s="33"/>
      <c r="RD65" s="33"/>
      <c r="RE65" s="33"/>
      <c r="RF65" s="33"/>
      <c r="RG65" s="33"/>
      <c r="RH65" s="33"/>
      <c r="RI65" s="33"/>
      <c r="RJ65" s="33"/>
      <c r="RK65" s="33"/>
      <c r="RL65" s="33"/>
      <c r="RM65" s="33"/>
      <c r="RN65" s="33"/>
      <c r="RO65" s="33"/>
      <c r="RP65" s="33"/>
      <c r="RQ65" s="33"/>
      <c r="RR65" s="33"/>
      <c r="RS65" s="33"/>
      <c r="RT65" s="33"/>
      <c r="RU65" s="33"/>
      <c r="RV65" s="33"/>
      <c r="RW65" s="33"/>
      <c r="RX65" s="33"/>
      <c r="RY65" s="33"/>
      <c r="RZ65" s="33"/>
      <c r="SA65" s="33" t="s">
        <v>1000</v>
      </c>
      <c r="SB65" s="33" t="s">
        <v>1974</v>
      </c>
      <c r="SC65" s="33" t="s">
        <v>1975</v>
      </c>
      <c r="SD65" s="33" t="s">
        <v>1062</v>
      </c>
      <c r="SE65" s="33" t="s">
        <v>1976</v>
      </c>
      <c r="SF65" s="33" t="s">
        <v>1977</v>
      </c>
      <c r="SG65" s="33" t="s">
        <v>1978</v>
      </c>
      <c r="SH65" s="33" t="s">
        <v>1979</v>
      </c>
      <c r="SI65" s="33" t="s">
        <v>1980</v>
      </c>
      <c r="SJ65" s="33" t="s">
        <v>1043</v>
      </c>
      <c r="SK65" s="33"/>
      <c r="SL65" s="33"/>
      <c r="SM65" s="33"/>
      <c r="SN65" s="33"/>
      <c r="SO65" s="33"/>
      <c r="SP65" s="33"/>
      <c r="SQ65" s="33"/>
      <c r="SR65" s="33"/>
      <c r="SS65" s="33"/>
      <c r="ST65" s="33"/>
      <c r="SU65" s="33"/>
      <c r="SV65" s="33"/>
      <c r="SW65" s="33"/>
      <c r="SX65" s="33"/>
      <c r="SY65" s="33"/>
      <c r="SZ65" s="33"/>
      <c r="TA65" s="33"/>
      <c r="TB65" s="33"/>
      <c r="TC65" s="33"/>
      <c r="TD65" s="33"/>
      <c r="TE65" s="33"/>
      <c r="TF65" s="33"/>
      <c r="TG65" s="33"/>
      <c r="TH65" s="33"/>
      <c r="TI65" s="33"/>
      <c r="TJ65" s="33"/>
      <c r="TK65" s="33"/>
      <c r="TL65" s="33"/>
      <c r="TM65" s="33"/>
      <c r="TN65" s="33"/>
      <c r="TO65" s="33" t="s">
        <v>1981</v>
      </c>
      <c r="TP65" s="33" t="s">
        <v>1982</v>
      </c>
      <c r="TQ65" s="33" t="s">
        <v>1983</v>
      </c>
      <c r="TR65" s="33" t="s">
        <v>1984</v>
      </c>
      <c r="TS65" s="33" t="s">
        <v>1985</v>
      </c>
      <c r="TT65" s="33"/>
      <c r="TU65" s="33"/>
      <c r="TV65" s="33"/>
      <c r="TW65" s="33"/>
      <c r="TX65" s="33"/>
      <c r="TY65" s="33"/>
      <c r="TZ65" s="33"/>
      <c r="UA65" s="33"/>
      <c r="UB65" s="33"/>
      <c r="UC65" s="33"/>
      <c r="UD65" s="33"/>
      <c r="UE65" s="33"/>
      <c r="UF65" s="33"/>
      <c r="UG65" s="33"/>
      <c r="UH65" s="33"/>
      <c r="UI65" s="35"/>
      <c r="UJ65" s="35"/>
      <c r="UK65" s="35"/>
      <c r="UL65" s="35"/>
      <c r="UM65" s="35"/>
      <c r="UN65" s="35"/>
      <c r="UO65" s="35"/>
      <c r="UP65" s="35"/>
      <c r="UQ65" s="33"/>
      <c r="UR65" s="35"/>
      <c r="US65" s="35"/>
      <c r="UT65" s="35"/>
      <c r="UU65" s="35"/>
      <c r="UV65" s="35"/>
      <c r="UW65" s="35"/>
      <c r="UX65" s="35"/>
      <c r="UY65" s="35"/>
      <c r="UZ65" s="35"/>
      <c r="VA65" s="35"/>
      <c r="VB65" s="36"/>
    </row>
    <row r="66" spans="1:574" s="34" customFormat="1" ht="15" customHeight="1">
      <c r="A66" s="33" t="s">
        <v>2212</v>
      </c>
      <c r="B66" s="33" t="s">
        <v>1075</v>
      </c>
      <c r="C66" s="33" t="s">
        <v>229</v>
      </c>
      <c r="D66" s="33" t="s">
        <v>920</v>
      </c>
      <c r="E66" s="35" t="s">
        <v>1067</v>
      </c>
      <c r="F66" s="33">
        <v>43</v>
      </c>
      <c r="G66" s="33">
        <v>17</v>
      </c>
      <c r="H66" s="33">
        <v>60</v>
      </c>
      <c r="I66" s="33">
        <v>4</v>
      </c>
      <c r="J66" s="33" t="s">
        <v>1986</v>
      </c>
      <c r="K66" s="33" t="s">
        <v>8</v>
      </c>
      <c r="L66" s="33" t="s">
        <v>1076</v>
      </c>
      <c r="M66" s="33">
        <v>10</v>
      </c>
      <c r="N66" s="33">
        <v>2</v>
      </c>
      <c r="O66" s="33">
        <v>12</v>
      </c>
      <c r="P66" s="33" t="s">
        <v>1987</v>
      </c>
      <c r="Q66" s="33" t="s">
        <v>1988</v>
      </c>
      <c r="R66" s="33" t="s">
        <v>1989</v>
      </c>
      <c r="S66" s="33" t="s">
        <v>1990</v>
      </c>
      <c r="T66" s="33" t="s">
        <v>954</v>
      </c>
      <c r="U66" s="33" t="s">
        <v>1991</v>
      </c>
      <c r="V66" s="33" t="s">
        <v>1992</v>
      </c>
      <c r="W66" s="33" t="s">
        <v>453</v>
      </c>
      <c r="X66" s="33" t="s">
        <v>1993</v>
      </c>
      <c r="Y66" s="33" t="s">
        <v>1994</v>
      </c>
      <c r="Z66" s="33" t="s">
        <v>1995</v>
      </c>
      <c r="AA66" s="33" t="s">
        <v>453</v>
      </c>
      <c r="AB66" s="33" t="s">
        <v>1113</v>
      </c>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t="s">
        <v>1996</v>
      </c>
      <c r="BB66" s="33" t="s">
        <v>1997</v>
      </c>
      <c r="BC66" s="33" t="s">
        <v>1998</v>
      </c>
      <c r="BD66" s="33" t="s">
        <v>1999</v>
      </c>
      <c r="BE66" s="33" t="s">
        <v>2000</v>
      </c>
      <c r="BF66" s="33" t="s">
        <v>244</v>
      </c>
      <c r="BG66" s="33" t="s">
        <v>67</v>
      </c>
      <c r="BH66" s="33" t="s">
        <v>2001</v>
      </c>
      <c r="BI66" s="33">
        <v>15</v>
      </c>
      <c r="BJ66" s="33">
        <v>5</v>
      </c>
      <c r="BK66" s="33">
        <v>20</v>
      </c>
      <c r="BL66" s="33" t="s">
        <v>2002</v>
      </c>
      <c r="BM66" s="33" t="s">
        <v>2003</v>
      </c>
      <c r="BN66" s="33" t="s">
        <v>2004</v>
      </c>
      <c r="BO66" s="33" t="s">
        <v>453</v>
      </c>
      <c r="BP66" s="33" t="s">
        <v>1113</v>
      </c>
      <c r="BQ66" s="33" t="s">
        <v>2005</v>
      </c>
      <c r="BR66" s="33" t="s">
        <v>2006</v>
      </c>
      <c r="BS66" s="33" t="s">
        <v>453</v>
      </c>
      <c r="BT66" s="33" t="s">
        <v>1993</v>
      </c>
      <c r="BU66" s="33" t="s">
        <v>2007</v>
      </c>
      <c r="BV66" s="33" t="s">
        <v>2008</v>
      </c>
      <c r="BW66" s="33" t="s">
        <v>2009</v>
      </c>
      <c r="BX66" s="33" t="s">
        <v>1113</v>
      </c>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t="s">
        <v>2010</v>
      </c>
      <c r="CX66" s="33" t="s">
        <v>2011</v>
      </c>
      <c r="CY66" s="33" t="s">
        <v>1998</v>
      </c>
      <c r="CZ66" s="33" t="s">
        <v>1999</v>
      </c>
      <c r="DA66" s="33" t="s">
        <v>2012</v>
      </c>
      <c r="DB66" s="33" t="s">
        <v>244</v>
      </c>
      <c r="DC66" s="33" t="s">
        <v>123</v>
      </c>
      <c r="DD66" s="33" t="s">
        <v>2013</v>
      </c>
      <c r="DE66" s="33">
        <v>8</v>
      </c>
      <c r="DF66" s="33">
        <v>0</v>
      </c>
      <c r="DG66" s="33">
        <v>8</v>
      </c>
      <c r="DH66" s="33" t="s">
        <v>2014</v>
      </c>
      <c r="DI66" s="33" t="s">
        <v>2015</v>
      </c>
      <c r="DJ66" s="33" t="s">
        <v>2016</v>
      </c>
      <c r="DK66" s="33" t="s">
        <v>529</v>
      </c>
      <c r="DL66" s="33" t="s">
        <v>954</v>
      </c>
      <c r="DM66" s="33" t="s">
        <v>2017</v>
      </c>
      <c r="DN66" s="33" t="s">
        <v>2018</v>
      </c>
      <c r="DO66" s="33" t="s">
        <v>529</v>
      </c>
      <c r="DP66" s="33" t="s">
        <v>954</v>
      </c>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W66" s="33" t="s">
        <v>2019</v>
      </c>
      <c r="EX66" s="33" t="s">
        <v>2020</v>
      </c>
      <c r="EY66" s="33" t="s">
        <v>1998</v>
      </c>
      <c r="EZ66" s="33" t="s">
        <v>2021</v>
      </c>
      <c r="FA66" s="33" t="s">
        <v>2022</v>
      </c>
      <c r="FB66" s="33" t="s">
        <v>244</v>
      </c>
      <c r="FC66" s="33" t="s">
        <v>126</v>
      </c>
      <c r="FD66" s="33" t="s">
        <v>2023</v>
      </c>
      <c r="FE66" s="33">
        <v>10</v>
      </c>
      <c r="FF66" s="33">
        <v>10</v>
      </c>
      <c r="FG66" s="33">
        <v>20</v>
      </c>
      <c r="FH66" s="33" t="s">
        <v>2024</v>
      </c>
      <c r="FI66" s="33" t="s">
        <v>2025</v>
      </c>
      <c r="FJ66" s="33" t="s">
        <v>2026</v>
      </c>
      <c r="FK66" s="33" t="s">
        <v>2027</v>
      </c>
      <c r="FL66" s="33" t="s">
        <v>954</v>
      </c>
      <c r="FM66" s="33" t="s">
        <v>2028</v>
      </c>
      <c r="FN66" s="33" t="s">
        <v>2029</v>
      </c>
      <c r="FO66" s="33" t="s">
        <v>2030</v>
      </c>
      <c r="FP66" s="33" t="s">
        <v>954</v>
      </c>
      <c r="FQ66" s="33" t="s">
        <v>2031</v>
      </c>
      <c r="FR66" s="33" t="s">
        <v>2032</v>
      </c>
      <c r="FS66" s="33" t="s">
        <v>2033</v>
      </c>
      <c r="FT66" s="33" t="s">
        <v>954</v>
      </c>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t="s">
        <v>2034</v>
      </c>
      <c r="GT66" s="33" t="s">
        <v>2035</v>
      </c>
      <c r="GU66" s="33" t="s">
        <v>1998</v>
      </c>
      <c r="GV66" s="33" t="s">
        <v>1999</v>
      </c>
      <c r="GW66" s="33" t="s">
        <v>2022</v>
      </c>
      <c r="GX66" s="33" t="s">
        <v>244</v>
      </c>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3"/>
      <c r="IW66" s="33"/>
      <c r="IX66" s="33"/>
      <c r="IY66" s="33"/>
      <c r="IZ66" s="33"/>
      <c r="JA66" s="33"/>
      <c r="JB66" s="33"/>
      <c r="JC66" s="33"/>
      <c r="JD66" s="33"/>
      <c r="JE66" s="33"/>
      <c r="JF66" s="33"/>
      <c r="JG66" s="33"/>
      <c r="JH66" s="33"/>
      <c r="JI66" s="33"/>
      <c r="JJ66" s="33"/>
      <c r="JK66" s="33"/>
      <c r="JL66" s="33"/>
      <c r="JM66" s="33"/>
      <c r="JN66" s="33"/>
      <c r="JO66" s="33"/>
      <c r="JP66" s="33"/>
      <c r="JQ66" s="33"/>
      <c r="JR66" s="33"/>
      <c r="JS66" s="33"/>
      <c r="JT66" s="33"/>
      <c r="JU66" s="33"/>
      <c r="JV66" s="33"/>
      <c r="JW66" s="33"/>
      <c r="JX66" s="33"/>
      <c r="JY66" s="33"/>
      <c r="JZ66" s="33"/>
      <c r="KA66" s="33"/>
      <c r="KB66" s="33"/>
      <c r="KC66" s="33"/>
      <c r="KD66" s="33"/>
      <c r="KE66" s="33"/>
      <c r="KF66" s="33"/>
      <c r="KG66" s="33"/>
      <c r="KH66" s="33"/>
      <c r="KI66" s="33"/>
      <c r="KJ66" s="33"/>
      <c r="KK66" s="33"/>
      <c r="KL66" s="33"/>
      <c r="KM66" s="33"/>
      <c r="KN66" s="33"/>
      <c r="KO66" s="33"/>
      <c r="KP66" s="33"/>
      <c r="KQ66" s="33"/>
      <c r="KR66" s="33"/>
      <c r="KS66" s="33"/>
      <c r="KT66" s="33"/>
      <c r="KU66" s="33"/>
      <c r="KV66" s="33"/>
      <c r="KW66" s="33"/>
      <c r="KX66" s="33"/>
      <c r="KY66" s="33"/>
      <c r="KZ66" s="33"/>
      <c r="LA66" s="33"/>
      <c r="LB66" s="33"/>
      <c r="LC66" s="33"/>
      <c r="LD66" s="33"/>
      <c r="LE66" s="33"/>
      <c r="LF66" s="33"/>
      <c r="LG66" s="33"/>
      <c r="LH66" s="33"/>
      <c r="LI66" s="33"/>
      <c r="LJ66" s="33"/>
      <c r="LK66" s="33"/>
      <c r="LL66" s="33"/>
      <c r="LM66" s="33"/>
      <c r="LN66" s="33"/>
      <c r="LO66" s="33"/>
      <c r="LP66" s="33"/>
      <c r="LQ66" s="33"/>
      <c r="LR66" s="33"/>
      <c r="LS66" s="33"/>
      <c r="LT66" s="33"/>
      <c r="LU66" s="33"/>
      <c r="LV66" s="33"/>
      <c r="LW66" s="33"/>
      <c r="LX66" s="33"/>
      <c r="LY66" s="33"/>
      <c r="LZ66" s="33"/>
      <c r="MA66" s="33"/>
      <c r="MB66" s="33"/>
      <c r="MC66" s="33"/>
      <c r="MD66" s="33"/>
      <c r="ME66" s="33"/>
      <c r="MF66" s="33"/>
      <c r="MG66" s="33"/>
      <c r="MH66" s="33"/>
      <c r="MI66" s="33"/>
      <c r="MJ66" s="33"/>
      <c r="MK66" s="33"/>
      <c r="ML66" s="33"/>
      <c r="MM66" s="33"/>
      <c r="MN66" s="33"/>
      <c r="MO66" s="33"/>
      <c r="MP66" s="33"/>
      <c r="MQ66" s="33"/>
      <c r="MR66" s="33"/>
      <c r="MS66" s="33"/>
      <c r="MT66" s="33"/>
      <c r="MU66" s="33"/>
      <c r="MV66" s="33"/>
      <c r="MW66" s="33"/>
      <c r="MX66" s="33"/>
      <c r="MY66" s="33"/>
      <c r="MZ66" s="33"/>
      <c r="NA66" s="33"/>
      <c r="NB66" s="33"/>
      <c r="NC66" s="33"/>
      <c r="ND66" s="33"/>
      <c r="NE66" s="33"/>
      <c r="NF66" s="33"/>
      <c r="NG66" s="33"/>
      <c r="NH66" s="33"/>
      <c r="NI66" s="33"/>
      <c r="NJ66" s="33"/>
      <c r="NK66" s="33"/>
      <c r="NL66" s="33"/>
      <c r="NM66" s="33"/>
      <c r="NN66" s="33"/>
      <c r="NO66" s="33"/>
      <c r="NP66" s="33"/>
      <c r="NQ66" s="33"/>
      <c r="NR66" s="33"/>
      <c r="NS66" s="33"/>
      <c r="NT66" s="33"/>
      <c r="NU66" s="33"/>
      <c r="NV66" s="33"/>
      <c r="NW66" s="33"/>
      <c r="NX66" s="33"/>
      <c r="NY66" s="33"/>
      <c r="NZ66" s="33"/>
      <c r="OA66" s="33"/>
      <c r="OB66" s="33"/>
      <c r="OC66" s="33"/>
      <c r="OD66" s="33"/>
      <c r="OE66" s="33"/>
      <c r="OF66" s="33"/>
      <c r="OG66" s="33"/>
      <c r="OH66" s="33"/>
      <c r="OI66" s="33"/>
      <c r="OJ66" s="33"/>
      <c r="OK66" s="33"/>
      <c r="OL66" s="33"/>
      <c r="OM66" s="33"/>
      <c r="ON66" s="33"/>
      <c r="OO66" s="33"/>
      <c r="OP66" s="33"/>
      <c r="OQ66" s="33"/>
      <c r="OR66" s="33"/>
      <c r="OS66" s="33"/>
      <c r="OT66" s="33"/>
      <c r="OU66" s="33"/>
      <c r="OV66" s="33"/>
      <c r="OW66" s="33"/>
      <c r="OX66" s="33"/>
      <c r="OY66" s="33"/>
      <c r="OZ66" s="33"/>
      <c r="PA66" s="33"/>
      <c r="PB66" s="33"/>
      <c r="PC66" s="33"/>
      <c r="PD66" s="33"/>
      <c r="PE66" s="33"/>
      <c r="PF66" s="33"/>
      <c r="PG66" s="33"/>
      <c r="PH66" s="33"/>
      <c r="PI66" s="33"/>
      <c r="PJ66" s="33"/>
      <c r="PK66" s="33"/>
      <c r="PL66" s="33"/>
      <c r="PM66" s="33"/>
      <c r="PN66" s="33"/>
      <c r="PO66" s="33"/>
      <c r="PP66" s="33"/>
      <c r="PQ66" s="33"/>
      <c r="PR66" s="33"/>
      <c r="PS66" s="33"/>
      <c r="PT66" s="33"/>
      <c r="PU66" s="33"/>
      <c r="PV66" s="33"/>
      <c r="PW66" s="33"/>
      <c r="PX66" s="33"/>
      <c r="PY66" s="33"/>
      <c r="PZ66" s="33"/>
      <c r="QA66" s="33"/>
      <c r="QB66" s="33"/>
      <c r="QC66" s="33"/>
      <c r="QD66" s="33"/>
      <c r="QE66" s="33"/>
      <c r="QF66" s="33"/>
      <c r="QG66" s="33"/>
      <c r="QH66" s="33"/>
      <c r="QI66" s="33"/>
      <c r="QJ66" s="33"/>
      <c r="QK66" s="33"/>
      <c r="QL66" s="33"/>
      <c r="QM66" s="33"/>
      <c r="QN66" s="33"/>
      <c r="QO66" s="33"/>
      <c r="QP66" s="33"/>
      <c r="QQ66" s="33"/>
      <c r="QR66" s="33"/>
      <c r="QS66" s="33"/>
      <c r="QT66" s="33"/>
      <c r="QU66" s="33"/>
      <c r="QV66" s="33"/>
      <c r="QW66" s="33"/>
      <c r="QX66" s="33"/>
      <c r="QY66" s="33"/>
      <c r="QZ66" s="33"/>
      <c r="RA66" s="33"/>
      <c r="RB66" s="33"/>
      <c r="RC66" s="33"/>
      <c r="RD66" s="33"/>
      <c r="RE66" s="33"/>
      <c r="RF66" s="33"/>
      <c r="RG66" s="33"/>
      <c r="RH66" s="33"/>
      <c r="RI66" s="33"/>
      <c r="RJ66" s="33"/>
      <c r="RK66" s="33"/>
      <c r="RL66" s="33"/>
      <c r="RM66" s="33"/>
      <c r="RN66" s="33"/>
      <c r="RO66" s="33"/>
      <c r="RP66" s="33"/>
      <c r="RQ66" s="33"/>
      <c r="RR66" s="33"/>
      <c r="RS66" s="33"/>
      <c r="RT66" s="33"/>
      <c r="RU66" s="33"/>
      <c r="RV66" s="33"/>
      <c r="RW66" s="33"/>
      <c r="RX66" s="33"/>
      <c r="RY66" s="33"/>
      <c r="RZ66" s="33"/>
      <c r="SA66" s="33" t="s">
        <v>1978</v>
      </c>
      <c r="SB66" s="33" t="s">
        <v>1979</v>
      </c>
      <c r="SC66" s="33" t="s">
        <v>945</v>
      </c>
      <c r="SD66" s="33" t="s">
        <v>1062</v>
      </c>
      <c r="SE66" s="33"/>
      <c r="SF66" s="33"/>
      <c r="SG66" s="33"/>
      <c r="SH66" s="33"/>
      <c r="SI66" s="33"/>
      <c r="SJ66" s="33"/>
      <c r="SK66" s="33"/>
      <c r="SL66" s="33"/>
      <c r="SM66" s="33"/>
      <c r="SN66" s="33"/>
      <c r="SO66" s="33"/>
      <c r="SP66" s="33"/>
      <c r="SQ66" s="33"/>
      <c r="SR66" s="33"/>
      <c r="SS66" s="33"/>
      <c r="ST66" s="33"/>
      <c r="SU66" s="33"/>
      <c r="SV66" s="33"/>
      <c r="SW66" s="33"/>
      <c r="SX66" s="33"/>
      <c r="SY66" s="33"/>
      <c r="SZ66" s="33"/>
      <c r="TA66" s="33"/>
      <c r="TB66" s="33"/>
      <c r="TC66" s="33"/>
      <c r="TD66" s="33"/>
      <c r="TE66" s="33"/>
      <c r="TF66" s="33"/>
      <c r="TG66" s="33"/>
      <c r="TH66" s="33"/>
      <c r="TI66" s="33"/>
      <c r="TJ66" s="33"/>
      <c r="TK66" s="33"/>
      <c r="TL66" s="33"/>
      <c r="TM66" s="33"/>
      <c r="TN66" s="33"/>
      <c r="TO66" s="33" t="s">
        <v>2036</v>
      </c>
      <c r="TP66" s="33" t="s">
        <v>2037</v>
      </c>
      <c r="TQ66" s="33" t="s">
        <v>2038</v>
      </c>
      <c r="TR66" s="33" t="s">
        <v>2039</v>
      </c>
      <c r="TS66" s="33" t="s">
        <v>2040</v>
      </c>
      <c r="TT66" s="33" t="s">
        <v>2041</v>
      </c>
      <c r="TU66" s="33" t="s">
        <v>2042</v>
      </c>
      <c r="TV66" s="33"/>
      <c r="TW66" s="33"/>
      <c r="TX66" s="33"/>
      <c r="TY66" s="33"/>
      <c r="TZ66" s="33"/>
      <c r="UA66" s="33"/>
      <c r="UB66" s="33"/>
      <c r="UC66" s="33"/>
      <c r="UD66" s="33"/>
      <c r="UE66" s="33"/>
      <c r="UF66" s="33"/>
      <c r="UG66" s="33"/>
      <c r="UH66" s="33"/>
      <c r="UI66" s="35"/>
      <c r="UJ66" s="35"/>
      <c r="UK66" s="35"/>
      <c r="UL66" s="35"/>
      <c r="UM66" s="35"/>
      <c r="UN66" s="35"/>
      <c r="UO66" s="35"/>
      <c r="UP66" s="35"/>
      <c r="UQ66" s="33"/>
      <c r="UR66" s="35"/>
      <c r="US66" s="35"/>
      <c r="UT66" s="35"/>
      <c r="UU66" s="35"/>
      <c r="UV66" s="35"/>
      <c r="UW66" s="35"/>
      <c r="UX66" s="35"/>
      <c r="UY66" s="35"/>
      <c r="UZ66" s="35"/>
      <c r="VA66" s="35"/>
      <c r="VB66" s="36"/>
    </row>
    <row r="67" spans="1:574" s="34" customFormat="1" ht="15" customHeight="1">
      <c r="A67" s="33" t="s">
        <v>2213</v>
      </c>
      <c r="B67" s="33" t="s">
        <v>98</v>
      </c>
      <c r="C67" s="33" t="s">
        <v>229</v>
      </c>
      <c r="D67" s="33" t="s">
        <v>920</v>
      </c>
      <c r="E67" s="35" t="s">
        <v>1067</v>
      </c>
      <c r="F67" s="33">
        <v>2</v>
      </c>
      <c r="G67" s="33">
        <v>28</v>
      </c>
      <c r="H67" s="33">
        <v>30</v>
      </c>
      <c r="I67" s="33">
        <v>2</v>
      </c>
      <c r="J67" s="33" t="s">
        <v>2043</v>
      </c>
      <c r="K67" s="33" t="s">
        <v>8</v>
      </c>
      <c r="L67" s="33" t="s">
        <v>1077</v>
      </c>
      <c r="M67" s="33">
        <v>2</v>
      </c>
      <c r="N67" s="33">
        <v>13</v>
      </c>
      <c r="O67" s="33">
        <v>15</v>
      </c>
      <c r="P67" s="33" t="s">
        <v>2044</v>
      </c>
      <c r="Q67" s="33" t="s">
        <v>2045</v>
      </c>
      <c r="R67" s="33" t="s">
        <v>2046</v>
      </c>
      <c r="S67" s="33" t="s">
        <v>2047</v>
      </c>
      <c r="T67" s="33" t="s">
        <v>2048</v>
      </c>
      <c r="U67" s="33" t="s">
        <v>2049</v>
      </c>
      <c r="V67" s="33" t="s">
        <v>453</v>
      </c>
      <c r="W67" s="33" t="s">
        <v>2050</v>
      </c>
      <c r="X67" s="33" t="s">
        <v>2048</v>
      </c>
      <c r="Y67" s="33" t="s">
        <v>2051</v>
      </c>
      <c r="Z67" s="33" t="s">
        <v>529</v>
      </c>
      <c r="AA67" s="33" t="s">
        <v>2052</v>
      </c>
      <c r="AB67" s="33" t="s">
        <v>2053</v>
      </c>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t="s">
        <v>1143</v>
      </c>
      <c r="BB67" s="33" t="s">
        <v>2054</v>
      </c>
      <c r="BC67" s="33" t="s">
        <v>2055</v>
      </c>
      <c r="BD67" s="33" t="s">
        <v>2056</v>
      </c>
      <c r="BE67" s="33" t="s">
        <v>2057</v>
      </c>
      <c r="BF67" s="33" t="s">
        <v>328</v>
      </c>
      <c r="BG67" s="33" t="s">
        <v>67</v>
      </c>
      <c r="BH67" s="33" t="s">
        <v>1078</v>
      </c>
      <c r="BI67" s="33">
        <v>0</v>
      </c>
      <c r="BJ67" s="33">
        <v>15</v>
      </c>
      <c r="BK67" s="33">
        <v>15</v>
      </c>
      <c r="BL67" s="33" t="s">
        <v>2058</v>
      </c>
      <c r="BM67" s="33" t="s">
        <v>2059</v>
      </c>
      <c r="BN67" s="33" t="s">
        <v>529</v>
      </c>
      <c r="BO67" s="33" t="s">
        <v>2060</v>
      </c>
      <c r="BP67" s="33" t="s">
        <v>2061</v>
      </c>
      <c r="BQ67" s="33" t="s">
        <v>2062</v>
      </c>
      <c r="BR67" s="33" t="s">
        <v>529</v>
      </c>
      <c r="BS67" s="33" t="s">
        <v>2063</v>
      </c>
      <c r="BT67" s="33" t="s">
        <v>2061</v>
      </c>
      <c r="BU67" s="33" t="s">
        <v>2064</v>
      </c>
      <c r="BV67" s="33" t="s">
        <v>529</v>
      </c>
      <c r="BW67" s="33" t="s">
        <v>948</v>
      </c>
      <c r="BX67" s="33" t="s">
        <v>2061</v>
      </c>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t="s">
        <v>2065</v>
      </c>
      <c r="CX67" s="33" t="s">
        <v>2066</v>
      </c>
      <c r="CY67" s="33" t="s">
        <v>820</v>
      </c>
      <c r="CZ67" s="33" t="s">
        <v>2067</v>
      </c>
      <c r="DA67" s="33" t="s">
        <v>2068</v>
      </c>
      <c r="DB67" s="33" t="s">
        <v>244</v>
      </c>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c r="JG67" s="33"/>
      <c r="JH67" s="33"/>
      <c r="JI67" s="33"/>
      <c r="JJ67" s="33"/>
      <c r="JK67" s="33"/>
      <c r="JL67" s="33"/>
      <c r="JM67" s="33"/>
      <c r="JN67" s="33"/>
      <c r="JO67" s="33"/>
      <c r="JP67" s="33"/>
      <c r="JQ67" s="33"/>
      <c r="JR67" s="33"/>
      <c r="JS67" s="33"/>
      <c r="JT67" s="33"/>
      <c r="JU67" s="33"/>
      <c r="JV67" s="33"/>
      <c r="JW67" s="33"/>
      <c r="JX67" s="33"/>
      <c r="JY67" s="33"/>
      <c r="JZ67" s="33"/>
      <c r="KA67" s="33"/>
      <c r="KB67" s="33"/>
      <c r="KC67" s="33"/>
      <c r="KD67" s="33"/>
      <c r="KE67" s="33"/>
      <c r="KF67" s="33"/>
      <c r="KG67" s="33"/>
      <c r="KH67" s="33"/>
      <c r="KI67" s="33"/>
      <c r="KJ67" s="33"/>
      <c r="KK67" s="33"/>
      <c r="KL67" s="33"/>
      <c r="KM67" s="33"/>
      <c r="KN67" s="33"/>
      <c r="KO67" s="33"/>
      <c r="KP67" s="33"/>
      <c r="KQ67" s="33"/>
      <c r="KR67" s="33"/>
      <c r="KS67" s="33"/>
      <c r="KT67" s="33"/>
      <c r="KU67" s="33"/>
      <c r="KV67" s="33"/>
      <c r="KW67" s="33"/>
      <c r="KX67" s="33"/>
      <c r="KY67" s="33"/>
      <c r="KZ67" s="33"/>
      <c r="LA67" s="33"/>
      <c r="LB67" s="33"/>
      <c r="LC67" s="33"/>
      <c r="LD67" s="33"/>
      <c r="LE67" s="33"/>
      <c r="LF67" s="33"/>
      <c r="LG67" s="33"/>
      <c r="LH67" s="33"/>
      <c r="LI67" s="33"/>
      <c r="LJ67" s="33"/>
      <c r="LK67" s="33"/>
      <c r="LL67" s="33"/>
      <c r="LM67" s="33"/>
      <c r="LN67" s="33"/>
      <c r="LO67" s="33"/>
      <c r="LP67" s="33"/>
      <c r="LQ67" s="33"/>
      <c r="LR67" s="33"/>
      <c r="LS67" s="33"/>
      <c r="LT67" s="33"/>
      <c r="LU67" s="33"/>
      <c r="LV67" s="33"/>
      <c r="LW67" s="33"/>
      <c r="LX67" s="33"/>
      <c r="LY67" s="33"/>
      <c r="LZ67" s="33"/>
      <c r="MA67" s="33"/>
      <c r="MB67" s="33"/>
      <c r="MC67" s="33"/>
      <c r="MD67" s="33"/>
      <c r="ME67" s="33"/>
      <c r="MF67" s="33"/>
      <c r="MG67" s="33"/>
      <c r="MH67" s="33"/>
      <c r="MI67" s="33"/>
      <c r="MJ67" s="33"/>
      <c r="MK67" s="33"/>
      <c r="ML67" s="33"/>
      <c r="MM67" s="33"/>
      <c r="MN67" s="33"/>
      <c r="MO67" s="33"/>
      <c r="MP67" s="33"/>
      <c r="MQ67" s="33"/>
      <c r="MR67" s="33"/>
      <c r="MS67" s="33"/>
      <c r="MT67" s="33"/>
      <c r="MU67" s="33"/>
      <c r="MV67" s="33"/>
      <c r="MW67" s="33"/>
      <c r="MX67" s="33"/>
      <c r="MY67" s="33"/>
      <c r="MZ67" s="33"/>
      <c r="NA67" s="33"/>
      <c r="NB67" s="33"/>
      <c r="NC67" s="33"/>
      <c r="ND67" s="33"/>
      <c r="NE67" s="33"/>
      <c r="NF67" s="33"/>
      <c r="NG67" s="33"/>
      <c r="NH67" s="33"/>
      <c r="NI67" s="33"/>
      <c r="NJ67" s="33"/>
      <c r="NK67" s="33"/>
      <c r="NL67" s="33"/>
      <c r="NM67" s="33"/>
      <c r="NN67" s="33"/>
      <c r="NO67" s="33"/>
      <c r="NP67" s="33"/>
      <c r="NQ67" s="33"/>
      <c r="NR67" s="33"/>
      <c r="NS67" s="33"/>
      <c r="NT67" s="33"/>
      <c r="NU67" s="33"/>
      <c r="NV67" s="33"/>
      <c r="NW67" s="33"/>
      <c r="NX67" s="33"/>
      <c r="NY67" s="33"/>
      <c r="NZ67" s="33"/>
      <c r="OA67" s="33"/>
      <c r="OB67" s="33"/>
      <c r="OC67" s="33"/>
      <c r="OD67" s="33"/>
      <c r="OE67" s="33"/>
      <c r="OF67" s="33"/>
      <c r="OG67" s="33"/>
      <c r="OH67" s="33"/>
      <c r="OI67" s="33"/>
      <c r="OJ67" s="33"/>
      <c r="OK67" s="33"/>
      <c r="OL67" s="33"/>
      <c r="OM67" s="33"/>
      <c r="ON67" s="33"/>
      <c r="OO67" s="33"/>
      <c r="OP67" s="33"/>
      <c r="OQ67" s="33"/>
      <c r="OR67" s="33"/>
      <c r="OS67" s="33"/>
      <c r="OT67" s="33"/>
      <c r="OU67" s="33"/>
      <c r="OV67" s="33"/>
      <c r="OW67" s="33"/>
      <c r="OX67" s="33"/>
      <c r="OY67" s="33"/>
      <c r="OZ67" s="33"/>
      <c r="PA67" s="33"/>
      <c r="PB67" s="33"/>
      <c r="PC67" s="33"/>
      <c r="PD67" s="33"/>
      <c r="PE67" s="33"/>
      <c r="PF67" s="33"/>
      <c r="PG67" s="33"/>
      <c r="PH67" s="33"/>
      <c r="PI67" s="33"/>
      <c r="PJ67" s="33"/>
      <c r="PK67" s="33"/>
      <c r="PL67" s="33"/>
      <c r="PM67" s="33"/>
      <c r="PN67" s="33"/>
      <c r="PO67" s="33"/>
      <c r="PP67" s="33"/>
      <c r="PQ67" s="33"/>
      <c r="PR67" s="33"/>
      <c r="PS67" s="33"/>
      <c r="PT67" s="33"/>
      <c r="PU67" s="33"/>
      <c r="PV67" s="33"/>
      <c r="PW67" s="33"/>
      <c r="PX67" s="33"/>
      <c r="PY67" s="33"/>
      <c r="PZ67" s="33"/>
      <c r="QA67" s="33"/>
      <c r="QB67" s="33"/>
      <c r="QC67" s="33"/>
      <c r="QD67" s="33"/>
      <c r="QE67" s="33"/>
      <c r="QF67" s="33"/>
      <c r="QG67" s="33"/>
      <c r="QH67" s="33"/>
      <c r="QI67" s="33"/>
      <c r="QJ67" s="33"/>
      <c r="QK67" s="33"/>
      <c r="QL67" s="33"/>
      <c r="QM67" s="33"/>
      <c r="QN67" s="33"/>
      <c r="QO67" s="33"/>
      <c r="QP67" s="33"/>
      <c r="QQ67" s="33"/>
      <c r="QR67" s="33"/>
      <c r="QS67" s="33"/>
      <c r="QT67" s="33"/>
      <c r="QU67" s="33"/>
      <c r="QV67" s="33"/>
      <c r="QW67" s="33"/>
      <c r="QX67" s="33"/>
      <c r="QY67" s="33"/>
      <c r="QZ67" s="33"/>
      <c r="RA67" s="33"/>
      <c r="RB67" s="33"/>
      <c r="RC67" s="33"/>
      <c r="RD67" s="33"/>
      <c r="RE67" s="33"/>
      <c r="RF67" s="33"/>
      <c r="RG67" s="33"/>
      <c r="RH67" s="33"/>
      <c r="RI67" s="33"/>
      <c r="RJ67" s="33"/>
      <c r="RK67" s="33"/>
      <c r="RL67" s="33"/>
      <c r="RM67" s="33"/>
      <c r="RN67" s="33"/>
      <c r="RO67" s="33"/>
      <c r="RP67" s="33"/>
      <c r="RQ67" s="33"/>
      <c r="RR67" s="33"/>
      <c r="RS67" s="33"/>
      <c r="RT67" s="33"/>
      <c r="RU67" s="33"/>
      <c r="RV67" s="33"/>
      <c r="RW67" s="33"/>
      <c r="RX67" s="33"/>
      <c r="RY67" s="33"/>
      <c r="RZ67" s="33"/>
      <c r="SA67" s="33" t="s">
        <v>1000</v>
      </c>
      <c r="SB67" s="33" t="s">
        <v>1001</v>
      </c>
      <c r="SC67" s="33" t="s">
        <v>1002</v>
      </c>
      <c r="SD67" s="33" t="s">
        <v>1003</v>
      </c>
      <c r="SE67" s="33" t="s">
        <v>1975</v>
      </c>
      <c r="SF67" s="33" t="s">
        <v>1062</v>
      </c>
      <c r="SG67" s="33" t="s">
        <v>946</v>
      </c>
      <c r="SH67" s="33" t="s">
        <v>2069</v>
      </c>
      <c r="SI67" s="33" t="s">
        <v>1978</v>
      </c>
      <c r="SJ67" s="33" t="s">
        <v>1979</v>
      </c>
      <c r="SK67" s="33" t="s">
        <v>2070</v>
      </c>
      <c r="SL67" s="33" t="s">
        <v>2071</v>
      </c>
      <c r="SM67" s="33"/>
      <c r="SN67" s="33"/>
      <c r="SO67" s="33"/>
      <c r="SP67" s="33"/>
      <c r="SQ67" s="33"/>
      <c r="SR67" s="33"/>
      <c r="SS67" s="33"/>
      <c r="ST67" s="33"/>
      <c r="SU67" s="33"/>
      <c r="SV67" s="33"/>
      <c r="SW67" s="33"/>
      <c r="SX67" s="33"/>
      <c r="SY67" s="33"/>
      <c r="SZ67" s="33"/>
      <c r="TA67" s="33"/>
      <c r="TB67" s="33"/>
      <c r="TC67" s="33"/>
      <c r="TD67" s="33"/>
      <c r="TE67" s="33"/>
      <c r="TF67" s="33"/>
      <c r="TG67" s="33"/>
      <c r="TH67" s="33"/>
      <c r="TI67" s="33"/>
      <c r="TJ67" s="33"/>
      <c r="TK67" s="33"/>
      <c r="TL67" s="33"/>
      <c r="TM67" s="33"/>
      <c r="TN67" s="33"/>
      <c r="TO67" s="33" t="s">
        <v>2162</v>
      </c>
      <c r="TP67" s="33" t="s">
        <v>2163</v>
      </c>
      <c r="TQ67" s="33" t="s">
        <v>2164</v>
      </c>
      <c r="TR67" s="33" t="s">
        <v>2165</v>
      </c>
      <c r="TS67" s="33" t="s">
        <v>2166</v>
      </c>
      <c r="TT67" s="33" t="s">
        <v>2167</v>
      </c>
      <c r="TU67" s="33" t="s">
        <v>2168</v>
      </c>
      <c r="TV67" s="33" t="s">
        <v>2169</v>
      </c>
      <c r="TW67" s="33" t="s">
        <v>2170</v>
      </c>
      <c r="TX67" s="33"/>
      <c r="TY67" s="33"/>
      <c r="TZ67" s="33"/>
      <c r="UA67" s="33"/>
      <c r="UB67" s="33"/>
      <c r="UC67" s="33"/>
      <c r="UD67" s="33"/>
      <c r="UE67" s="33"/>
      <c r="UF67" s="33"/>
      <c r="UG67" s="33"/>
      <c r="UH67" s="33"/>
      <c r="UI67" s="35"/>
      <c r="UJ67" s="35"/>
      <c r="UK67" s="35"/>
      <c r="UL67" s="35"/>
      <c r="UM67" s="35"/>
      <c r="UN67" s="35"/>
      <c r="UO67" s="35"/>
      <c r="UP67" s="35"/>
      <c r="UQ67" s="33"/>
      <c r="UR67" s="35"/>
      <c r="US67" s="35"/>
      <c r="UT67" s="35"/>
      <c r="UU67" s="35"/>
      <c r="UV67" s="35"/>
      <c r="UW67" s="35"/>
      <c r="UX67" s="35"/>
      <c r="UY67" s="35"/>
      <c r="UZ67" s="35"/>
      <c r="VA67" s="35"/>
      <c r="VB67" s="36"/>
    </row>
    <row r="68" spans="1:574" s="34" customFormat="1" ht="15" customHeight="1">
      <c r="A68" s="33" t="s">
        <v>2214</v>
      </c>
      <c r="B68" s="33" t="s">
        <v>2072</v>
      </c>
      <c r="C68" s="33" t="s">
        <v>229</v>
      </c>
      <c r="D68" s="33" t="s">
        <v>2073</v>
      </c>
      <c r="E68" s="35" t="s">
        <v>1067</v>
      </c>
      <c r="F68" s="33">
        <v>10</v>
      </c>
      <c r="G68" s="33">
        <v>50</v>
      </c>
      <c r="H68" s="33">
        <v>60</v>
      </c>
      <c r="I68" s="33">
        <v>4</v>
      </c>
      <c r="J68" s="33" t="s">
        <v>2074</v>
      </c>
      <c r="K68" s="33" t="s">
        <v>8</v>
      </c>
      <c r="L68" s="33" t="s">
        <v>2075</v>
      </c>
      <c r="M68" s="33">
        <v>5</v>
      </c>
      <c r="N68" s="33">
        <v>25</v>
      </c>
      <c r="O68" s="33">
        <v>30</v>
      </c>
      <c r="P68" s="33" t="s">
        <v>2076</v>
      </c>
      <c r="Q68" s="33" t="s">
        <v>2077</v>
      </c>
      <c r="R68" s="33" t="s">
        <v>2078</v>
      </c>
      <c r="S68" s="33" t="s">
        <v>2079</v>
      </c>
      <c r="T68" s="33" t="s">
        <v>2080</v>
      </c>
      <c r="U68" s="33" t="s">
        <v>2081</v>
      </c>
      <c r="V68" s="33" t="s">
        <v>2082</v>
      </c>
      <c r="W68" s="33" t="s">
        <v>453</v>
      </c>
      <c r="X68" s="33" t="s">
        <v>2083</v>
      </c>
      <c r="Y68" s="33"/>
      <c r="Z68" s="33"/>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t="s">
        <v>2084</v>
      </c>
      <c r="BB68" s="33" t="s">
        <v>2085</v>
      </c>
      <c r="BC68" s="33" t="s">
        <v>444</v>
      </c>
      <c r="BD68" s="33" t="s">
        <v>1079</v>
      </c>
      <c r="BE68" s="33" t="s">
        <v>2086</v>
      </c>
      <c r="BF68" s="33" t="s">
        <v>244</v>
      </c>
      <c r="BG68" s="33" t="s">
        <v>67</v>
      </c>
      <c r="BH68" s="33" t="s">
        <v>2087</v>
      </c>
      <c r="BI68" s="33">
        <v>5</v>
      </c>
      <c r="BJ68" s="33">
        <v>25</v>
      </c>
      <c r="BK68" s="33">
        <v>30</v>
      </c>
      <c r="BL68" s="33" t="s">
        <v>2088</v>
      </c>
      <c r="BM68" s="33" t="s">
        <v>2089</v>
      </c>
      <c r="BN68" s="33" t="s">
        <v>2090</v>
      </c>
      <c r="BO68" s="33" t="s">
        <v>2091</v>
      </c>
      <c r="BP68" s="33" t="s">
        <v>2080</v>
      </c>
      <c r="BQ68" s="33" t="s">
        <v>2092</v>
      </c>
      <c r="BR68" s="33" t="s">
        <v>2093</v>
      </c>
      <c r="BS68" s="33" t="s">
        <v>2094</v>
      </c>
      <c r="BT68" s="33" t="s">
        <v>2080</v>
      </c>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t="s">
        <v>2095</v>
      </c>
      <c r="CX68" s="33" t="s">
        <v>2096</v>
      </c>
      <c r="CY68" s="33" t="s">
        <v>1065</v>
      </c>
      <c r="CZ68" s="33" t="s">
        <v>1064</v>
      </c>
      <c r="DA68" s="33" t="s">
        <v>1066</v>
      </c>
      <c r="DB68" s="33" t="s">
        <v>244</v>
      </c>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c r="LN68" s="33"/>
      <c r="LO68" s="33"/>
      <c r="LP68" s="33"/>
      <c r="LQ68" s="33"/>
      <c r="LR68" s="33"/>
      <c r="LS68" s="33"/>
      <c r="LT68" s="33"/>
      <c r="LU68" s="33"/>
      <c r="LV68" s="33"/>
      <c r="LW68" s="33"/>
      <c r="LX68" s="33"/>
      <c r="LY68" s="33"/>
      <c r="LZ68" s="33"/>
      <c r="MA68" s="33"/>
      <c r="MB68" s="33"/>
      <c r="MC68" s="33"/>
      <c r="MD68" s="33"/>
      <c r="ME68" s="33"/>
      <c r="MF68" s="33"/>
      <c r="MG68" s="33"/>
      <c r="MH68" s="33"/>
      <c r="MI68" s="33"/>
      <c r="MJ68" s="33"/>
      <c r="MK68" s="33"/>
      <c r="ML68" s="33"/>
      <c r="MM68" s="33"/>
      <c r="MN68" s="33"/>
      <c r="MO68" s="33"/>
      <c r="MP68" s="33"/>
      <c r="MQ68" s="33"/>
      <c r="MR68" s="33"/>
      <c r="MS68" s="33"/>
      <c r="MT68" s="33"/>
      <c r="MU68" s="33"/>
      <c r="MV68" s="33"/>
      <c r="MW68" s="33"/>
      <c r="MX68" s="33"/>
      <c r="MY68" s="33"/>
      <c r="MZ68" s="33"/>
      <c r="NA68" s="33"/>
      <c r="NB68" s="33"/>
      <c r="NC68" s="33"/>
      <c r="ND68" s="33"/>
      <c r="NE68" s="33"/>
      <c r="NF68" s="33"/>
      <c r="NG68" s="33"/>
      <c r="NH68" s="33"/>
      <c r="NI68" s="33"/>
      <c r="NJ68" s="33"/>
      <c r="NK68" s="33"/>
      <c r="NL68" s="33"/>
      <c r="NM68" s="33"/>
      <c r="NN68" s="33"/>
      <c r="NO68" s="33"/>
      <c r="NP68" s="33"/>
      <c r="NQ68" s="33"/>
      <c r="NR68" s="33"/>
      <c r="NS68" s="33"/>
      <c r="NT68" s="33"/>
      <c r="NU68" s="33"/>
      <c r="NV68" s="33"/>
      <c r="NW68" s="33"/>
      <c r="NX68" s="33"/>
      <c r="NY68" s="33"/>
      <c r="NZ68" s="33"/>
      <c r="OA68" s="33"/>
      <c r="OB68" s="33"/>
      <c r="OC68" s="33"/>
      <c r="OD68" s="33"/>
      <c r="OE68" s="33"/>
      <c r="OF68" s="33"/>
      <c r="OG68" s="33"/>
      <c r="OH68" s="33"/>
      <c r="OI68" s="33"/>
      <c r="OJ68" s="33"/>
      <c r="OK68" s="33"/>
      <c r="OL68" s="33"/>
      <c r="OM68" s="33"/>
      <c r="ON68" s="33"/>
      <c r="OO68" s="33"/>
      <c r="OP68" s="33"/>
      <c r="OQ68" s="33"/>
      <c r="OR68" s="33"/>
      <c r="OS68" s="33"/>
      <c r="OT68" s="33"/>
      <c r="OU68" s="33"/>
      <c r="OV68" s="33"/>
      <c r="OW68" s="33"/>
      <c r="OX68" s="33"/>
      <c r="OY68" s="33"/>
      <c r="OZ68" s="33"/>
      <c r="PA68" s="33"/>
      <c r="PB68" s="33"/>
      <c r="PC68" s="33"/>
      <c r="PD68" s="33"/>
      <c r="PE68" s="33"/>
      <c r="PF68" s="33"/>
      <c r="PG68" s="33"/>
      <c r="PH68" s="33"/>
      <c r="PI68" s="33"/>
      <c r="PJ68" s="33"/>
      <c r="PK68" s="33"/>
      <c r="PL68" s="33"/>
      <c r="PM68" s="33"/>
      <c r="PN68" s="33"/>
      <c r="PO68" s="33"/>
      <c r="PP68" s="33"/>
      <c r="PQ68" s="33"/>
      <c r="PR68" s="33"/>
      <c r="PS68" s="33"/>
      <c r="PT68" s="33"/>
      <c r="PU68" s="33"/>
      <c r="PV68" s="33"/>
      <c r="PW68" s="33"/>
      <c r="PX68" s="33"/>
      <c r="PY68" s="33"/>
      <c r="PZ68" s="33"/>
      <c r="QA68" s="33"/>
      <c r="QB68" s="33"/>
      <c r="QC68" s="33"/>
      <c r="QD68" s="33"/>
      <c r="QE68" s="33"/>
      <c r="QF68" s="33"/>
      <c r="QG68" s="33"/>
      <c r="QH68" s="33"/>
      <c r="QI68" s="33"/>
      <c r="QJ68" s="33"/>
      <c r="QK68" s="33"/>
      <c r="QL68" s="33"/>
      <c r="QM68" s="33"/>
      <c r="QN68" s="33"/>
      <c r="QO68" s="33"/>
      <c r="QP68" s="33"/>
      <c r="QQ68" s="33"/>
      <c r="QR68" s="33"/>
      <c r="QS68" s="33"/>
      <c r="QT68" s="33"/>
      <c r="QU68" s="33"/>
      <c r="QV68" s="33"/>
      <c r="QW68" s="33"/>
      <c r="QX68" s="33"/>
      <c r="QY68" s="33"/>
      <c r="QZ68" s="33"/>
      <c r="RA68" s="33"/>
      <c r="RB68" s="33"/>
      <c r="RC68" s="33"/>
      <c r="RD68" s="33"/>
      <c r="RE68" s="33"/>
      <c r="RF68" s="33"/>
      <c r="RG68" s="33"/>
      <c r="RH68" s="33"/>
      <c r="RI68" s="33"/>
      <c r="RJ68" s="33"/>
      <c r="RK68" s="33"/>
      <c r="RL68" s="33"/>
      <c r="RM68" s="33"/>
      <c r="RN68" s="33"/>
      <c r="RO68" s="33"/>
      <c r="RP68" s="33"/>
      <c r="RQ68" s="33"/>
      <c r="RR68" s="33"/>
      <c r="RS68" s="33"/>
      <c r="RT68" s="33"/>
      <c r="RU68" s="33"/>
      <c r="RV68" s="33"/>
      <c r="RW68" s="33"/>
      <c r="RX68" s="33"/>
      <c r="RY68" s="33"/>
      <c r="RZ68" s="33"/>
      <c r="SA68" s="33" t="s">
        <v>1044</v>
      </c>
      <c r="SB68" s="33" t="s">
        <v>1080</v>
      </c>
      <c r="SC68" s="33" t="s">
        <v>1045</v>
      </c>
      <c r="SD68" s="33" t="s">
        <v>1046</v>
      </c>
      <c r="SE68" s="33" t="s">
        <v>1047</v>
      </c>
      <c r="SF68" s="33" t="s">
        <v>1048</v>
      </c>
      <c r="SG68" s="33" t="s">
        <v>1049</v>
      </c>
      <c r="SH68" s="33" t="s">
        <v>1050</v>
      </c>
      <c r="SI68" s="33"/>
      <c r="SJ68" s="33"/>
      <c r="SK68" s="33"/>
      <c r="SL68" s="33"/>
      <c r="SM68" s="33"/>
      <c r="SN68" s="33"/>
      <c r="SO68" s="33"/>
      <c r="SP68" s="33"/>
      <c r="SQ68" s="33"/>
      <c r="SR68" s="33"/>
      <c r="SS68" s="33"/>
      <c r="ST68" s="33"/>
      <c r="SU68" s="33"/>
      <c r="SV68" s="33"/>
      <c r="SW68" s="33"/>
      <c r="SX68" s="33"/>
      <c r="SY68" s="33"/>
      <c r="SZ68" s="33"/>
      <c r="TA68" s="33"/>
      <c r="TB68" s="33"/>
      <c r="TC68" s="33"/>
      <c r="TD68" s="33"/>
      <c r="TE68" s="33"/>
      <c r="TF68" s="33"/>
      <c r="TG68" s="33"/>
      <c r="TH68" s="33"/>
      <c r="TI68" s="33"/>
      <c r="TJ68" s="33"/>
      <c r="TK68" s="33"/>
      <c r="TL68" s="33"/>
      <c r="TM68" s="33"/>
      <c r="TN68" s="33"/>
      <c r="TO68" s="33" t="s">
        <v>2097</v>
      </c>
      <c r="TP68" s="33" t="s">
        <v>2098</v>
      </c>
      <c r="TQ68" s="33" t="s">
        <v>1052</v>
      </c>
      <c r="TR68" s="33" t="s">
        <v>1053</v>
      </c>
      <c r="TS68" s="33" t="s">
        <v>1054</v>
      </c>
      <c r="TT68" s="33" t="s">
        <v>1055</v>
      </c>
      <c r="TU68" s="33" t="s">
        <v>1056</v>
      </c>
      <c r="TV68" s="33" t="s">
        <v>1057</v>
      </c>
      <c r="TW68" s="33" t="s">
        <v>1058</v>
      </c>
      <c r="TX68" s="33" t="s">
        <v>2099</v>
      </c>
      <c r="TY68" s="33" t="s">
        <v>1081</v>
      </c>
      <c r="TZ68" s="33"/>
      <c r="UA68" s="33"/>
      <c r="UB68" s="33"/>
      <c r="UC68" s="33"/>
      <c r="UD68" s="33"/>
      <c r="UE68" s="33"/>
      <c r="UF68" s="33"/>
      <c r="UG68" s="33"/>
      <c r="UH68" s="33"/>
      <c r="UI68" s="35"/>
      <c r="UJ68" s="35"/>
      <c r="UK68" s="35"/>
      <c r="UL68" s="35"/>
      <c r="UM68" s="35"/>
      <c r="UN68" s="35"/>
      <c r="UO68" s="35"/>
      <c r="UP68" s="35"/>
      <c r="UQ68" s="33"/>
      <c r="UR68" s="35"/>
      <c r="US68" s="35"/>
      <c r="UT68" s="35"/>
      <c r="UU68" s="35"/>
      <c r="UV68" s="35"/>
      <c r="UW68" s="35"/>
      <c r="UX68" s="35"/>
      <c r="UY68" s="35"/>
      <c r="UZ68" s="35"/>
      <c r="VA68" s="35"/>
      <c r="VB68" s="36"/>
    </row>
    <row r="69" spans="1:574" s="34" customFormat="1" ht="15" customHeight="1">
      <c r="A69" s="33" t="s">
        <v>2215</v>
      </c>
      <c r="B69" s="33" t="s">
        <v>2100</v>
      </c>
      <c r="C69" s="33" t="s">
        <v>229</v>
      </c>
      <c r="D69" s="33" t="s">
        <v>920</v>
      </c>
      <c r="E69" s="35" t="s">
        <v>1067</v>
      </c>
      <c r="F69" s="33">
        <v>13</v>
      </c>
      <c r="G69" s="33">
        <v>32</v>
      </c>
      <c r="H69" s="33">
        <v>45</v>
      </c>
      <c r="I69" s="33">
        <v>3</v>
      </c>
      <c r="J69" s="33" t="s">
        <v>2101</v>
      </c>
      <c r="K69" s="33" t="s">
        <v>8</v>
      </c>
      <c r="L69" s="33" t="s">
        <v>2102</v>
      </c>
      <c r="M69" s="33">
        <v>9</v>
      </c>
      <c r="N69" s="33">
        <v>15</v>
      </c>
      <c r="O69" s="33">
        <v>24</v>
      </c>
      <c r="P69" s="33" t="s">
        <v>2103</v>
      </c>
      <c r="Q69" s="33" t="s">
        <v>2104</v>
      </c>
      <c r="R69" s="33" t="s">
        <v>2105</v>
      </c>
      <c r="S69" s="33" t="s">
        <v>2106</v>
      </c>
      <c r="T69" s="33" t="s">
        <v>608</v>
      </c>
      <c r="U69" s="33" t="s">
        <v>2107</v>
      </c>
      <c r="V69" s="33" t="s">
        <v>2108</v>
      </c>
      <c r="W69" s="33" t="s">
        <v>2109</v>
      </c>
      <c r="X69" s="33" t="s">
        <v>608</v>
      </c>
      <c r="Y69" s="33"/>
      <c r="Z69" s="33"/>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t="s">
        <v>2110</v>
      </c>
      <c r="BB69" s="33" t="s">
        <v>2111</v>
      </c>
      <c r="BC69" s="33" t="s">
        <v>2112</v>
      </c>
      <c r="BD69" s="33" t="s">
        <v>2113</v>
      </c>
      <c r="BE69" s="33" t="s">
        <v>2114</v>
      </c>
      <c r="BF69" s="33" t="s">
        <v>244</v>
      </c>
      <c r="BG69" s="33" t="s">
        <v>67</v>
      </c>
      <c r="BH69" s="33" t="s">
        <v>2115</v>
      </c>
      <c r="BI69" s="33">
        <v>9</v>
      </c>
      <c r="BJ69" s="33">
        <v>12</v>
      </c>
      <c r="BK69" s="33">
        <v>21</v>
      </c>
      <c r="BL69" s="33" t="s">
        <v>2116</v>
      </c>
      <c r="BM69" s="33" t="s">
        <v>2117</v>
      </c>
      <c r="BN69" s="33" t="s">
        <v>2118</v>
      </c>
      <c r="BO69" s="33" t="s">
        <v>2119</v>
      </c>
      <c r="BP69" s="33" t="s">
        <v>608</v>
      </c>
      <c r="BQ69" s="33" t="s">
        <v>2120</v>
      </c>
      <c r="BR69" s="33" t="s">
        <v>2121</v>
      </c>
      <c r="BS69" s="33" t="s">
        <v>2122</v>
      </c>
      <c r="BT69" s="33" t="s">
        <v>608</v>
      </c>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t="s">
        <v>2123</v>
      </c>
      <c r="CX69" s="33" t="s">
        <v>2124</v>
      </c>
      <c r="CY69" s="33" t="s">
        <v>2125</v>
      </c>
      <c r="CZ69" s="33" t="s">
        <v>706</v>
      </c>
      <c r="DA69" s="33" t="s">
        <v>1063</v>
      </c>
      <c r="DB69" s="33" t="s">
        <v>244</v>
      </c>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3"/>
      <c r="IW69" s="33"/>
      <c r="IX69" s="33"/>
      <c r="IY69" s="33"/>
      <c r="IZ69" s="33"/>
      <c r="JA69" s="33"/>
      <c r="JB69" s="33"/>
      <c r="JC69" s="33"/>
      <c r="JD69" s="33"/>
      <c r="JE69" s="33"/>
      <c r="JF69" s="33"/>
      <c r="JG69" s="33"/>
      <c r="JH69" s="33"/>
      <c r="JI69" s="33"/>
      <c r="JJ69" s="33"/>
      <c r="JK69" s="33"/>
      <c r="JL69" s="33"/>
      <c r="JM69" s="33"/>
      <c r="JN69" s="33"/>
      <c r="JO69" s="33"/>
      <c r="JP69" s="33"/>
      <c r="JQ69" s="33"/>
      <c r="JR69" s="33"/>
      <c r="JS69" s="33"/>
      <c r="JT69" s="33"/>
      <c r="JU69" s="33"/>
      <c r="JV69" s="33"/>
      <c r="JW69" s="33"/>
      <c r="JX69" s="33"/>
      <c r="JY69" s="33"/>
      <c r="JZ69" s="33"/>
      <c r="KA69" s="33"/>
      <c r="KB69" s="33"/>
      <c r="KC69" s="33"/>
      <c r="KD69" s="33"/>
      <c r="KE69" s="33"/>
      <c r="KF69" s="33"/>
      <c r="KG69" s="33"/>
      <c r="KH69" s="33"/>
      <c r="KI69" s="33"/>
      <c r="KJ69" s="33"/>
      <c r="KK69" s="33"/>
      <c r="KL69" s="33"/>
      <c r="KM69" s="33"/>
      <c r="KN69" s="33"/>
      <c r="KO69" s="33"/>
      <c r="KP69" s="33"/>
      <c r="KQ69" s="33"/>
      <c r="KR69" s="33"/>
      <c r="KS69" s="33"/>
      <c r="KT69" s="33"/>
      <c r="KU69" s="33"/>
      <c r="KV69" s="33"/>
      <c r="KW69" s="33"/>
      <c r="KX69" s="33"/>
      <c r="KY69" s="33"/>
      <c r="KZ69" s="33"/>
      <c r="LA69" s="33"/>
      <c r="LB69" s="33"/>
      <c r="LC69" s="33"/>
      <c r="LD69" s="33"/>
      <c r="LE69" s="33"/>
      <c r="LF69" s="33"/>
      <c r="LG69" s="33"/>
      <c r="LH69" s="33"/>
      <c r="LI69" s="33"/>
      <c r="LJ69" s="33"/>
      <c r="LK69" s="33"/>
      <c r="LL69" s="33"/>
      <c r="LM69" s="33"/>
      <c r="LN69" s="33"/>
      <c r="LO69" s="33"/>
      <c r="LP69" s="33"/>
      <c r="LQ69" s="33"/>
      <c r="LR69" s="33"/>
      <c r="LS69" s="33"/>
      <c r="LT69" s="33"/>
      <c r="LU69" s="33"/>
      <c r="LV69" s="33"/>
      <c r="LW69" s="33"/>
      <c r="LX69" s="33"/>
      <c r="LY69" s="33"/>
      <c r="LZ69" s="33"/>
      <c r="MA69" s="33"/>
      <c r="MB69" s="33"/>
      <c r="MC69" s="33"/>
      <c r="MD69" s="33"/>
      <c r="ME69" s="33"/>
      <c r="MF69" s="33"/>
      <c r="MG69" s="33"/>
      <c r="MH69" s="33"/>
      <c r="MI69" s="33"/>
      <c r="MJ69" s="33"/>
      <c r="MK69" s="33"/>
      <c r="ML69" s="33"/>
      <c r="MM69" s="33"/>
      <c r="MN69" s="33"/>
      <c r="MO69" s="33"/>
      <c r="MP69" s="33"/>
      <c r="MQ69" s="33"/>
      <c r="MR69" s="33"/>
      <c r="MS69" s="33"/>
      <c r="MT69" s="33"/>
      <c r="MU69" s="33"/>
      <c r="MV69" s="33"/>
      <c r="MW69" s="33"/>
      <c r="MX69" s="33"/>
      <c r="MY69" s="33"/>
      <c r="MZ69" s="33"/>
      <c r="NA69" s="33"/>
      <c r="NB69" s="33"/>
      <c r="NC69" s="33"/>
      <c r="ND69" s="33"/>
      <c r="NE69" s="33"/>
      <c r="NF69" s="33"/>
      <c r="NG69" s="33"/>
      <c r="NH69" s="33"/>
      <c r="NI69" s="33"/>
      <c r="NJ69" s="33"/>
      <c r="NK69" s="33"/>
      <c r="NL69" s="33"/>
      <c r="NM69" s="33"/>
      <c r="NN69" s="33"/>
      <c r="NO69" s="33"/>
      <c r="NP69" s="33"/>
      <c r="NQ69" s="33"/>
      <c r="NR69" s="33"/>
      <c r="NS69" s="33"/>
      <c r="NT69" s="33"/>
      <c r="NU69" s="33"/>
      <c r="NV69" s="33"/>
      <c r="NW69" s="33"/>
      <c r="NX69" s="33"/>
      <c r="NY69" s="33"/>
      <c r="NZ69" s="33"/>
      <c r="OA69" s="33"/>
      <c r="OB69" s="33"/>
      <c r="OC69" s="33"/>
      <c r="OD69" s="33"/>
      <c r="OE69" s="33"/>
      <c r="OF69" s="33"/>
      <c r="OG69" s="33"/>
      <c r="OH69" s="33"/>
      <c r="OI69" s="33"/>
      <c r="OJ69" s="33"/>
      <c r="OK69" s="33"/>
      <c r="OL69" s="33"/>
      <c r="OM69" s="33"/>
      <c r="ON69" s="33"/>
      <c r="OO69" s="33"/>
      <c r="OP69" s="33"/>
      <c r="OQ69" s="33"/>
      <c r="OR69" s="33"/>
      <c r="OS69" s="33"/>
      <c r="OT69" s="33"/>
      <c r="OU69" s="33"/>
      <c r="OV69" s="33"/>
      <c r="OW69" s="33"/>
      <c r="OX69" s="33"/>
      <c r="OY69" s="33"/>
      <c r="OZ69" s="33"/>
      <c r="PA69" s="33"/>
      <c r="PB69" s="33"/>
      <c r="PC69" s="33"/>
      <c r="PD69" s="33"/>
      <c r="PE69" s="33"/>
      <c r="PF69" s="33"/>
      <c r="PG69" s="33"/>
      <c r="PH69" s="33"/>
      <c r="PI69" s="33"/>
      <c r="PJ69" s="33"/>
      <c r="PK69" s="33"/>
      <c r="PL69" s="33"/>
      <c r="PM69" s="33"/>
      <c r="PN69" s="33"/>
      <c r="PO69" s="33"/>
      <c r="PP69" s="33"/>
      <c r="PQ69" s="33"/>
      <c r="PR69" s="33"/>
      <c r="PS69" s="33"/>
      <c r="PT69" s="33"/>
      <c r="PU69" s="33"/>
      <c r="PV69" s="33"/>
      <c r="PW69" s="33"/>
      <c r="PX69" s="33"/>
      <c r="PY69" s="33"/>
      <c r="PZ69" s="33"/>
      <c r="QA69" s="33"/>
      <c r="QB69" s="33"/>
      <c r="QC69" s="33"/>
      <c r="QD69" s="33"/>
      <c r="QE69" s="33"/>
      <c r="QF69" s="33"/>
      <c r="QG69" s="33"/>
      <c r="QH69" s="33"/>
      <c r="QI69" s="33"/>
      <c r="QJ69" s="33"/>
      <c r="QK69" s="33"/>
      <c r="QL69" s="33"/>
      <c r="QM69" s="33"/>
      <c r="QN69" s="33"/>
      <c r="QO69" s="33"/>
      <c r="QP69" s="33"/>
      <c r="QQ69" s="33"/>
      <c r="QR69" s="33"/>
      <c r="QS69" s="33"/>
      <c r="QT69" s="33"/>
      <c r="QU69" s="33"/>
      <c r="QV69" s="33"/>
      <c r="QW69" s="33"/>
      <c r="QX69" s="33"/>
      <c r="QY69" s="33"/>
      <c r="QZ69" s="33"/>
      <c r="RA69" s="33"/>
      <c r="RB69" s="33"/>
      <c r="RC69" s="33"/>
      <c r="RD69" s="33"/>
      <c r="RE69" s="33"/>
      <c r="RF69" s="33"/>
      <c r="RG69" s="33"/>
      <c r="RH69" s="33"/>
      <c r="RI69" s="33"/>
      <c r="RJ69" s="33"/>
      <c r="RK69" s="33"/>
      <c r="RL69" s="33"/>
      <c r="RM69" s="33"/>
      <c r="RN69" s="33"/>
      <c r="RO69" s="33"/>
      <c r="RP69" s="33"/>
      <c r="RQ69" s="33"/>
      <c r="RR69" s="33"/>
      <c r="RS69" s="33"/>
      <c r="RT69" s="33"/>
      <c r="RU69" s="33"/>
      <c r="RV69" s="33"/>
      <c r="RW69" s="33"/>
      <c r="RX69" s="33"/>
      <c r="RY69" s="33"/>
      <c r="RZ69" s="33"/>
      <c r="SA69" s="33" t="s">
        <v>1000</v>
      </c>
      <c r="SB69" s="33" t="s">
        <v>1061</v>
      </c>
      <c r="SC69" s="33" t="s">
        <v>1002</v>
      </c>
      <c r="SD69" s="33" t="s">
        <v>1043</v>
      </c>
      <c r="SE69" s="33"/>
      <c r="SF69" s="33"/>
      <c r="SG69" s="33"/>
      <c r="SH69" s="33"/>
      <c r="SI69" s="33"/>
      <c r="SJ69" s="33"/>
      <c r="SK69" s="33"/>
      <c r="SL69" s="33"/>
      <c r="SM69" s="33"/>
      <c r="SN69" s="33"/>
      <c r="SO69" s="33"/>
      <c r="SP69" s="33"/>
      <c r="SQ69" s="33"/>
      <c r="SR69" s="33"/>
      <c r="SS69" s="33"/>
      <c r="ST69" s="33"/>
      <c r="SU69" s="33"/>
      <c r="SV69" s="33"/>
      <c r="SW69" s="33"/>
      <c r="SX69" s="33"/>
      <c r="SY69" s="33"/>
      <c r="SZ69" s="33"/>
      <c r="TA69" s="33"/>
      <c r="TB69" s="33"/>
      <c r="TC69" s="33"/>
      <c r="TD69" s="33"/>
      <c r="TE69" s="33"/>
      <c r="TF69" s="33"/>
      <c r="TG69" s="33"/>
      <c r="TH69" s="33"/>
      <c r="TI69" s="33"/>
      <c r="TJ69" s="33"/>
      <c r="TK69" s="33"/>
      <c r="TL69" s="33"/>
      <c r="TM69" s="33"/>
      <c r="TN69" s="33"/>
      <c r="TO69" s="33" t="s">
        <v>2171</v>
      </c>
      <c r="TP69" s="33" t="s">
        <v>2172</v>
      </c>
      <c r="TQ69" s="33" t="s">
        <v>2173</v>
      </c>
      <c r="TR69" s="33" t="s">
        <v>2174</v>
      </c>
      <c r="TS69" s="33" t="s">
        <v>2175</v>
      </c>
      <c r="TT69" s="33" t="s">
        <v>2176</v>
      </c>
      <c r="TU69" s="33" t="s">
        <v>2177</v>
      </c>
      <c r="TV69" s="33" t="s">
        <v>2178</v>
      </c>
      <c r="TW69" s="33"/>
      <c r="TX69" s="33"/>
      <c r="TY69" s="33"/>
      <c r="TZ69" s="33"/>
      <c r="UA69" s="33"/>
      <c r="UB69" s="33"/>
      <c r="UC69" s="33"/>
      <c r="UD69" s="33"/>
      <c r="UE69" s="33"/>
      <c r="UF69" s="33"/>
      <c r="UG69" s="33"/>
      <c r="UH69" s="33"/>
      <c r="UI69" s="35"/>
      <c r="UJ69" s="35"/>
      <c r="UK69" s="35"/>
      <c r="UL69" s="35"/>
      <c r="UM69" s="35"/>
      <c r="UN69" s="35"/>
      <c r="UO69" s="35"/>
      <c r="UP69" s="35"/>
      <c r="UQ69" s="33"/>
      <c r="UR69" s="35"/>
      <c r="US69" s="35"/>
      <c r="UT69" s="35"/>
      <c r="UU69" s="35"/>
      <c r="UV69" s="35"/>
      <c r="UW69" s="35"/>
      <c r="UX69" s="35"/>
      <c r="UY69" s="35"/>
      <c r="UZ69" s="35"/>
      <c r="VA69" s="35"/>
      <c r="VB69" s="36"/>
    </row>
    <row r="70" spans="1:574" s="34" customFormat="1" ht="15" customHeight="1">
      <c r="A70" s="33" t="s">
        <v>2216</v>
      </c>
      <c r="B70" s="33" t="s">
        <v>108</v>
      </c>
      <c r="C70" s="33" t="s">
        <v>229</v>
      </c>
      <c r="D70" s="33" t="s">
        <v>1015</v>
      </c>
      <c r="E70" s="35" t="s">
        <v>1067</v>
      </c>
      <c r="F70" s="33">
        <v>12</v>
      </c>
      <c r="G70" s="33">
        <v>18</v>
      </c>
      <c r="H70" s="33">
        <v>30</v>
      </c>
      <c r="I70" s="33">
        <v>2</v>
      </c>
      <c r="J70" s="33" t="s">
        <v>2126</v>
      </c>
      <c r="K70" s="33" t="s">
        <v>8</v>
      </c>
      <c r="L70" s="33" t="s">
        <v>2127</v>
      </c>
      <c r="M70" s="33">
        <v>8</v>
      </c>
      <c r="N70" s="33">
        <v>12</v>
      </c>
      <c r="O70" s="33">
        <v>20</v>
      </c>
      <c r="P70" s="33" t="s">
        <v>2128</v>
      </c>
      <c r="Q70" s="33" t="s">
        <v>2129</v>
      </c>
      <c r="R70" s="33" t="s">
        <v>2130</v>
      </c>
      <c r="S70" s="33" t="s">
        <v>2131</v>
      </c>
      <c r="T70" s="33" t="s">
        <v>1780</v>
      </c>
      <c r="U70" s="33" t="s">
        <v>2132</v>
      </c>
      <c r="V70" s="33" t="s">
        <v>2133</v>
      </c>
      <c r="W70" s="33" t="s">
        <v>2134</v>
      </c>
      <c r="X70" s="33" t="s">
        <v>1780</v>
      </c>
      <c r="Y70" s="33" t="s">
        <v>2135</v>
      </c>
      <c r="Z70" s="33" t="s">
        <v>2136</v>
      </c>
      <c r="AA70" s="33" t="s">
        <v>2137</v>
      </c>
      <c r="AB70" s="33" t="s">
        <v>1780</v>
      </c>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t="s">
        <v>2138</v>
      </c>
      <c r="BB70" s="33" t="s">
        <v>2139</v>
      </c>
      <c r="BC70" s="33" t="s">
        <v>859</v>
      </c>
      <c r="BD70" s="33" t="s">
        <v>2140</v>
      </c>
      <c r="BE70" s="33" t="s">
        <v>2141</v>
      </c>
      <c r="BF70" s="33" t="s">
        <v>244</v>
      </c>
      <c r="BG70" s="33" t="s">
        <v>67</v>
      </c>
      <c r="BH70" s="33" t="s">
        <v>2142</v>
      </c>
      <c r="BI70" s="33">
        <v>4</v>
      </c>
      <c r="BJ70" s="33">
        <v>6</v>
      </c>
      <c r="BK70" s="33">
        <v>10</v>
      </c>
      <c r="BL70" s="33" t="s">
        <v>2143</v>
      </c>
      <c r="BM70" s="33" t="s">
        <v>2144</v>
      </c>
      <c r="BN70" s="33" t="s">
        <v>2145</v>
      </c>
      <c r="BO70" s="33" t="s">
        <v>2146</v>
      </c>
      <c r="BP70" s="33" t="s">
        <v>1780</v>
      </c>
      <c r="BQ70" s="33" t="s">
        <v>2147</v>
      </c>
      <c r="BR70" s="33" t="s">
        <v>2148</v>
      </c>
      <c r="BS70" s="33" t="s">
        <v>2149</v>
      </c>
      <c r="BT70" s="33" t="s">
        <v>1780</v>
      </c>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t="s">
        <v>2150</v>
      </c>
      <c r="CX70" s="33" t="s">
        <v>2151</v>
      </c>
      <c r="CY70" s="33" t="s">
        <v>1512</v>
      </c>
      <c r="CZ70" s="33" t="s">
        <v>2152</v>
      </c>
      <c r="DA70" s="33" t="s">
        <v>2141</v>
      </c>
      <c r="DB70" s="33" t="s">
        <v>244</v>
      </c>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3"/>
      <c r="IW70" s="33"/>
      <c r="IX70" s="33"/>
      <c r="IY70" s="33"/>
      <c r="IZ70" s="33"/>
      <c r="JA70" s="33"/>
      <c r="JB70" s="33"/>
      <c r="JC70" s="33"/>
      <c r="JD70" s="33"/>
      <c r="JE70" s="33"/>
      <c r="JF70" s="33"/>
      <c r="JG70" s="33"/>
      <c r="JH70" s="33"/>
      <c r="JI70" s="33"/>
      <c r="JJ70" s="33"/>
      <c r="JK70" s="33"/>
      <c r="JL70" s="33"/>
      <c r="JM70" s="33"/>
      <c r="JN70" s="33"/>
      <c r="JO70" s="33"/>
      <c r="JP70" s="33"/>
      <c r="JQ70" s="33"/>
      <c r="JR70" s="33"/>
      <c r="JS70" s="33"/>
      <c r="JT70" s="33"/>
      <c r="JU70" s="33"/>
      <c r="JV70" s="33"/>
      <c r="JW70" s="33"/>
      <c r="JX70" s="33"/>
      <c r="JY70" s="33"/>
      <c r="JZ70" s="33"/>
      <c r="KA70" s="33"/>
      <c r="KB70" s="33"/>
      <c r="KC70" s="33"/>
      <c r="KD70" s="33"/>
      <c r="KE70" s="33"/>
      <c r="KF70" s="33"/>
      <c r="KG70" s="33"/>
      <c r="KH70" s="33"/>
      <c r="KI70" s="33"/>
      <c r="KJ70" s="33"/>
      <c r="KK70" s="33"/>
      <c r="KL70" s="33"/>
      <c r="KM70" s="33"/>
      <c r="KN70" s="33"/>
      <c r="KO70" s="33"/>
      <c r="KP70" s="33"/>
      <c r="KQ70" s="33"/>
      <c r="KR70" s="33"/>
      <c r="KS70" s="33"/>
      <c r="KT70" s="33"/>
      <c r="KU70" s="33"/>
      <c r="KV70" s="33"/>
      <c r="KW70" s="33"/>
      <c r="KX70" s="33"/>
      <c r="KY70" s="33"/>
      <c r="KZ70" s="33"/>
      <c r="LA70" s="33"/>
      <c r="LB70" s="33"/>
      <c r="LC70" s="33"/>
      <c r="LD70" s="33"/>
      <c r="LE70" s="33"/>
      <c r="LF70" s="33"/>
      <c r="LG70" s="33"/>
      <c r="LH70" s="33"/>
      <c r="LI70" s="33"/>
      <c r="LJ70" s="33"/>
      <c r="LK70" s="33"/>
      <c r="LL70" s="33"/>
      <c r="LM70" s="33"/>
      <c r="LN70" s="33"/>
      <c r="LO70" s="33"/>
      <c r="LP70" s="33"/>
      <c r="LQ70" s="33"/>
      <c r="LR70" s="33"/>
      <c r="LS70" s="33"/>
      <c r="LT70" s="33"/>
      <c r="LU70" s="33"/>
      <c r="LV70" s="33"/>
      <c r="LW70" s="33"/>
      <c r="LX70" s="33"/>
      <c r="LY70" s="33"/>
      <c r="LZ70" s="33"/>
      <c r="MA70" s="33"/>
      <c r="MB70" s="33"/>
      <c r="MC70" s="33"/>
      <c r="MD70" s="33"/>
      <c r="ME70" s="33"/>
      <c r="MF70" s="33"/>
      <c r="MG70" s="33"/>
      <c r="MH70" s="33"/>
      <c r="MI70" s="33"/>
      <c r="MJ70" s="33"/>
      <c r="MK70" s="33"/>
      <c r="ML70" s="33"/>
      <c r="MM70" s="33"/>
      <c r="MN70" s="33"/>
      <c r="MO70" s="33"/>
      <c r="MP70" s="33"/>
      <c r="MQ70" s="33"/>
      <c r="MR70" s="33"/>
      <c r="MS70" s="33"/>
      <c r="MT70" s="33"/>
      <c r="MU70" s="33"/>
      <c r="MV70" s="33"/>
      <c r="MW70" s="33"/>
      <c r="MX70" s="33"/>
      <c r="MY70" s="33"/>
      <c r="MZ70" s="33"/>
      <c r="NA70" s="33"/>
      <c r="NB70" s="33"/>
      <c r="NC70" s="33"/>
      <c r="ND70" s="33"/>
      <c r="NE70" s="33"/>
      <c r="NF70" s="33"/>
      <c r="NG70" s="33"/>
      <c r="NH70" s="33"/>
      <c r="NI70" s="33"/>
      <c r="NJ70" s="33"/>
      <c r="NK70" s="33"/>
      <c r="NL70" s="33"/>
      <c r="NM70" s="33"/>
      <c r="NN70" s="33"/>
      <c r="NO70" s="33"/>
      <c r="NP70" s="33"/>
      <c r="NQ70" s="33"/>
      <c r="NR70" s="33"/>
      <c r="NS70" s="33"/>
      <c r="NT70" s="33"/>
      <c r="NU70" s="33"/>
      <c r="NV70" s="33"/>
      <c r="NW70" s="33"/>
      <c r="NX70" s="33"/>
      <c r="NY70" s="33"/>
      <c r="NZ70" s="33"/>
      <c r="OA70" s="33"/>
      <c r="OB70" s="33"/>
      <c r="OC70" s="33"/>
      <c r="OD70" s="33"/>
      <c r="OE70" s="33"/>
      <c r="OF70" s="33"/>
      <c r="OG70" s="33"/>
      <c r="OH70" s="33"/>
      <c r="OI70" s="33"/>
      <c r="OJ70" s="33"/>
      <c r="OK70" s="33"/>
      <c r="OL70" s="33"/>
      <c r="OM70" s="33"/>
      <c r="ON70" s="33"/>
      <c r="OO70" s="33"/>
      <c r="OP70" s="33"/>
      <c r="OQ70" s="33"/>
      <c r="OR70" s="33"/>
      <c r="OS70" s="33"/>
      <c r="OT70" s="33"/>
      <c r="OU70" s="33"/>
      <c r="OV70" s="33"/>
      <c r="OW70" s="33"/>
      <c r="OX70" s="33"/>
      <c r="OY70" s="33"/>
      <c r="OZ70" s="33"/>
      <c r="PA70" s="33"/>
      <c r="PB70" s="33"/>
      <c r="PC70" s="33"/>
      <c r="PD70" s="33"/>
      <c r="PE70" s="33"/>
      <c r="PF70" s="33"/>
      <c r="PG70" s="33"/>
      <c r="PH70" s="33"/>
      <c r="PI70" s="33"/>
      <c r="PJ70" s="33"/>
      <c r="PK70" s="33"/>
      <c r="PL70" s="33"/>
      <c r="PM70" s="33"/>
      <c r="PN70" s="33"/>
      <c r="PO70" s="33"/>
      <c r="PP70" s="33"/>
      <c r="PQ70" s="33"/>
      <c r="PR70" s="33"/>
      <c r="PS70" s="33"/>
      <c r="PT70" s="33"/>
      <c r="PU70" s="33"/>
      <c r="PV70" s="33"/>
      <c r="PW70" s="33"/>
      <c r="PX70" s="33"/>
      <c r="PY70" s="33"/>
      <c r="PZ70" s="33"/>
      <c r="QA70" s="33"/>
      <c r="QB70" s="33"/>
      <c r="QC70" s="33"/>
      <c r="QD70" s="33"/>
      <c r="QE70" s="33"/>
      <c r="QF70" s="33"/>
      <c r="QG70" s="33"/>
      <c r="QH70" s="33"/>
      <c r="QI70" s="33"/>
      <c r="QJ70" s="33"/>
      <c r="QK70" s="33"/>
      <c r="QL70" s="33"/>
      <c r="QM70" s="33"/>
      <c r="QN70" s="33"/>
      <c r="QO70" s="33"/>
      <c r="QP70" s="33"/>
      <c r="QQ70" s="33"/>
      <c r="QR70" s="33"/>
      <c r="QS70" s="33"/>
      <c r="QT70" s="33"/>
      <c r="QU70" s="33"/>
      <c r="QV70" s="33"/>
      <c r="QW70" s="33"/>
      <c r="QX70" s="33"/>
      <c r="QY70" s="33"/>
      <c r="QZ70" s="33"/>
      <c r="RA70" s="33"/>
      <c r="RB70" s="33"/>
      <c r="RC70" s="33"/>
      <c r="RD70" s="33"/>
      <c r="RE70" s="33"/>
      <c r="RF70" s="33"/>
      <c r="RG70" s="33"/>
      <c r="RH70" s="33"/>
      <c r="RI70" s="33"/>
      <c r="RJ70" s="33"/>
      <c r="RK70" s="33"/>
      <c r="RL70" s="33"/>
      <c r="RM70" s="33"/>
      <c r="RN70" s="33"/>
      <c r="RO70" s="33"/>
      <c r="RP70" s="33"/>
      <c r="RQ70" s="33"/>
      <c r="RR70" s="33"/>
      <c r="RS70" s="33"/>
      <c r="RT70" s="33"/>
      <c r="RU70" s="33"/>
      <c r="RV70" s="33"/>
      <c r="RW70" s="33"/>
      <c r="RX70" s="33"/>
      <c r="RY70" s="33"/>
      <c r="RZ70" s="33"/>
      <c r="SA70" s="33" t="s">
        <v>2153</v>
      </c>
      <c r="SB70" s="33" t="s">
        <v>2154</v>
      </c>
      <c r="SC70" s="33" t="s">
        <v>2155</v>
      </c>
      <c r="SD70" s="33" t="s">
        <v>2156</v>
      </c>
      <c r="SE70" s="33" t="s">
        <v>2157</v>
      </c>
      <c r="SF70" s="33" t="s">
        <v>2158</v>
      </c>
      <c r="SG70" s="33"/>
      <c r="SH70" s="33"/>
      <c r="SI70" s="33"/>
      <c r="SJ70" s="33"/>
      <c r="SK70" s="33"/>
      <c r="SL70" s="33"/>
      <c r="SM70" s="33"/>
      <c r="SN70" s="33"/>
      <c r="SO70" s="33"/>
      <c r="SP70" s="33"/>
      <c r="SQ70" s="33"/>
      <c r="SR70" s="33"/>
      <c r="SS70" s="33"/>
      <c r="ST70" s="33"/>
      <c r="SU70" s="33"/>
      <c r="SV70" s="33"/>
      <c r="SW70" s="33"/>
      <c r="SX70" s="33"/>
      <c r="SY70" s="33"/>
      <c r="SZ70" s="33"/>
      <c r="TA70" s="33"/>
      <c r="TB70" s="33"/>
      <c r="TC70" s="33"/>
      <c r="TD70" s="33"/>
      <c r="TE70" s="33"/>
      <c r="TF70" s="33"/>
      <c r="TG70" s="33"/>
      <c r="TH70" s="33"/>
      <c r="TI70" s="33"/>
      <c r="TJ70" s="33"/>
      <c r="TK70" s="33"/>
      <c r="TL70" s="33"/>
      <c r="TM70" s="33"/>
      <c r="TN70" s="33"/>
      <c r="TO70" s="33" t="s">
        <v>2159</v>
      </c>
      <c r="TP70" s="33" t="s">
        <v>1448</v>
      </c>
      <c r="TQ70" s="33" t="s">
        <v>1449</v>
      </c>
      <c r="TR70" s="33" t="s">
        <v>2160</v>
      </c>
      <c r="TS70" s="33" t="s">
        <v>2161</v>
      </c>
      <c r="TT70" s="33" t="s">
        <v>1452</v>
      </c>
      <c r="TU70" s="33"/>
      <c r="TV70" s="33"/>
      <c r="TW70" s="33"/>
      <c r="TX70" s="33"/>
      <c r="TY70" s="33"/>
      <c r="TZ70" s="33"/>
      <c r="UA70" s="33"/>
      <c r="UB70" s="33"/>
      <c r="UC70" s="33"/>
      <c r="UD70" s="33"/>
      <c r="UE70" s="33"/>
      <c r="UF70" s="33"/>
      <c r="UG70" s="33"/>
      <c r="UH70" s="33"/>
      <c r="UI70" s="35"/>
      <c r="UJ70" s="35"/>
      <c r="UK70" s="35"/>
      <c r="UL70" s="35"/>
      <c r="UM70" s="35"/>
      <c r="UN70" s="35"/>
      <c r="UO70" s="35"/>
      <c r="UP70" s="35"/>
      <c r="UQ70" s="33"/>
      <c r="UR70" s="35"/>
      <c r="US70" s="35"/>
      <c r="UT70" s="35"/>
      <c r="UU70" s="35"/>
      <c r="UV70" s="35"/>
      <c r="UW70" s="35"/>
      <c r="UX70" s="35"/>
      <c r="UY70" s="35"/>
      <c r="UZ70" s="35"/>
      <c r="VA70" s="35"/>
      <c r="VB70" s="36"/>
    </row>
    <row r="71" spans="1:574" s="34" customFormat="1" ht="15" customHeight="1">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c r="IW71" s="33"/>
      <c r="IX71" s="33"/>
      <c r="IY71" s="33"/>
      <c r="IZ71" s="33"/>
      <c r="JA71" s="33"/>
      <c r="JB71" s="33"/>
      <c r="JC71" s="33"/>
      <c r="JD71" s="33"/>
      <c r="JE71" s="33"/>
      <c r="JF71" s="33"/>
      <c r="JG71" s="33"/>
      <c r="JH71" s="33"/>
      <c r="JI71" s="33"/>
      <c r="JJ71" s="33"/>
      <c r="JK71" s="33"/>
      <c r="JL71" s="33"/>
      <c r="JM71" s="33"/>
      <c r="JN71" s="33"/>
      <c r="JO71" s="33"/>
      <c r="JP71" s="33"/>
      <c r="JQ71" s="33"/>
      <c r="JR71" s="33"/>
      <c r="JS71" s="33"/>
      <c r="JT71" s="33"/>
      <c r="JU71" s="33"/>
      <c r="JV71" s="33"/>
      <c r="JW71" s="33"/>
      <c r="JX71" s="33"/>
      <c r="JY71" s="33"/>
      <c r="JZ71" s="33"/>
      <c r="KA71" s="33"/>
      <c r="KB71" s="33"/>
      <c r="KC71" s="33"/>
      <c r="KD71" s="33"/>
      <c r="KE71" s="33"/>
      <c r="KF71" s="33"/>
      <c r="KG71" s="33"/>
      <c r="KH71" s="33"/>
      <c r="KI71" s="33"/>
      <c r="KJ71" s="33"/>
      <c r="KK71" s="33"/>
      <c r="KL71" s="33"/>
      <c r="KM71" s="33"/>
      <c r="KN71" s="33"/>
      <c r="KO71" s="33"/>
      <c r="KP71" s="33"/>
      <c r="KQ71" s="33"/>
      <c r="KR71" s="33"/>
      <c r="KS71" s="33"/>
      <c r="KT71" s="33"/>
      <c r="KU71" s="33"/>
      <c r="KV71" s="33"/>
      <c r="KW71" s="33"/>
      <c r="KX71" s="33"/>
      <c r="KY71" s="33"/>
      <c r="KZ71" s="33"/>
      <c r="LA71" s="33"/>
      <c r="LB71" s="33"/>
      <c r="LC71" s="33"/>
      <c r="LD71" s="33"/>
      <c r="LE71" s="33"/>
      <c r="LF71" s="33"/>
      <c r="LG71" s="33"/>
      <c r="LH71" s="33"/>
      <c r="LI71" s="33"/>
      <c r="LJ71" s="33"/>
      <c r="LK71" s="33"/>
      <c r="LL71" s="33"/>
      <c r="LM71" s="33"/>
      <c r="LN71" s="33"/>
      <c r="LO71" s="33"/>
      <c r="LP71" s="33"/>
      <c r="LQ71" s="33"/>
      <c r="LR71" s="33"/>
      <c r="LS71" s="33"/>
      <c r="LT71" s="33"/>
      <c r="LU71" s="33"/>
      <c r="LV71" s="33"/>
      <c r="LW71" s="33"/>
      <c r="LX71" s="33"/>
      <c r="LY71" s="33"/>
      <c r="LZ71" s="33"/>
      <c r="MA71" s="33"/>
      <c r="MB71" s="33"/>
      <c r="MC71" s="33"/>
      <c r="MD71" s="33"/>
      <c r="ME71" s="33"/>
      <c r="MF71" s="33"/>
      <c r="MG71" s="33"/>
      <c r="MH71" s="33"/>
      <c r="MI71" s="33"/>
      <c r="MJ71" s="33"/>
      <c r="MK71" s="33"/>
      <c r="ML71" s="33"/>
      <c r="MM71" s="33"/>
      <c r="MN71" s="33"/>
      <c r="MO71" s="33"/>
      <c r="MP71" s="33"/>
      <c r="MQ71" s="33"/>
      <c r="MR71" s="33"/>
      <c r="MS71" s="33"/>
      <c r="MT71" s="33"/>
      <c r="MU71" s="33"/>
      <c r="MV71" s="33"/>
      <c r="MW71" s="33"/>
      <c r="MX71" s="33"/>
      <c r="MY71" s="33"/>
      <c r="MZ71" s="33"/>
      <c r="NA71" s="33"/>
      <c r="NB71" s="33"/>
      <c r="NC71" s="33"/>
      <c r="ND71" s="33"/>
      <c r="NE71" s="33"/>
      <c r="NF71" s="33"/>
      <c r="NG71" s="33"/>
      <c r="NH71" s="33"/>
      <c r="NI71" s="33"/>
      <c r="NJ71" s="33"/>
      <c r="NK71" s="33"/>
      <c r="NL71" s="33"/>
      <c r="NM71" s="33"/>
      <c r="NN71" s="33"/>
      <c r="NO71" s="33"/>
      <c r="NP71" s="33"/>
      <c r="NQ71" s="33"/>
      <c r="NR71" s="33"/>
      <c r="NS71" s="33"/>
      <c r="NT71" s="33"/>
      <c r="NU71" s="33"/>
      <c r="NV71" s="33"/>
      <c r="NW71" s="33"/>
      <c r="NX71" s="33"/>
      <c r="NY71" s="33"/>
      <c r="NZ71" s="33"/>
      <c r="OA71" s="33"/>
      <c r="OB71" s="33"/>
      <c r="OC71" s="33"/>
      <c r="OD71" s="33"/>
      <c r="OE71" s="33"/>
      <c r="OF71" s="33"/>
      <c r="OG71" s="33"/>
      <c r="OH71" s="33"/>
      <c r="OI71" s="33"/>
      <c r="OJ71" s="33"/>
      <c r="OK71" s="33"/>
      <c r="OL71" s="33"/>
      <c r="OM71" s="33"/>
      <c r="ON71" s="33"/>
      <c r="OO71" s="33"/>
      <c r="OP71" s="33"/>
      <c r="OQ71" s="33"/>
      <c r="OR71" s="33"/>
      <c r="OS71" s="33"/>
      <c r="OT71" s="33"/>
      <c r="OU71" s="33"/>
      <c r="OV71" s="33"/>
      <c r="OW71" s="33"/>
      <c r="OX71" s="33"/>
      <c r="OY71" s="33"/>
      <c r="OZ71" s="33"/>
      <c r="PA71" s="33"/>
      <c r="PB71" s="33"/>
      <c r="PC71" s="33"/>
      <c r="PD71" s="33"/>
      <c r="PE71" s="33"/>
      <c r="PF71" s="33"/>
      <c r="PG71" s="33"/>
      <c r="PH71" s="33"/>
      <c r="PI71" s="33"/>
      <c r="PJ71" s="33"/>
      <c r="PK71" s="33"/>
      <c r="PL71" s="33"/>
      <c r="PM71" s="33"/>
      <c r="PN71" s="33"/>
      <c r="PO71" s="33"/>
      <c r="PP71" s="33"/>
      <c r="PQ71" s="33"/>
      <c r="PR71" s="33"/>
      <c r="PS71" s="33"/>
      <c r="PT71" s="33"/>
      <c r="PU71" s="33"/>
      <c r="PV71" s="33"/>
      <c r="PW71" s="33"/>
      <c r="PX71" s="33"/>
      <c r="PY71" s="33"/>
      <c r="PZ71" s="33"/>
      <c r="QA71" s="33"/>
      <c r="QB71" s="33"/>
      <c r="QC71" s="33"/>
      <c r="QD71" s="33"/>
      <c r="QE71" s="33"/>
      <c r="QF71" s="33"/>
      <c r="QG71" s="33"/>
      <c r="QH71" s="33"/>
      <c r="QI71" s="33"/>
      <c r="QJ71" s="33"/>
      <c r="QK71" s="33"/>
      <c r="QL71" s="33"/>
      <c r="QM71" s="33"/>
      <c r="QN71" s="33"/>
      <c r="QO71" s="33"/>
      <c r="QP71" s="33"/>
      <c r="QQ71" s="33"/>
      <c r="QR71" s="33"/>
      <c r="QS71" s="33"/>
      <c r="QT71" s="33"/>
      <c r="QU71" s="33"/>
      <c r="QV71" s="33"/>
      <c r="QW71" s="33"/>
      <c r="QX71" s="33"/>
      <c r="QY71" s="33"/>
      <c r="QZ71" s="33"/>
      <c r="RA71" s="33"/>
      <c r="RB71" s="33"/>
      <c r="RC71" s="33"/>
      <c r="RD71" s="33"/>
      <c r="RE71" s="33"/>
      <c r="RF71" s="33"/>
      <c r="RG71" s="33"/>
      <c r="RH71" s="33"/>
      <c r="RI71" s="33"/>
      <c r="RJ71" s="33"/>
      <c r="RK71" s="33"/>
      <c r="RL71" s="33"/>
      <c r="RM71" s="33"/>
      <c r="RN71" s="33"/>
      <c r="RO71" s="33"/>
      <c r="RP71" s="33"/>
      <c r="RQ71" s="33"/>
      <c r="RR71" s="33"/>
      <c r="RS71" s="33"/>
      <c r="RT71" s="33"/>
      <c r="RU71" s="33"/>
      <c r="RV71" s="33"/>
      <c r="RW71" s="33"/>
      <c r="RX71" s="33"/>
      <c r="RY71" s="33"/>
      <c r="RZ71" s="33"/>
      <c r="SA71" s="33"/>
      <c r="SB71" s="33"/>
      <c r="SC71" s="33"/>
      <c r="SD71" s="33"/>
      <c r="SE71" s="33"/>
      <c r="SF71" s="33"/>
      <c r="SG71" s="33"/>
      <c r="SH71" s="33"/>
      <c r="SI71" s="33"/>
      <c r="SJ71" s="33"/>
      <c r="SK71" s="33"/>
      <c r="SL71" s="33"/>
      <c r="SM71" s="33"/>
      <c r="SN71" s="33"/>
      <c r="SO71" s="33"/>
      <c r="SP71" s="33"/>
      <c r="SQ71" s="33"/>
      <c r="SR71" s="33"/>
      <c r="SS71" s="33"/>
      <c r="ST71" s="33"/>
      <c r="SU71" s="33"/>
      <c r="SV71" s="33"/>
      <c r="SW71" s="33"/>
      <c r="SX71" s="33"/>
      <c r="SY71" s="33"/>
      <c r="SZ71" s="33"/>
      <c r="TA71" s="33"/>
      <c r="TB71" s="33"/>
      <c r="TC71" s="33"/>
      <c r="TD71" s="33"/>
      <c r="TE71" s="33"/>
      <c r="TF71" s="33"/>
      <c r="TG71" s="33"/>
      <c r="TH71" s="33"/>
      <c r="TI71" s="33"/>
      <c r="TJ71" s="33"/>
      <c r="TK71" s="33"/>
      <c r="TL71" s="33"/>
      <c r="TM71" s="33"/>
      <c r="TN71" s="33"/>
      <c r="TO71" s="33"/>
      <c r="TP71" s="33"/>
      <c r="TQ71" s="33"/>
      <c r="TR71" s="33"/>
      <c r="TS71" s="33"/>
      <c r="TT71" s="33"/>
      <c r="TU71" s="33"/>
      <c r="TV71" s="33"/>
      <c r="TW71" s="33"/>
      <c r="TX71" s="33"/>
      <c r="TY71" s="33"/>
      <c r="TZ71" s="33"/>
      <c r="UA71" s="33"/>
      <c r="UB71" s="33"/>
      <c r="UC71" s="33"/>
      <c r="UD71" s="33"/>
      <c r="UE71" s="33"/>
      <c r="UF71" s="33"/>
      <c r="UG71" s="33"/>
      <c r="UH71" s="33"/>
      <c r="UI71" s="35"/>
      <c r="UJ71" s="35"/>
      <c r="UK71" s="35"/>
      <c r="UR71" s="35"/>
      <c r="US71" s="33"/>
      <c r="UT71" s="35"/>
      <c r="UU71" s="35"/>
      <c r="UV71" s="35"/>
      <c r="UW71" s="35"/>
      <c r="UX71" s="35"/>
      <c r="UY71" s="35"/>
      <c r="UZ71" s="35"/>
      <c r="VA71" s="35"/>
      <c r="VB71" s="36"/>
    </row>
    <row r="72" spans="1:574" s="34" customFormat="1" ht="15" customHeight="1">
      <c r="A72" s="45"/>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c r="IW72" s="33"/>
      <c r="IX72" s="33"/>
      <c r="IY72" s="33"/>
      <c r="IZ72" s="33"/>
      <c r="JA72" s="33"/>
      <c r="JB72" s="33"/>
      <c r="JC72" s="33"/>
      <c r="JD72" s="33"/>
      <c r="JE72" s="33"/>
      <c r="JF72" s="33"/>
      <c r="JG72" s="33"/>
      <c r="JH72" s="33"/>
      <c r="JI72" s="33"/>
      <c r="JJ72" s="33"/>
      <c r="JK72" s="33"/>
      <c r="JL72" s="33"/>
      <c r="JM72" s="33"/>
      <c r="JN72" s="33"/>
      <c r="JO72" s="33"/>
      <c r="JP72" s="33"/>
      <c r="JQ72" s="33"/>
      <c r="JR72" s="33"/>
      <c r="JS72" s="33"/>
      <c r="JT72" s="33"/>
      <c r="JU72" s="33"/>
      <c r="JV72" s="33"/>
      <c r="JW72" s="33"/>
      <c r="JX72" s="33"/>
      <c r="JY72" s="33"/>
      <c r="JZ72" s="33"/>
      <c r="KA72" s="33"/>
      <c r="KB72" s="33"/>
      <c r="KC72" s="33"/>
      <c r="KD72" s="33"/>
      <c r="KE72" s="33"/>
      <c r="KF72" s="33"/>
      <c r="KG72" s="33"/>
      <c r="KH72" s="33"/>
      <c r="KI72" s="33"/>
      <c r="KJ72" s="33"/>
      <c r="KK72" s="33"/>
      <c r="KL72" s="33"/>
      <c r="KM72" s="33"/>
      <c r="KN72" s="33"/>
      <c r="KO72" s="33"/>
      <c r="KP72" s="33"/>
      <c r="KQ72" s="33"/>
      <c r="KR72" s="33"/>
      <c r="KS72" s="33"/>
      <c r="KT72" s="33"/>
      <c r="KU72" s="33"/>
      <c r="KV72" s="33"/>
      <c r="KW72" s="33"/>
      <c r="KX72" s="33"/>
      <c r="KY72" s="33"/>
      <c r="KZ72" s="33"/>
      <c r="LA72" s="33"/>
      <c r="LB72" s="33"/>
      <c r="LC72" s="33"/>
      <c r="LD72" s="33"/>
      <c r="LE72" s="33"/>
      <c r="LF72" s="33"/>
      <c r="LG72" s="33"/>
      <c r="LH72" s="33"/>
      <c r="LI72" s="33"/>
      <c r="LJ72" s="33"/>
      <c r="LK72" s="33"/>
      <c r="LL72" s="33"/>
      <c r="LM72" s="33"/>
      <c r="LN72" s="33"/>
      <c r="LO72" s="33"/>
      <c r="LP72" s="33"/>
      <c r="LQ72" s="33"/>
      <c r="LR72" s="33"/>
      <c r="LS72" s="33"/>
      <c r="LT72" s="33"/>
      <c r="LU72" s="33"/>
      <c r="LV72" s="33"/>
      <c r="LW72" s="33"/>
      <c r="LX72" s="33"/>
      <c r="LY72" s="33"/>
      <c r="LZ72" s="33"/>
      <c r="MA72" s="33"/>
      <c r="MB72" s="33"/>
      <c r="MC72" s="33"/>
      <c r="MD72" s="33"/>
      <c r="ME72" s="33"/>
      <c r="MF72" s="33"/>
      <c r="MG72" s="33"/>
      <c r="MH72" s="33"/>
      <c r="MI72" s="33"/>
      <c r="MJ72" s="33"/>
      <c r="MK72" s="33"/>
      <c r="ML72" s="33"/>
      <c r="MM72" s="33"/>
      <c r="MN72" s="33"/>
      <c r="MO72" s="33"/>
      <c r="MP72" s="33"/>
      <c r="MQ72" s="33"/>
      <c r="MR72" s="33"/>
      <c r="MS72" s="33"/>
      <c r="MT72" s="33"/>
      <c r="MU72" s="33"/>
      <c r="MV72" s="33"/>
      <c r="MW72" s="33"/>
      <c r="MX72" s="33"/>
      <c r="MY72" s="33"/>
      <c r="MZ72" s="33"/>
      <c r="NA72" s="33"/>
      <c r="NB72" s="33"/>
      <c r="NC72" s="33"/>
      <c r="ND72" s="33"/>
      <c r="NE72" s="33"/>
      <c r="NF72" s="33"/>
      <c r="NG72" s="33"/>
      <c r="NH72" s="33"/>
      <c r="NI72" s="33"/>
      <c r="NJ72" s="33"/>
      <c r="NK72" s="33"/>
      <c r="NL72" s="33"/>
      <c r="NM72" s="33"/>
      <c r="NN72" s="33"/>
      <c r="NO72" s="33"/>
      <c r="NP72" s="33"/>
      <c r="NQ72" s="33"/>
      <c r="NR72" s="33"/>
      <c r="NS72" s="33"/>
      <c r="NT72" s="33"/>
      <c r="NU72" s="33"/>
      <c r="NV72" s="33"/>
      <c r="NW72" s="33"/>
      <c r="NX72" s="33"/>
      <c r="NY72" s="33"/>
      <c r="NZ72" s="33"/>
      <c r="OA72" s="33"/>
      <c r="OB72" s="33"/>
      <c r="OC72" s="33"/>
      <c r="OD72" s="33"/>
      <c r="OE72" s="33"/>
      <c r="OF72" s="33"/>
      <c r="OG72" s="33"/>
      <c r="OH72" s="33"/>
      <c r="OI72" s="33"/>
      <c r="OJ72" s="33"/>
      <c r="OK72" s="33"/>
      <c r="OL72" s="33"/>
      <c r="OM72" s="33"/>
      <c r="ON72" s="33"/>
      <c r="OO72" s="33"/>
      <c r="OP72" s="33"/>
      <c r="OQ72" s="33"/>
      <c r="OR72" s="33"/>
      <c r="OS72" s="33"/>
      <c r="OT72" s="33"/>
      <c r="OU72" s="33"/>
      <c r="OV72" s="33"/>
      <c r="OW72" s="33"/>
      <c r="OX72" s="33"/>
      <c r="OY72" s="33"/>
      <c r="OZ72" s="33"/>
      <c r="PA72" s="33"/>
      <c r="PB72" s="33"/>
      <c r="PC72" s="33"/>
      <c r="PD72" s="33"/>
      <c r="PE72" s="33"/>
      <c r="PF72" s="33"/>
      <c r="PG72" s="33"/>
      <c r="PH72" s="33"/>
      <c r="PI72" s="33"/>
      <c r="PJ72" s="33"/>
      <c r="PK72" s="33"/>
      <c r="PL72" s="33"/>
      <c r="PM72" s="33"/>
      <c r="PN72" s="33"/>
      <c r="PO72" s="33"/>
      <c r="PP72" s="33"/>
      <c r="PQ72" s="33"/>
      <c r="PR72" s="33"/>
      <c r="PS72" s="33"/>
      <c r="PT72" s="33"/>
      <c r="PU72" s="33"/>
      <c r="PV72" s="33"/>
      <c r="PW72" s="33"/>
      <c r="PX72" s="33"/>
      <c r="PY72" s="33"/>
      <c r="PZ72" s="33"/>
      <c r="QA72" s="33"/>
      <c r="QB72" s="33"/>
      <c r="QC72" s="33"/>
      <c r="QD72" s="33"/>
      <c r="QE72" s="33"/>
      <c r="QF72" s="33"/>
      <c r="QG72" s="33"/>
      <c r="QH72" s="33"/>
      <c r="QI72" s="33"/>
      <c r="QJ72" s="33"/>
      <c r="QK72" s="33"/>
      <c r="QL72" s="33"/>
      <c r="QM72" s="33"/>
      <c r="QN72" s="33"/>
      <c r="QO72" s="33"/>
      <c r="QP72" s="33"/>
      <c r="QQ72" s="33"/>
      <c r="QR72" s="33"/>
      <c r="QS72" s="33"/>
      <c r="QT72" s="33"/>
      <c r="QU72" s="33"/>
      <c r="QV72" s="33"/>
      <c r="QW72" s="33"/>
      <c r="QX72" s="33"/>
      <c r="QY72" s="33"/>
      <c r="QZ72" s="33"/>
      <c r="RA72" s="33"/>
      <c r="RB72" s="33"/>
      <c r="RC72" s="33"/>
      <c r="RD72" s="33"/>
      <c r="RE72" s="33"/>
      <c r="RF72" s="33"/>
      <c r="RG72" s="33"/>
      <c r="RH72" s="33"/>
      <c r="RI72" s="33"/>
      <c r="RJ72" s="33"/>
      <c r="RK72" s="33"/>
      <c r="RL72" s="33"/>
      <c r="RM72" s="33"/>
      <c r="RN72" s="33"/>
      <c r="RO72" s="33"/>
      <c r="RP72" s="33"/>
      <c r="RQ72" s="33"/>
      <c r="RR72" s="33"/>
      <c r="RS72" s="33"/>
      <c r="RT72" s="33"/>
      <c r="RU72" s="33"/>
      <c r="RV72" s="33"/>
      <c r="RW72" s="33"/>
      <c r="RX72" s="33"/>
      <c r="RY72" s="33"/>
      <c r="RZ72" s="33"/>
      <c r="SA72" s="33"/>
      <c r="SB72" s="33"/>
      <c r="SC72" s="33"/>
      <c r="SD72" s="33"/>
      <c r="SE72" s="33"/>
      <c r="SF72" s="33"/>
      <c r="SG72" s="33"/>
      <c r="SH72" s="33"/>
      <c r="SI72" s="33"/>
      <c r="SJ72" s="33"/>
      <c r="SK72" s="33"/>
      <c r="SL72" s="33"/>
      <c r="SM72" s="33"/>
      <c r="SN72" s="33"/>
      <c r="SO72" s="33"/>
      <c r="SP72" s="33"/>
      <c r="SQ72" s="33"/>
      <c r="SR72" s="33"/>
      <c r="SS72" s="33"/>
      <c r="ST72" s="33"/>
      <c r="SU72" s="33"/>
      <c r="SV72" s="33"/>
      <c r="SW72" s="33"/>
      <c r="SX72" s="33"/>
      <c r="SY72" s="33"/>
      <c r="SZ72" s="33"/>
      <c r="TA72" s="33"/>
      <c r="TB72" s="33"/>
      <c r="TC72" s="33"/>
      <c r="TD72" s="33"/>
      <c r="TE72" s="33"/>
      <c r="TF72" s="33"/>
      <c r="TG72" s="33"/>
      <c r="TH72" s="33"/>
      <c r="TI72" s="33"/>
      <c r="TJ72" s="33"/>
      <c r="TK72" s="33"/>
      <c r="TL72" s="33"/>
      <c r="TM72" s="33"/>
      <c r="TN72" s="33"/>
      <c r="TO72" s="33"/>
      <c r="TP72" s="33"/>
      <c r="TQ72" s="33"/>
      <c r="TR72" s="33"/>
      <c r="TS72" s="33"/>
      <c r="TT72" s="33"/>
      <c r="TU72" s="33"/>
      <c r="TV72" s="33"/>
      <c r="TW72" s="33"/>
      <c r="TX72" s="33"/>
      <c r="TY72" s="33"/>
      <c r="TZ72" s="33"/>
      <c r="UA72" s="33"/>
      <c r="UB72" s="33"/>
      <c r="UC72" s="33"/>
      <c r="UD72" s="33"/>
      <c r="UE72" s="33"/>
      <c r="UF72" s="33"/>
      <c r="UG72" s="33"/>
      <c r="UH72" s="33"/>
      <c r="UI72" s="35"/>
      <c r="UJ72" s="35"/>
      <c r="UK72" s="35"/>
      <c r="UR72" s="35"/>
      <c r="US72" s="33"/>
      <c r="UT72" s="35"/>
      <c r="UU72" s="35"/>
      <c r="UV72" s="35"/>
      <c r="UW72" s="35"/>
      <c r="UX72" s="35"/>
      <c r="UY72" s="35"/>
      <c r="UZ72" s="35"/>
      <c r="VA72" s="35"/>
      <c r="VB72" s="36"/>
    </row>
    <row r="73" spans="1:574" s="34" customFormat="1" ht="15" customHeight="1">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c r="IW73" s="33"/>
      <c r="IX73" s="33"/>
      <c r="IY73" s="33"/>
      <c r="IZ73" s="33"/>
      <c r="JA73" s="33"/>
      <c r="JB73" s="33"/>
      <c r="JC73" s="33"/>
      <c r="JD73" s="33"/>
      <c r="JE73" s="33"/>
      <c r="JF73" s="33"/>
      <c r="JG73" s="33"/>
      <c r="JH73" s="33"/>
      <c r="JI73" s="33"/>
      <c r="JJ73" s="33"/>
      <c r="JK73" s="33"/>
      <c r="JL73" s="33"/>
      <c r="JM73" s="33"/>
      <c r="JN73" s="33"/>
      <c r="JO73" s="33"/>
      <c r="JP73" s="33"/>
      <c r="JQ73" s="33"/>
      <c r="JR73" s="33"/>
      <c r="JS73" s="33"/>
      <c r="JT73" s="33"/>
      <c r="JU73" s="33"/>
      <c r="JV73" s="33"/>
      <c r="JW73" s="33"/>
      <c r="JX73" s="33"/>
      <c r="JY73" s="33"/>
      <c r="JZ73" s="33"/>
      <c r="KA73" s="33"/>
      <c r="KB73" s="33"/>
      <c r="KC73" s="33"/>
      <c r="KD73" s="33"/>
      <c r="KE73" s="33"/>
      <c r="KF73" s="33"/>
      <c r="KG73" s="33"/>
      <c r="KH73" s="33"/>
      <c r="KI73" s="33"/>
      <c r="KJ73" s="33"/>
      <c r="KK73" s="33"/>
      <c r="KL73" s="33"/>
      <c r="KM73" s="33"/>
      <c r="KN73" s="33"/>
      <c r="KO73" s="33"/>
      <c r="KP73" s="33"/>
      <c r="KQ73" s="33"/>
      <c r="KR73" s="33"/>
      <c r="KS73" s="33"/>
      <c r="KT73" s="33"/>
      <c r="KU73" s="33"/>
      <c r="KV73" s="33"/>
      <c r="KW73" s="33"/>
      <c r="KX73" s="33"/>
      <c r="KY73" s="33"/>
      <c r="KZ73" s="33"/>
      <c r="LA73" s="33"/>
      <c r="LB73" s="33"/>
      <c r="LC73" s="33"/>
      <c r="LD73" s="33"/>
      <c r="LE73" s="33"/>
      <c r="LF73" s="33"/>
      <c r="LG73" s="33"/>
      <c r="LH73" s="33"/>
      <c r="LI73" s="33"/>
      <c r="LJ73" s="33"/>
      <c r="LK73" s="33"/>
      <c r="LL73" s="33"/>
      <c r="LM73" s="33"/>
      <c r="LN73" s="33"/>
      <c r="LO73" s="33"/>
      <c r="LP73" s="33"/>
      <c r="LQ73" s="33"/>
      <c r="LR73" s="33"/>
      <c r="LS73" s="33"/>
      <c r="LT73" s="33"/>
      <c r="LU73" s="33"/>
      <c r="LV73" s="33"/>
      <c r="LW73" s="33"/>
      <c r="LX73" s="33"/>
      <c r="LY73" s="33"/>
      <c r="LZ73" s="33"/>
      <c r="MA73" s="33"/>
      <c r="MB73" s="33"/>
      <c r="MC73" s="33"/>
      <c r="MD73" s="33"/>
      <c r="ME73" s="33"/>
      <c r="MF73" s="33"/>
      <c r="MG73" s="33"/>
      <c r="MH73" s="33"/>
      <c r="MI73" s="33"/>
      <c r="MJ73" s="33"/>
      <c r="MK73" s="33"/>
      <c r="ML73" s="33"/>
      <c r="MM73" s="33"/>
      <c r="MN73" s="33"/>
      <c r="MO73" s="33"/>
      <c r="MP73" s="33"/>
      <c r="MQ73" s="33"/>
      <c r="MR73" s="33"/>
      <c r="MS73" s="33"/>
      <c r="MT73" s="33"/>
      <c r="MU73" s="33"/>
      <c r="MV73" s="33"/>
      <c r="MW73" s="33"/>
      <c r="MX73" s="33"/>
      <c r="MY73" s="33"/>
      <c r="MZ73" s="33"/>
      <c r="NA73" s="33"/>
      <c r="NB73" s="33"/>
      <c r="NC73" s="33"/>
      <c r="ND73" s="33"/>
      <c r="NE73" s="33"/>
      <c r="NF73" s="33"/>
      <c r="NG73" s="33"/>
      <c r="NH73" s="33"/>
      <c r="NI73" s="33"/>
      <c r="NJ73" s="33"/>
      <c r="NK73" s="33"/>
      <c r="NL73" s="33"/>
      <c r="NM73" s="33"/>
      <c r="NN73" s="33"/>
      <c r="NO73" s="33"/>
      <c r="NP73" s="33"/>
      <c r="NQ73" s="33"/>
      <c r="NR73" s="33"/>
      <c r="NS73" s="33"/>
      <c r="NT73" s="33"/>
      <c r="NU73" s="33"/>
      <c r="NV73" s="33"/>
      <c r="NW73" s="33"/>
      <c r="NX73" s="33"/>
      <c r="NY73" s="33"/>
      <c r="NZ73" s="33"/>
      <c r="OA73" s="33"/>
      <c r="OB73" s="33"/>
      <c r="OC73" s="33"/>
      <c r="OD73" s="33"/>
      <c r="OE73" s="33"/>
      <c r="OF73" s="33"/>
      <c r="OG73" s="33"/>
      <c r="OH73" s="33"/>
      <c r="OI73" s="33"/>
      <c r="OJ73" s="33"/>
      <c r="OK73" s="33"/>
      <c r="OL73" s="33"/>
      <c r="OM73" s="33"/>
      <c r="ON73" s="33"/>
      <c r="OO73" s="33"/>
      <c r="OP73" s="33"/>
      <c r="OQ73" s="33"/>
      <c r="OR73" s="33"/>
      <c r="OS73" s="33"/>
      <c r="OT73" s="33"/>
      <c r="OU73" s="33"/>
      <c r="OV73" s="33"/>
      <c r="OW73" s="33"/>
      <c r="OX73" s="33"/>
      <c r="OY73" s="33"/>
      <c r="OZ73" s="33"/>
      <c r="PA73" s="33"/>
      <c r="PB73" s="33"/>
      <c r="PC73" s="33"/>
      <c r="PD73" s="33"/>
      <c r="PE73" s="33"/>
      <c r="PF73" s="33"/>
      <c r="PG73" s="33"/>
      <c r="PH73" s="33"/>
      <c r="PI73" s="33"/>
      <c r="PJ73" s="33"/>
      <c r="PK73" s="33"/>
      <c r="PL73" s="33"/>
      <c r="PM73" s="33"/>
      <c r="PN73" s="33"/>
      <c r="PO73" s="33"/>
      <c r="PP73" s="33"/>
      <c r="PQ73" s="33"/>
      <c r="PR73" s="33"/>
      <c r="PS73" s="33"/>
      <c r="PT73" s="33"/>
      <c r="PU73" s="33"/>
      <c r="PV73" s="33"/>
      <c r="PW73" s="33"/>
      <c r="PX73" s="33"/>
      <c r="PY73" s="33"/>
      <c r="PZ73" s="33"/>
      <c r="QA73" s="33"/>
      <c r="QB73" s="33"/>
      <c r="QC73" s="33"/>
      <c r="QD73" s="33"/>
      <c r="QE73" s="33"/>
      <c r="QF73" s="33"/>
      <c r="QG73" s="33"/>
      <c r="QH73" s="33"/>
      <c r="QI73" s="33"/>
      <c r="QJ73" s="33"/>
      <c r="QK73" s="33"/>
      <c r="QL73" s="33"/>
      <c r="QM73" s="33"/>
      <c r="QN73" s="33"/>
      <c r="QO73" s="33"/>
      <c r="QP73" s="33"/>
      <c r="QQ73" s="33"/>
      <c r="QR73" s="33"/>
      <c r="QS73" s="33"/>
      <c r="QT73" s="33"/>
      <c r="QU73" s="33"/>
      <c r="QV73" s="33"/>
      <c r="QW73" s="33"/>
      <c r="QX73" s="33"/>
      <c r="QY73" s="33"/>
      <c r="QZ73" s="33"/>
      <c r="RA73" s="33"/>
      <c r="RB73" s="33"/>
      <c r="RC73" s="33"/>
      <c r="RD73" s="33"/>
      <c r="RE73" s="33"/>
      <c r="RF73" s="33"/>
      <c r="RG73" s="33"/>
      <c r="RH73" s="33"/>
      <c r="RI73" s="33"/>
      <c r="RJ73" s="33"/>
      <c r="RK73" s="33"/>
      <c r="RL73" s="33"/>
      <c r="RM73" s="33"/>
      <c r="RN73" s="33"/>
      <c r="RO73" s="33"/>
      <c r="RP73" s="33"/>
      <c r="RQ73" s="33"/>
      <c r="RR73" s="33"/>
      <c r="RS73" s="33"/>
      <c r="RT73" s="33"/>
      <c r="RU73" s="33"/>
      <c r="RV73" s="33"/>
      <c r="RW73" s="33"/>
      <c r="RX73" s="33"/>
      <c r="RY73" s="33"/>
      <c r="RZ73" s="33"/>
      <c r="SA73" s="33"/>
      <c r="SB73" s="33"/>
      <c r="SC73" s="33"/>
      <c r="SD73" s="33"/>
      <c r="SE73" s="33"/>
      <c r="SF73" s="33"/>
      <c r="SG73" s="33"/>
      <c r="SH73" s="33"/>
      <c r="SI73" s="33"/>
      <c r="SJ73" s="33"/>
      <c r="SK73" s="33"/>
      <c r="SL73" s="33"/>
      <c r="SM73" s="33"/>
      <c r="SN73" s="33"/>
      <c r="SO73" s="33"/>
      <c r="SP73" s="33"/>
      <c r="SQ73" s="33"/>
      <c r="SR73" s="33"/>
      <c r="SS73" s="33"/>
      <c r="ST73" s="33"/>
      <c r="SU73" s="33"/>
      <c r="SV73" s="33"/>
      <c r="SW73" s="33"/>
      <c r="SX73" s="33"/>
      <c r="SY73" s="33"/>
      <c r="SZ73" s="33"/>
      <c r="TA73" s="33"/>
      <c r="TB73" s="33"/>
      <c r="TC73" s="33"/>
      <c r="TD73" s="33"/>
      <c r="TE73" s="33"/>
      <c r="TF73" s="33"/>
      <c r="TG73" s="33"/>
      <c r="TH73" s="33"/>
      <c r="TI73" s="33"/>
      <c r="TJ73" s="33"/>
      <c r="TK73" s="33"/>
      <c r="TL73" s="33"/>
      <c r="TM73" s="33"/>
      <c r="TN73" s="33"/>
      <c r="TO73" s="33"/>
      <c r="TP73" s="33"/>
      <c r="TQ73" s="33"/>
      <c r="TR73" s="33"/>
      <c r="TS73" s="33"/>
      <c r="TT73" s="33"/>
      <c r="TU73" s="33"/>
      <c r="TV73" s="33"/>
      <c r="TW73" s="33"/>
      <c r="TX73" s="33"/>
      <c r="TY73" s="33"/>
      <c r="TZ73" s="33"/>
      <c r="UA73" s="33"/>
      <c r="UB73" s="33"/>
      <c r="UC73" s="33"/>
      <c r="UD73" s="33"/>
      <c r="UE73" s="33"/>
      <c r="UF73" s="33"/>
      <c r="UG73" s="33"/>
      <c r="UH73" s="33"/>
      <c r="UI73" s="35"/>
      <c r="UJ73" s="35"/>
      <c r="UK73" s="35"/>
      <c r="UR73" s="35"/>
      <c r="US73" s="35"/>
      <c r="UT73" s="35"/>
      <c r="UU73" s="35"/>
      <c r="UV73" s="35"/>
      <c r="UW73" s="35"/>
      <c r="UX73" s="35"/>
      <c r="UY73" s="35"/>
      <c r="UZ73" s="35"/>
      <c r="VA73" s="35"/>
      <c r="VB73" s="36"/>
    </row>
    <row r="74" spans="1:574" s="34" customFormat="1" ht="15" customHeight="1">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3"/>
      <c r="IW74" s="33"/>
      <c r="IX74" s="33"/>
      <c r="IY74" s="33"/>
      <c r="IZ74" s="33"/>
      <c r="JA74" s="33"/>
      <c r="JB74" s="33"/>
      <c r="JC74" s="33"/>
      <c r="JD74" s="33"/>
      <c r="JE74" s="33"/>
      <c r="JF74" s="33"/>
      <c r="JG74" s="33"/>
      <c r="JH74" s="33"/>
      <c r="JI74" s="33"/>
      <c r="JJ74" s="33"/>
      <c r="JK74" s="33"/>
      <c r="JL74" s="33"/>
      <c r="JM74" s="33"/>
      <c r="JN74" s="33"/>
      <c r="JO74" s="33"/>
      <c r="JP74" s="33"/>
      <c r="JQ74" s="33"/>
      <c r="JR74" s="33"/>
      <c r="JS74" s="33"/>
      <c r="JT74" s="33"/>
      <c r="JU74" s="33"/>
      <c r="JV74" s="33"/>
      <c r="JW74" s="33"/>
      <c r="JX74" s="33"/>
      <c r="JY74" s="33"/>
      <c r="JZ74" s="33"/>
      <c r="KA74" s="33"/>
      <c r="KB74" s="33"/>
      <c r="KC74" s="33"/>
      <c r="KD74" s="33"/>
      <c r="KE74" s="33"/>
      <c r="KF74" s="33"/>
      <c r="KG74" s="33"/>
      <c r="KH74" s="33"/>
      <c r="KI74" s="33"/>
      <c r="KJ74" s="33"/>
      <c r="KK74" s="33"/>
      <c r="KL74" s="33"/>
      <c r="KM74" s="33"/>
      <c r="KN74" s="33"/>
      <c r="KO74" s="33"/>
      <c r="KP74" s="33"/>
      <c r="KQ74" s="33"/>
      <c r="KR74" s="33"/>
      <c r="KS74" s="33"/>
      <c r="KT74" s="33"/>
      <c r="KU74" s="33"/>
      <c r="KV74" s="33"/>
      <c r="KW74" s="33"/>
      <c r="KX74" s="33"/>
      <c r="KY74" s="33"/>
      <c r="KZ74" s="33"/>
      <c r="LA74" s="33"/>
      <c r="LB74" s="33"/>
      <c r="LC74" s="33"/>
      <c r="LD74" s="33"/>
      <c r="LE74" s="33"/>
      <c r="LF74" s="33"/>
      <c r="LG74" s="33"/>
      <c r="LH74" s="33"/>
      <c r="LI74" s="33"/>
      <c r="LJ74" s="33"/>
      <c r="LK74" s="33"/>
      <c r="LL74" s="33"/>
      <c r="LM74" s="33"/>
      <c r="LN74" s="33"/>
      <c r="LO74" s="33"/>
      <c r="LP74" s="33"/>
      <c r="LQ74" s="33"/>
      <c r="LR74" s="33"/>
      <c r="LS74" s="33"/>
      <c r="LT74" s="33"/>
      <c r="LU74" s="33"/>
      <c r="LV74" s="33"/>
      <c r="LW74" s="33"/>
      <c r="LX74" s="33"/>
      <c r="LY74" s="33"/>
      <c r="LZ74" s="33"/>
      <c r="MA74" s="33"/>
      <c r="MB74" s="33"/>
      <c r="MC74" s="33"/>
      <c r="MD74" s="33"/>
      <c r="ME74" s="33"/>
      <c r="MF74" s="33"/>
      <c r="MG74" s="33"/>
      <c r="MH74" s="33"/>
      <c r="MI74" s="33"/>
      <c r="MJ74" s="33"/>
      <c r="MK74" s="33"/>
      <c r="ML74" s="33"/>
      <c r="MM74" s="33"/>
      <c r="MN74" s="33"/>
      <c r="MO74" s="33"/>
      <c r="MP74" s="33"/>
      <c r="MQ74" s="33"/>
      <c r="MR74" s="33"/>
      <c r="MS74" s="33"/>
      <c r="MT74" s="33"/>
      <c r="MU74" s="33"/>
      <c r="MV74" s="33"/>
      <c r="MW74" s="33"/>
      <c r="MX74" s="33"/>
      <c r="MY74" s="33"/>
      <c r="MZ74" s="33"/>
      <c r="NA74" s="33"/>
      <c r="NB74" s="33"/>
      <c r="NC74" s="33"/>
      <c r="ND74" s="33"/>
      <c r="NE74" s="33"/>
      <c r="NF74" s="33"/>
      <c r="NG74" s="33"/>
      <c r="NH74" s="33"/>
      <c r="NI74" s="33"/>
      <c r="NJ74" s="33"/>
      <c r="NK74" s="33"/>
      <c r="NL74" s="33"/>
      <c r="NM74" s="33"/>
      <c r="NN74" s="33"/>
      <c r="NO74" s="33"/>
      <c r="NP74" s="33"/>
      <c r="NQ74" s="33"/>
      <c r="NR74" s="33"/>
      <c r="NS74" s="33"/>
      <c r="NT74" s="33"/>
      <c r="NU74" s="33"/>
      <c r="NV74" s="33"/>
      <c r="NW74" s="33"/>
      <c r="NX74" s="33"/>
      <c r="NY74" s="33"/>
      <c r="NZ74" s="33"/>
      <c r="OA74" s="33"/>
      <c r="OB74" s="33"/>
      <c r="OC74" s="33"/>
      <c r="OD74" s="33"/>
      <c r="OE74" s="33"/>
      <c r="OF74" s="33"/>
      <c r="OG74" s="33"/>
      <c r="OH74" s="33"/>
      <c r="OI74" s="33"/>
      <c r="OJ74" s="33"/>
      <c r="OK74" s="33"/>
      <c r="OL74" s="33"/>
      <c r="OM74" s="33"/>
      <c r="ON74" s="33"/>
      <c r="OO74" s="33"/>
      <c r="OP74" s="33"/>
      <c r="OQ74" s="33"/>
      <c r="OR74" s="33"/>
      <c r="OS74" s="33"/>
      <c r="OT74" s="33"/>
      <c r="OU74" s="33"/>
      <c r="OV74" s="33"/>
      <c r="OW74" s="33"/>
      <c r="OX74" s="33"/>
      <c r="OY74" s="33"/>
      <c r="OZ74" s="33"/>
      <c r="PA74" s="33"/>
      <c r="PB74" s="33"/>
      <c r="PC74" s="33"/>
      <c r="PD74" s="33"/>
      <c r="PE74" s="33"/>
      <c r="PF74" s="33"/>
      <c r="PG74" s="33"/>
      <c r="PH74" s="33"/>
      <c r="PI74" s="33"/>
      <c r="PJ74" s="33"/>
      <c r="PK74" s="33"/>
      <c r="PL74" s="33"/>
      <c r="PM74" s="33"/>
      <c r="PN74" s="33"/>
      <c r="PO74" s="33"/>
      <c r="PP74" s="33"/>
      <c r="PQ74" s="33"/>
      <c r="PR74" s="33"/>
      <c r="PS74" s="33"/>
      <c r="PT74" s="33"/>
      <c r="PU74" s="33"/>
      <c r="PV74" s="33"/>
      <c r="PW74" s="33"/>
      <c r="PX74" s="33"/>
      <c r="PY74" s="33"/>
      <c r="PZ74" s="33"/>
      <c r="QA74" s="33"/>
      <c r="QB74" s="33"/>
      <c r="QC74" s="33"/>
      <c r="QD74" s="33"/>
      <c r="QE74" s="33"/>
      <c r="QF74" s="33"/>
      <c r="QG74" s="33"/>
      <c r="QH74" s="33"/>
      <c r="QI74" s="33"/>
      <c r="QJ74" s="33"/>
      <c r="QK74" s="33"/>
      <c r="QL74" s="33"/>
      <c r="QM74" s="33"/>
      <c r="QN74" s="33"/>
      <c r="QO74" s="33"/>
      <c r="QP74" s="33"/>
      <c r="QQ74" s="33"/>
      <c r="QR74" s="33"/>
      <c r="QS74" s="33"/>
      <c r="QT74" s="33"/>
      <c r="QU74" s="33"/>
      <c r="QV74" s="33"/>
      <c r="QW74" s="33"/>
      <c r="QX74" s="33"/>
      <c r="QY74" s="33"/>
      <c r="QZ74" s="33"/>
      <c r="RA74" s="33"/>
      <c r="RB74" s="33"/>
      <c r="RC74" s="33"/>
      <c r="RD74" s="33"/>
      <c r="RE74" s="33"/>
      <c r="RF74" s="33"/>
      <c r="RG74" s="33"/>
      <c r="RH74" s="33"/>
      <c r="RI74" s="33"/>
      <c r="RJ74" s="33"/>
      <c r="RK74" s="33"/>
      <c r="RL74" s="33"/>
      <c r="RM74" s="33"/>
      <c r="RN74" s="33"/>
      <c r="RO74" s="33"/>
      <c r="RP74" s="33"/>
      <c r="RQ74" s="33"/>
      <c r="RR74" s="33"/>
      <c r="RS74" s="33"/>
      <c r="RT74" s="33"/>
      <c r="RU74" s="33"/>
      <c r="RV74" s="33"/>
      <c r="RW74" s="33"/>
      <c r="RX74" s="33"/>
      <c r="RY74" s="33"/>
      <c r="RZ74" s="33"/>
      <c r="SA74" s="33"/>
      <c r="SB74" s="33"/>
      <c r="SC74" s="33"/>
      <c r="SD74" s="33"/>
      <c r="SE74" s="33"/>
      <c r="SF74" s="33"/>
      <c r="SG74" s="33"/>
      <c r="SH74" s="33"/>
      <c r="SI74" s="33"/>
      <c r="SJ74" s="33"/>
      <c r="SK74" s="33"/>
      <c r="SL74" s="33"/>
      <c r="SM74" s="33"/>
      <c r="SN74" s="33"/>
      <c r="SO74" s="33"/>
      <c r="SP74" s="33"/>
      <c r="SQ74" s="33"/>
      <c r="SR74" s="33"/>
      <c r="SS74" s="33"/>
      <c r="ST74" s="33"/>
      <c r="SU74" s="33"/>
      <c r="SV74" s="33"/>
      <c r="SW74" s="33"/>
      <c r="SX74" s="33"/>
      <c r="SY74" s="33"/>
      <c r="SZ74" s="33"/>
      <c r="TA74" s="33"/>
      <c r="TB74" s="33"/>
      <c r="TC74" s="33"/>
      <c r="TD74" s="33"/>
      <c r="TE74" s="33"/>
      <c r="TF74" s="33"/>
      <c r="TG74" s="33"/>
      <c r="TH74" s="33"/>
      <c r="TI74" s="33"/>
      <c r="TJ74" s="33"/>
      <c r="TK74" s="33"/>
      <c r="TL74" s="33"/>
      <c r="TM74" s="33"/>
      <c r="TN74" s="33"/>
      <c r="TO74" s="33"/>
      <c r="TP74" s="33"/>
      <c r="TQ74" s="33"/>
      <c r="TR74" s="33"/>
      <c r="TS74" s="33"/>
      <c r="TT74" s="33"/>
      <c r="TU74" s="33"/>
      <c r="TV74" s="33"/>
      <c r="TW74" s="33"/>
      <c r="TX74" s="33"/>
      <c r="TY74" s="33"/>
      <c r="TZ74" s="33"/>
      <c r="UA74" s="33"/>
      <c r="UB74" s="33"/>
      <c r="UC74" s="33"/>
      <c r="UD74" s="33"/>
      <c r="UE74" s="33"/>
      <c r="UF74" s="33"/>
      <c r="UG74" s="33"/>
      <c r="UH74" s="33"/>
      <c r="UI74" s="35"/>
      <c r="UJ74" s="35"/>
      <c r="UK74" s="35"/>
      <c r="UR74" s="35"/>
      <c r="US74" s="35"/>
      <c r="UT74" s="35"/>
      <c r="UU74" s="35"/>
      <c r="UV74" s="35"/>
      <c r="UW74" s="35"/>
      <c r="UX74" s="35"/>
      <c r="UY74" s="35"/>
      <c r="UZ74" s="35"/>
      <c r="VA74" s="35"/>
      <c r="VB74" s="36"/>
    </row>
    <row r="75" spans="1:574" s="34" customFormat="1" ht="15" customHeight="1">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3"/>
      <c r="IW75" s="33"/>
      <c r="IX75" s="33"/>
      <c r="IY75" s="33"/>
      <c r="IZ75" s="33"/>
      <c r="JA75" s="33"/>
      <c r="JB75" s="33"/>
      <c r="JC75" s="33"/>
      <c r="JD75" s="33"/>
      <c r="JE75" s="33"/>
      <c r="JF75" s="33"/>
      <c r="JG75" s="33"/>
      <c r="JH75" s="33"/>
      <c r="JI75" s="33"/>
      <c r="JJ75" s="33"/>
      <c r="JK75" s="33"/>
      <c r="JL75" s="33"/>
      <c r="JM75" s="33"/>
      <c r="JN75" s="33"/>
      <c r="JO75" s="33"/>
      <c r="JP75" s="33"/>
      <c r="JQ75" s="33"/>
      <c r="JR75" s="33"/>
      <c r="JS75" s="33"/>
      <c r="JT75" s="33"/>
      <c r="JU75" s="33"/>
      <c r="JV75" s="33"/>
      <c r="JW75" s="33"/>
      <c r="JX75" s="33"/>
      <c r="JY75" s="33"/>
      <c r="JZ75" s="33"/>
      <c r="KA75" s="33"/>
      <c r="KB75" s="33"/>
      <c r="KC75" s="33"/>
      <c r="KD75" s="33"/>
      <c r="KE75" s="33"/>
      <c r="KF75" s="33"/>
      <c r="KG75" s="33"/>
      <c r="KH75" s="33"/>
      <c r="KI75" s="33"/>
      <c r="KJ75" s="33"/>
      <c r="KK75" s="33"/>
      <c r="KL75" s="33"/>
      <c r="KM75" s="33"/>
      <c r="KN75" s="33"/>
      <c r="KO75" s="33"/>
      <c r="KP75" s="33"/>
      <c r="KQ75" s="33"/>
      <c r="KR75" s="33"/>
      <c r="KS75" s="33"/>
      <c r="KT75" s="33"/>
      <c r="KU75" s="33"/>
      <c r="KV75" s="33"/>
      <c r="KW75" s="33"/>
      <c r="KX75" s="33"/>
      <c r="KY75" s="33"/>
      <c r="KZ75" s="33"/>
      <c r="LA75" s="33"/>
      <c r="LB75" s="33"/>
      <c r="LC75" s="33"/>
      <c r="LD75" s="33"/>
      <c r="LE75" s="33"/>
      <c r="LF75" s="33"/>
      <c r="LG75" s="33"/>
      <c r="LH75" s="33"/>
      <c r="LI75" s="33"/>
      <c r="LJ75" s="33"/>
      <c r="LK75" s="33"/>
      <c r="LL75" s="33"/>
      <c r="LM75" s="33"/>
      <c r="LN75" s="33"/>
      <c r="LO75" s="33"/>
      <c r="LP75" s="33"/>
      <c r="LQ75" s="33"/>
      <c r="LR75" s="33"/>
      <c r="LS75" s="33"/>
      <c r="LT75" s="33"/>
      <c r="LU75" s="33"/>
      <c r="LV75" s="33"/>
      <c r="LW75" s="33"/>
      <c r="LX75" s="33"/>
      <c r="LY75" s="33"/>
      <c r="LZ75" s="33"/>
      <c r="MA75" s="33"/>
      <c r="MB75" s="33"/>
      <c r="MC75" s="33"/>
      <c r="MD75" s="33"/>
      <c r="ME75" s="33"/>
      <c r="MF75" s="33"/>
      <c r="MG75" s="33"/>
      <c r="MH75" s="33"/>
      <c r="MI75" s="33"/>
      <c r="MJ75" s="33"/>
      <c r="MK75" s="33"/>
      <c r="ML75" s="33"/>
      <c r="MM75" s="33"/>
      <c r="MN75" s="33"/>
      <c r="MO75" s="33"/>
      <c r="MP75" s="33"/>
      <c r="MQ75" s="33"/>
      <c r="MR75" s="33"/>
      <c r="MS75" s="33"/>
      <c r="MT75" s="33"/>
      <c r="MU75" s="33"/>
      <c r="MV75" s="33"/>
      <c r="MW75" s="33"/>
      <c r="MX75" s="33"/>
      <c r="MY75" s="33"/>
      <c r="MZ75" s="33"/>
      <c r="NA75" s="33"/>
      <c r="NB75" s="33"/>
      <c r="NC75" s="33"/>
      <c r="ND75" s="33"/>
      <c r="NE75" s="33"/>
      <c r="NF75" s="33"/>
      <c r="NG75" s="33"/>
      <c r="NH75" s="33"/>
      <c r="NI75" s="33"/>
      <c r="NJ75" s="33"/>
      <c r="NK75" s="33"/>
      <c r="NL75" s="33"/>
      <c r="NM75" s="33"/>
      <c r="NN75" s="33"/>
      <c r="NO75" s="33"/>
      <c r="NP75" s="33"/>
      <c r="NQ75" s="33"/>
      <c r="NR75" s="33"/>
      <c r="NS75" s="33"/>
      <c r="NT75" s="33"/>
      <c r="NU75" s="33"/>
      <c r="NV75" s="33"/>
      <c r="NW75" s="33"/>
      <c r="NX75" s="33"/>
      <c r="NY75" s="33"/>
      <c r="NZ75" s="33"/>
      <c r="OA75" s="33"/>
      <c r="OB75" s="33"/>
      <c r="OC75" s="33"/>
      <c r="OD75" s="33"/>
      <c r="OE75" s="33"/>
      <c r="OF75" s="33"/>
      <c r="OG75" s="33"/>
      <c r="OH75" s="33"/>
      <c r="OI75" s="33"/>
      <c r="OJ75" s="33"/>
      <c r="OK75" s="33"/>
      <c r="OL75" s="33"/>
      <c r="OM75" s="33"/>
      <c r="ON75" s="33"/>
      <c r="OO75" s="33"/>
      <c r="OP75" s="33"/>
      <c r="OQ75" s="33"/>
      <c r="OR75" s="33"/>
      <c r="OS75" s="33"/>
      <c r="OT75" s="33"/>
      <c r="OU75" s="33"/>
      <c r="OV75" s="33"/>
      <c r="OW75" s="33"/>
      <c r="OX75" s="33"/>
      <c r="OY75" s="33"/>
      <c r="OZ75" s="33"/>
      <c r="PA75" s="33"/>
      <c r="PB75" s="33"/>
      <c r="PC75" s="33"/>
      <c r="PD75" s="33"/>
      <c r="PE75" s="33"/>
      <c r="PF75" s="33"/>
      <c r="PG75" s="33"/>
      <c r="PH75" s="33"/>
      <c r="PI75" s="33"/>
      <c r="PJ75" s="33"/>
      <c r="PK75" s="33"/>
      <c r="PL75" s="33"/>
      <c r="PM75" s="33"/>
      <c r="PN75" s="33"/>
      <c r="PO75" s="33"/>
      <c r="PP75" s="33"/>
      <c r="PQ75" s="33"/>
      <c r="PR75" s="33"/>
      <c r="PS75" s="33"/>
      <c r="PT75" s="33"/>
      <c r="PU75" s="33"/>
      <c r="PV75" s="33"/>
      <c r="PW75" s="33"/>
      <c r="PX75" s="33"/>
      <c r="PY75" s="33"/>
      <c r="PZ75" s="33"/>
      <c r="QA75" s="33"/>
      <c r="QB75" s="33"/>
      <c r="QC75" s="33"/>
      <c r="QD75" s="33"/>
      <c r="QE75" s="33"/>
      <c r="QF75" s="33"/>
      <c r="QG75" s="33"/>
      <c r="QH75" s="33"/>
      <c r="QI75" s="33"/>
      <c r="QJ75" s="33"/>
      <c r="QK75" s="33"/>
      <c r="QL75" s="33"/>
      <c r="QM75" s="33"/>
      <c r="QN75" s="33"/>
      <c r="QO75" s="33"/>
      <c r="QP75" s="33"/>
      <c r="QQ75" s="33"/>
      <c r="QR75" s="33"/>
      <c r="QS75" s="33"/>
      <c r="QT75" s="33"/>
      <c r="QU75" s="33"/>
      <c r="QV75" s="33"/>
      <c r="QW75" s="33"/>
      <c r="QX75" s="33"/>
      <c r="QY75" s="33"/>
      <c r="QZ75" s="33"/>
      <c r="RA75" s="33"/>
      <c r="RB75" s="33"/>
      <c r="RC75" s="33"/>
      <c r="RD75" s="33"/>
      <c r="RE75" s="33"/>
      <c r="RF75" s="33"/>
      <c r="RG75" s="33"/>
      <c r="RH75" s="33"/>
      <c r="RI75" s="33"/>
      <c r="RJ75" s="33"/>
      <c r="RK75" s="33"/>
      <c r="RL75" s="33"/>
      <c r="RM75" s="33"/>
      <c r="RN75" s="33"/>
      <c r="RO75" s="33"/>
      <c r="RP75" s="33"/>
      <c r="RQ75" s="33"/>
      <c r="RR75" s="33"/>
      <c r="RS75" s="33"/>
      <c r="RT75" s="33"/>
      <c r="RU75" s="33"/>
      <c r="RV75" s="33"/>
      <c r="RW75" s="33"/>
      <c r="RX75" s="33"/>
      <c r="RY75" s="33"/>
      <c r="RZ75" s="33"/>
      <c r="SA75" s="33"/>
      <c r="SB75" s="33"/>
      <c r="SC75" s="33"/>
      <c r="SD75" s="33"/>
      <c r="SE75" s="33"/>
      <c r="SF75" s="33"/>
      <c r="SG75" s="33"/>
      <c r="SH75" s="33"/>
      <c r="SI75" s="33"/>
      <c r="SJ75" s="33"/>
      <c r="SK75" s="33"/>
      <c r="SL75" s="33"/>
      <c r="SM75" s="33"/>
      <c r="SN75" s="33"/>
      <c r="SO75" s="33"/>
      <c r="SP75" s="33"/>
      <c r="SQ75" s="33"/>
      <c r="SR75" s="33"/>
      <c r="SS75" s="33"/>
      <c r="ST75" s="33"/>
      <c r="SU75" s="33"/>
      <c r="SV75" s="33"/>
      <c r="SW75" s="33"/>
      <c r="SX75" s="33"/>
      <c r="SY75" s="33"/>
      <c r="SZ75" s="33"/>
      <c r="TA75" s="33"/>
      <c r="TB75" s="33"/>
      <c r="TC75" s="33"/>
      <c r="TD75" s="33"/>
      <c r="TE75" s="33"/>
      <c r="TF75" s="33"/>
      <c r="TG75" s="33"/>
      <c r="TH75" s="33"/>
      <c r="TI75" s="33"/>
      <c r="TJ75" s="33"/>
      <c r="TK75" s="33"/>
      <c r="TL75" s="33"/>
      <c r="TM75" s="33"/>
      <c r="TN75" s="33"/>
      <c r="TO75" s="33"/>
      <c r="TP75" s="33"/>
      <c r="TQ75" s="33"/>
      <c r="TR75" s="33"/>
      <c r="TS75" s="33"/>
      <c r="TT75" s="33"/>
      <c r="TU75" s="33"/>
      <c r="TV75" s="33"/>
      <c r="TW75" s="33"/>
      <c r="TX75" s="33"/>
      <c r="TY75" s="33"/>
      <c r="TZ75" s="33"/>
      <c r="UA75" s="33"/>
      <c r="UB75" s="33"/>
      <c r="UC75" s="33"/>
      <c r="UD75" s="33"/>
      <c r="UE75" s="33"/>
      <c r="UF75" s="33"/>
      <c r="UG75" s="33"/>
      <c r="UH75" s="33"/>
      <c r="UI75" s="35"/>
      <c r="UJ75" s="35"/>
      <c r="UK75" s="35"/>
      <c r="UR75" s="35"/>
      <c r="US75" s="35"/>
      <c r="UT75" s="35"/>
      <c r="UU75" s="35"/>
      <c r="UV75" s="35"/>
      <c r="UW75" s="35"/>
      <c r="UX75" s="35"/>
      <c r="UY75" s="35"/>
      <c r="UZ75" s="35"/>
      <c r="VA75" s="35"/>
      <c r="VB75" s="36"/>
    </row>
    <row r="76" spans="1:574" s="34" customFormat="1" ht="15" customHeight="1">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3"/>
      <c r="IW76" s="33"/>
      <c r="IX76" s="33"/>
      <c r="IY76" s="33"/>
      <c r="IZ76" s="33"/>
      <c r="JA76" s="33"/>
      <c r="JB76" s="33"/>
      <c r="JC76" s="33"/>
      <c r="JD76" s="33"/>
      <c r="JE76" s="33"/>
      <c r="JF76" s="33"/>
      <c r="JG76" s="33"/>
      <c r="JH76" s="33"/>
      <c r="JI76" s="33"/>
      <c r="JJ76" s="33"/>
      <c r="JK76" s="33"/>
      <c r="JL76" s="33"/>
      <c r="JM76" s="33"/>
      <c r="JN76" s="33"/>
      <c r="JO76" s="33"/>
      <c r="JP76" s="33"/>
      <c r="JQ76" s="33"/>
      <c r="JR76" s="33"/>
      <c r="JS76" s="33"/>
      <c r="JT76" s="33"/>
      <c r="JU76" s="33"/>
      <c r="JV76" s="33"/>
      <c r="JW76" s="33"/>
      <c r="JX76" s="33"/>
      <c r="JY76" s="33"/>
      <c r="JZ76" s="33"/>
      <c r="KA76" s="33"/>
      <c r="KB76" s="33"/>
      <c r="KC76" s="33"/>
      <c r="KD76" s="33"/>
      <c r="KE76" s="33"/>
      <c r="KF76" s="33"/>
      <c r="KG76" s="33"/>
      <c r="KH76" s="33"/>
      <c r="KI76" s="33"/>
      <c r="KJ76" s="33"/>
      <c r="KK76" s="33"/>
      <c r="KL76" s="33"/>
      <c r="KM76" s="33"/>
      <c r="KN76" s="33"/>
      <c r="KO76" s="33"/>
      <c r="KP76" s="33"/>
      <c r="KQ76" s="33"/>
      <c r="KR76" s="33"/>
      <c r="KS76" s="33"/>
      <c r="KT76" s="33"/>
      <c r="KU76" s="33"/>
      <c r="KV76" s="33"/>
      <c r="KW76" s="33"/>
      <c r="KX76" s="33"/>
      <c r="KY76" s="33"/>
      <c r="KZ76" s="33"/>
      <c r="LA76" s="33"/>
      <c r="LB76" s="33"/>
      <c r="LC76" s="33"/>
      <c r="LD76" s="33"/>
      <c r="LE76" s="33"/>
      <c r="LF76" s="33"/>
      <c r="LG76" s="33"/>
      <c r="LH76" s="33"/>
      <c r="LI76" s="33"/>
      <c r="LJ76" s="33"/>
      <c r="LK76" s="33"/>
      <c r="LL76" s="33"/>
      <c r="LM76" s="33"/>
      <c r="LN76" s="33"/>
      <c r="LO76" s="33"/>
      <c r="LP76" s="33"/>
      <c r="LQ76" s="33"/>
      <c r="LR76" s="33"/>
      <c r="LS76" s="33"/>
      <c r="LT76" s="33"/>
      <c r="LU76" s="33"/>
      <c r="LV76" s="33"/>
      <c r="LW76" s="33"/>
      <c r="LX76" s="33"/>
      <c r="LY76" s="33"/>
      <c r="LZ76" s="33"/>
      <c r="MA76" s="33"/>
      <c r="MB76" s="33"/>
      <c r="MC76" s="33"/>
      <c r="MD76" s="33"/>
      <c r="ME76" s="33"/>
      <c r="MF76" s="33"/>
      <c r="MG76" s="33"/>
      <c r="MH76" s="33"/>
      <c r="MI76" s="33"/>
      <c r="MJ76" s="33"/>
      <c r="MK76" s="33"/>
      <c r="ML76" s="33"/>
      <c r="MM76" s="33"/>
      <c r="MN76" s="33"/>
      <c r="MO76" s="33"/>
      <c r="MP76" s="33"/>
      <c r="MQ76" s="33"/>
      <c r="MR76" s="33"/>
      <c r="MS76" s="33"/>
      <c r="MT76" s="33"/>
      <c r="MU76" s="33"/>
      <c r="MV76" s="33"/>
      <c r="MW76" s="33"/>
      <c r="MX76" s="33"/>
      <c r="MY76" s="33"/>
      <c r="MZ76" s="33"/>
      <c r="NA76" s="33"/>
      <c r="NB76" s="33"/>
      <c r="NC76" s="33"/>
      <c r="ND76" s="33"/>
      <c r="NE76" s="33"/>
      <c r="NF76" s="33"/>
      <c r="NG76" s="33"/>
      <c r="NH76" s="33"/>
      <c r="NI76" s="33"/>
      <c r="NJ76" s="33"/>
      <c r="NK76" s="33"/>
      <c r="NL76" s="33"/>
      <c r="NM76" s="33"/>
      <c r="NN76" s="33"/>
      <c r="NO76" s="33"/>
      <c r="NP76" s="33"/>
      <c r="NQ76" s="33"/>
      <c r="NR76" s="33"/>
      <c r="NS76" s="33"/>
      <c r="NT76" s="33"/>
      <c r="NU76" s="33"/>
      <c r="NV76" s="33"/>
      <c r="NW76" s="33"/>
      <c r="NX76" s="33"/>
      <c r="NY76" s="33"/>
      <c r="NZ76" s="33"/>
      <c r="OA76" s="33"/>
      <c r="OB76" s="33"/>
      <c r="OC76" s="33"/>
      <c r="OD76" s="33"/>
      <c r="OE76" s="33"/>
      <c r="OF76" s="33"/>
      <c r="OG76" s="33"/>
      <c r="OH76" s="33"/>
      <c r="OI76" s="33"/>
      <c r="OJ76" s="33"/>
      <c r="OK76" s="33"/>
      <c r="OL76" s="33"/>
      <c r="OM76" s="33"/>
      <c r="ON76" s="33"/>
      <c r="OO76" s="33"/>
      <c r="OP76" s="33"/>
      <c r="OQ76" s="33"/>
      <c r="OR76" s="33"/>
      <c r="OS76" s="33"/>
      <c r="OT76" s="33"/>
      <c r="OU76" s="33"/>
      <c r="OV76" s="33"/>
      <c r="OW76" s="33"/>
      <c r="OX76" s="33"/>
      <c r="OY76" s="33"/>
      <c r="OZ76" s="33"/>
      <c r="PA76" s="33"/>
      <c r="PB76" s="33"/>
      <c r="PC76" s="33"/>
      <c r="PD76" s="33"/>
      <c r="PE76" s="33"/>
      <c r="PF76" s="33"/>
      <c r="PG76" s="33"/>
      <c r="PH76" s="33"/>
      <c r="PI76" s="33"/>
      <c r="PJ76" s="33"/>
      <c r="PK76" s="33"/>
      <c r="PL76" s="33"/>
      <c r="PM76" s="33"/>
      <c r="PN76" s="33"/>
      <c r="PO76" s="33"/>
      <c r="PP76" s="33"/>
      <c r="PQ76" s="33"/>
      <c r="PR76" s="33"/>
      <c r="PS76" s="33"/>
      <c r="PT76" s="33"/>
      <c r="PU76" s="33"/>
      <c r="PV76" s="33"/>
      <c r="PW76" s="33"/>
      <c r="PX76" s="33"/>
      <c r="PY76" s="33"/>
      <c r="PZ76" s="33"/>
      <c r="QA76" s="33"/>
      <c r="QB76" s="33"/>
      <c r="QC76" s="33"/>
      <c r="QD76" s="33"/>
      <c r="QE76" s="33"/>
      <c r="QF76" s="33"/>
      <c r="QG76" s="33"/>
      <c r="QH76" s="33"/>
      <c r="QI76" s="33"/>
      <c r="QJ76" s="33"/>
      <c r="QK76" s="33"/>
      <c r="QL76" s="33"/>
      <c r="QM76" s="33"/>
      <c r="QN76" s="33"/>
      <c r="QO76" s="33"/>
      <c r="QP76" s="33"/>
      <c r="QQ76" s="33"/>
      <c r="QR76" s="33"/>
      <c r="QS76" s="33"/>
      <c r="QT76" s="33"/>
      <c r="QU76" s="33"/>
      <c r="QV76" s="33"/>
      <c r="QW76" s="33"/>
      <c r="QX76" s="33"/>
      <c r="QY76" s="33"/>
      <c r="QZ76" s="33"/>
      <c r="RA76" s="33"/>
      <c r="RB76" s="33"/>
      <c r="RC76" s="33"/>
      <c r="RD76" s="33"/>
      <c r="RE76" s="33"/>
      <c r="RF76" s="33"/>
      <c r="RG76" s="33"/>
      <c r="RH76" s="33"/>
      <c r="RI76" s="33"/>
      <c r="RJ76" s="33"/>
      <c r="RK76" s="33"/>
      <c r="RL76" s="33"/>
      <c r="RM76" s="33"/>
      <c r="RN76" s="33"/>
      <c r="RO76" s="33"/>
      <c r="RP76" s="33"/>
      <c r="RQ76" s="33"/>
      <c r="RR76" s="33"/>
      <c r="RS76" s="33"/>
      <c r="RT76" s="33"/>
      <c r="RU76" s="33"/>
      <c r="RV76" s="33"/>
      <c r="RW76" s="33"/>
      <c r="RX76" s="33"/>
      <c r="RY76" s="33"/>
      <c r="RZ76" s="33"/>
      <c r="SA76" s="33"/>
      <c r="SB76" s="33"/>
      <c r="SC76" s="33"/>
      <c r="SD76" s="33"/>
      <c r="SE76" s="33"/>
      <c r="SF76" s="33"/>
      <c r="SG76" s="33"/>
      <c r="SH76" s="33"/>
      <c r="SI76" s="33"/>
      <c r="SJ76" s="33"/>
      <c r="SK76" s="33"/>
      <c r="SL76" s="33"/>
      <c r="SM76" s="33"/>
      <c r="SN76" s="33"/>
      <c r="SO76" s="33"/>
      <c r="SP76" s="33"/>
      <c r="SQ76" s="33"/>
      <c r="SR76" s="33"/>
      <c r="SS76" s="33"/>
      <c r="ST76" s="33"/>
      <c r="SU76" s="33"/>
      <c r="SV76" s="33"/>
      <c r="SW76" s="33"/>
      <c r="SX76" s="33"/>
      <c r="SY76" s="33"/>
      <c r="SZ76" s="33"/>
      <c r="TA76" s="33"/>
      <c r="TB76" s="33"/>
      <c r="TC76" s="33"/>
      <c r="TD76" s="33"/>
      <c r="TE76" s="33"/>
      <c r="TF76" s="33"/>
      <c r="TG76" s="33"/>
      <c r="TH76" s="33"/>
      <c r="TI76" s="33"/>
      <c r="TJ76" s="33"/>
      <c r="TK76" s="33"/>
      <c r="TL76" s="33"/>
      <c r="TM76" s="33"/>
      <c r="TN76" s="33"/>
      <c r="TO76" s="33"/>
      <c r="TP76" s="33"/>
      <c r="TQ76" s="33"/>
      <c r="TR76" s="33"/>
      <c r="TS76" s="33"/>
      <c r="TT76" s="33"/>
      <c r="TU76" s="33"/>
      <c r="TV76" s="33"/>
      <c r="TW76" s="33"/>
      <c r="TX76" s="33"/>
      <c r="TY76" s="33"/>
      <c r="TZ76" s="33"/>
      <c r="UA76" s="33"/>
      <c r="UB76" s="33"/>
      <c r="UC76" s="33"/>
      <c r="UD76" s="33"/>
      <c r="UE76" s="33"/>
      <c r="UF76" s="33"/>
      <c r="UG76" s="33"/>
      <c r="UH76" s="33"/>
      <c r="UI76" s="35"/>
      <c r="UJ76" s="35"/>
      <c r="UK76" s="35"/>
      <c r="UR76" s="35"/>
      <c r="US76" s="35"/>
      <c r="UT76" s="35"/>
      <c r="UU76" s="35"/>
      <c r="UV76" s="35"/>
      <c r="UW76" s="35"/>
      <c r="UX76" s="35"/>
      <c r="UY76" s="35"/>
      <c r="UZ76" s="35"/>
      <c r="VA76" s="35"/>
      <c r="VB76" s="36"/>
    </row>
    <row r="77" spans="1:574" s="34" customFormat="1" ht="15" customHeight="1">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3"/>
      <c r="IW77" s="33"/>
      <c r="IX77" s="33"/>
      <c r="IY77" s="33"/>
      <c r="IZ77" s="33"/>
      <c r="JA77" s="33"/>
      <c r="JB77" s="33"/>
      <c r="JC77" s="33"/>
      <c r="JD77" s="33"/>
      <c r="JE77" s="33"/>
      <c r="JF77" s="33"/>
      <c r="JG77" s="33"/>
      <c r="JH77" s="33"/>
      <c r="JI77" s="33"/>
      <c r="JJ77" s="33"/>
      <c r="JK77" s="33"/>
      <c r="JL77" s="33"/>
      <c r="JM77" s="33"/>
      <c r="JN77" s="33"/>
      <c r="JO77" s="33"/>
      <c r="JP77" s="33"/>
      <c r="JQ77" s="33"/>
      <c r="JR77" s="33"/>
      <c r="JS77" s="33"/>
      <c r="JT77" s="33"/>
      <c r="JU77" s="33"/>
      <c r="JV77" s="33"/>
      <c r="JW77" s="33"/>
      <c r="JX77" s="33"/>
      <c r="JY77" s="33"/>
      <c r="JZ77" s="33"/>
      <c r="KA77" s="33"/>
      <c r="KB77" s="33"/>
      <c r="KC77" s="33"/>
      <c r="KD77" s="33"/>
      <c r="KE77" s="33"/>
      <c r="KF77" s="33"/>
      <c r="KG77" s="33"/>
      <c r="KH77" s="33"/>
      <c r="KI77" s="33"/>
      <c r="KJ77" s="33"/>
      <c r="KK77" s="33"/>
      <c r="KL77" s="33"/>
      <c r="KM77" s="33"/>
      <c r="KN77" s="33"/>
      <c r="KO77" s="33"/>
      <c r="KP77" s="33"/>
      <c r="KQ77" s="33"/>
      <c r="KR77" s="33"/>
      <c r="KS77" s="33"/>
      <c r="KT77" s="33"/>
      <c r="KU77" s="33"/>
      <c r="KV77" s="33"/>
      <c r="KW77" s="33"/>
      <c r="KX77" s="33"/>
      <c r="KY77" s="33"/>
      <c r="KZ77" s="33"/>
      <c r="LA77" s="33"/>
      <c r="LB77" s="33"/>
      <c r="LC77" s="33"/>
      <c r="LD77" s="33"/>
      <c r="LE77" s="33"/>
      <c r="LF77" s="33"/>
      <c r="LG77" s="33"/>
      <c r="LH77" s="33"/>
      <c r="LI77" s="33"/>
      <c r="LJ77" s="33"/>
      <c r="LK77" s="33"/>
      <c r="LL77" s="33"/>
      <c r="LM77" s="33"/>
      <c r="LN77" s="33"/>
      <c r="LO77" s="33"/>
      <c r="LP77" s="33"/>
      <c r="LQ77" s="33"/>
      <c r="LR77" s="33"/>
      <c r="LS77" s="33"/>
      <c r="LT77" s="33"/>
      <c r="LU77" s="33"/>
      <c r="LV77" s="33"/>
      <c r="LW77" s="33"/>
      <c r="LX77" s="33"/>
      <c r="LY77" s="33"/>
      <c r="LZ77" s="33"/>
      <c r="MA77" s="33"/>
      <c r="MB77" s="33"/>
      <c r="MC77" s="33"/>
      <c r="MD77" s="33"/>
      <c r="ME77" s="33"/>
      <c r="MF77" s="33"/>
      <c r="MG77" s="33"/>
      <c r="MH77" s="33"/>
      <c r="MI77" s="33"/>
      <c r="MJ77" s="33"/>
      <c r="MK77" s="33"/>
      <c r="ML77" s="33"/>
      <c r="MM77" s="33"/>
      <c r="MN77" s="33"/>
      <c r="MO77" s="33"/>
      <c r="MP77" s="33"/>
      <c r="MQ77" s="33"/>
      <c r="MR77" s="33"/>
      <c r="MS77" s="33"/>
      <c r="MT77" s="33"/>
      <c r="MU77" s="33"/>
      <c r="MV77" s="33"/>
      <c r="MW77" s="33"/>
      <c r="MX77" s="33"/>
      <c r="MY77" s="33"/>
      <c r="MZ77" s="33"/>
      <c r="NA77" s="33"/>
      <c r="NB77" s="33"/>
      <c r="NC77" s="33"/>
      <c r="ND77" s="33"/>
      <c r="NE77" s="33"/>
      <c r="NF77" s="33"/>
      <c r="NG77" s="33"/>
      <c r="NH77" s="33"/>
      <c r="NI77" s="33"/>
      <c r="NJ77" s="33"/>
      <c r="NK77" s="33"/>
      <c r="NL77" s="33"/>
      <c r="NM77" s="33"/>
      <c r="NN77" s="33"/>
      <c r="NO77" s="33"/>
      <c r="NP77" s="33"/>
      <c r="NQ77" s="33"/>
      <c r="NR77" s="33"/>
      <c r="NS77" s="33"/>
      <c r="NT77" s="33"/>
      <c r="NU77" s="33"/>
      <c r="NV77" s="33"/>
      <c r="NW77" s="33"/>
      <c r="NX77" s="33"/>
      <c r="NY77" s="33"/>
      <c r="NZ77" s="33"/>
      <c r="OA77" s="33"/>
      <c r="OB77" s="33"/>
      <c r="OC77" s="33"/>
      <c r="OD77" s="33"/>
      <c r="OE77" s="33"/>
      <c r="OF77" s="33"/>
      <c r="OG77" s="33"/>
      <c r="OH77" s="33"/>
      <c r="OI77" s="33"/>
      <c r="OJ77" s="33"/>
      <c r="OK77" s="33"/>
      <c r="OL77" s="33"/>
      <c r="OM77" s="33"/>
      <c r="ON77" s="33"/>
      <c r="OO77" s="33"/>
      <c r="OP77" s="33"/>
      <c r="OQ77" s="33"/>
      <c r="OR77" s="33"/>
      <c r="OS77" s="33"/>
      <c r="OT77" s="33"/>
      <c r="OU77" s="33"/>
      <c r="OV77" s="33"/>
      <c r="OW77" s="33"/>
      <c r="OX77" s="33"/>
      <c r="OY77" s="33"/>
      <c r="OZ77" s="33"/>
      <c r="PA77" s="33"/>
      <c r="PB77" s="33"/>
      <c r="PC77" s="33"/>
      <c r="PD77" s="33"/>
      <c r="PE77" s="33"/>
      <c r="PF77" s="33"/>
      <c r="PG77" s="33"/>
      <c r="PH77" s="33"/>
      <c r="PI77" s="33"/>
      <c r="PJ77" s="33"/>
      <c r="PK77" s="33"/>
      <c r="PL77" s="33"/>
      <c r="PM77" s="33"/>
      <c r="PN77" s="33"/>
      <c r="PO77" s="33"/>
      <c r="PP77" s="33"/>
      <c r="PQ77" s="33"/>
      <c r="PR77" s="33"/>
      <c r="PS77" s="33"/>
      <c r="PT77" s="33"/>
      <c r="PU77" s="33"/>
      <c r="PV77" s="33"/>
      <c r="PW77" s="33"/>
      <c r="PX77" s="33"/>
      <c r="PY77" s="33"/>
      <c r="PZ77" s="33"/>
      <c r="QA77" s="33"/>
      <c r="QB77" s="33"/>
      <c r="QC77" s="33"/>
      <c r="QD77" s="33"/>
      <c r="QE77" s="33"/>
      <c r="QF77" s="33"/>
      <c r="QG77" s="33"/>
      <c r="QH77" s="33"/>
      <c r="QI77" s="33"/>
      <c r="QJ77" s="33"/>
      <c r="QK77" s="33"/>
      <c r="QL77" s="33"/>
      <c r="QM77" s="33"/>
      <c r="QN77" s="33"/>
      <c r="QO77" s="33"/>
      <c r="QP77" s="33"/>
      <c r="QQ77" s="33"/>
      <c r="QR77" s="33"/>
      <c r="QS77" s="33"/>
      <c r="QT77" s="33"/>
      <c r="QU77" s="33"/>
      <c r="QV77" s="33"/>
      <c r="QW77" s="33"/>
      <c r="QX77" s="33"/>
      <c r="QY77" s="33"/>
      <c r="QZ77" s="33"/>
      <c r="RA77" s="33"/>
      <c r="RB77" s="33"/>
      <c r="RC77" s="33"/>
      <c r="RD77" s="33"/>
      <c r="RE77" s="33"/>
      <c r="RF77" s="33"/>
      <c r="RG77" s="33"/>
      <c r="RH77" s="33"/>
      <c r="RI77" s="33"/>
      <c r="RJ77" s="33"/>
      <c r="RK77" s="33"/>
      <c r="RL77" s="33"/>
      <c r="RM77" s="33"/>
      <c r="RN77" s="33"/>
      <c r="RO77" s="33"/>
      <c r="RP77" s="33"/>
      <c r="RQ77" s="33"/>
      <c r="RR77" s="33"/>
      <c r="RS77" s="33"/>
      <c r="RT77" s="33"/>
      <c r="RU77" s="33"/>
      <c r="RV77" s="33"/>
      <c r="RW77" s="33"/>
      <c r="RX77" s="33"/>
      <c r="RY77" s="33"/>
      <c r="RZ77" s="33"/>
      <c r="SA77" s="33"/>
      <c r="SB77" s="33"/>
      <c r="SC77" s="33"/>
      <c r="SD77" s="33"/>
      <c r="SE77" s="33"/>
      <c r="SF77" s="33"/>
      <c r="SG77" s="33"/>
      <c r="SH77" s="33"/>
      <c r="SI77" s="33"/>
      <c r="SJ77" s="33"/>
      <c r="SK77" s="33"/>
      <c r="SL77" s="33"/>
      <c r="SM77" s="33"/>
      <c r="SN77" s="33"/>
      <c r="SO77" s="33"/>
      <c r="SP77" s="33"/>
      <c r="SQ77" s="33"/>
      <c r="SR77" s="33"/>
      <c r="SS77" s="33"/>
      <c r="ST77" s="33"/>
      <c r="SU77" s="33"/>
      <c r="SV77" s="33"/>
      <c r="SW77" s="33"/>
      <c r="SX77" s="33"/>
      <c r="SY77" s="33"/>
      <c r="SZ77" s="33"/>
      <c r="TA77" s="33"/>
      <c r="TB77" s="33"/>
      <c r="TC77" s="33"/>
      <c r="TD77" s="33"/>
      <c r="TE77" s="33"/>
      <c r="TF77" s="33"/>
      <c r="TG77" s="33"/>
      <c r="TH77" s="33"/>
      <c r="TI77" s="33"/>
      <c r="TJ77" s="33"/>
      <c r="TK77" s="33"/>
      <c r="TL77" s="33"/>
      <c r="TM77" s="33"/>
      <c r="TN77" s="33"/>
      <c r="TO77" s="33"/>
      <c r="TP77" s="33"/>
      <c r="TQ77" s="33"/>
      <c r="TR77" s="33"/>
      <c r="TS77" s="33"/>
      <c r="TT77" s="33"/>
      <c r="TU77" s="33"/>
      <c r="TV77" s="33"/>
      <c r="TW77" s="33"/>
      <c r="TX77" s="33"/>
      <c r="TY77" s="33"/>
      <c r="TZ77" s="33"/>
      <c r="UA77" s="33"/>
      <c r="UB77" s="33"/>
      <c r="UC77" s="33"/>
      <c r="UD77" s="33"/>
      <c r="UE77" s="33"/>
      <c r="UF77" s="33"/>
      <c r="UG77" s="33"/>
      <c r="UH77" s="33"/>
      <c r="UI77" s="35"/>
      <c r="UJ77" s="35"/>
      <c r="UK77" s="35"/>
      <c r="UL77" s="38"/>
      <c r="UM77" s="38"/>
      <c r="UN77" s="39"/>
      <c r="UO77" s="38"/>
      <c r="UP77" s="38"/>
      <c r="UQ77" s="38"/>
      <c r="UR77" s="35"/>
      <c r="US77" s="35"/>
      <c r="UT77" s="35"/>
      <c r="UU77" s="35"/>
      <c r="UV77" s="35"/>
      <c r="UW77" s="35"/>
      <c r="UX77" s="35"/>
      <c r="UY77" s="35"/>
      <c r="UZ77" s="35"/>
      <c r="VA77" s="35"/>
      <c r="VB77" s="36"/>
    </row>
    <row r="78" spans="1:574" s="34" customFormat="1" ht="15" customHeight="1">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c r="IW78" s="33"/>
      <c r="IX78" s="33"/>
      <c r="IY78" s="33"/>
      <c r="IZ78" s="33"/>
      <c r="JA78" s="33"/>
      <c r="JB78" s="33"/>
      <c r="JC78" s="33"/>
      <c r="JD78" s="33"/>
      <c r="JE78" s="33"/>
      <c r="JF78" s="33"/>
      <c r="JG78" s="33"/>
      <c r="JH78" s="33"/>
      <c r="JI78" s="33"/>
      <c r="JJ78" s="33"/>
      <c r="JK78" s="33"/>
      <c r="JL78" s="33"/>
      <c r="JM78" s="33"/>
      <c r="JN78" s="33"/>
      <c r="JO78" s="33"/>
      <c r="JP78" s="33"/>
      <c r="JQ78" s="33"/>
      <c r="JR78" s="33"/>
      <c r="JS78" s="33"/>
      <c r="JT78" s="33"/>
      <c r="JU78" s="33"/>
      <c r="JV78" s="33"/>
      <c r="JW78" s="33"/>
      <c r="JX78" s="33"/>
      <c r="JY78" s="33"/>
      <c r="JZ78" s="33"/>
      <c r="KA78" s="33"/>
      <c r="KB78" s="33"/>
      <c r="KC78" s="33"/>
      <c r="KD78" s="33"/>
      <c r="KE78" s="33"/>
      <c r="KF78" s="33"/>
      <c r="KG78" s="33"/>
      <c r="KH78" s="33"/>
      <c r="KI78" s="33"/>
      <c r="KJ78" s="33"/>
      <c r="KK78" s="33"/>
      <c r="KL78" s="33"/>
      <c r="KM78" s="33"/>
      <c r="KN78" s="33"/>
      <c r="KO78" s="33"/>
      <c r="KP78" s="33"/>
      <c r="KQ78" s="33"/>
      <c r="KR78" s="33"/>
      <c r="KS78" s="33"/>
      <c r="KT78" s="33"/>
      <c r="KU78" s="33"/>
      <c r="KV78" s="33"/>
      <c r="KW78" s="33"/>
      <c r="KX78" s="33"/>
      <c r="KY78" s="33"/>
      <c r="KZ78" s="33"/>
      <c r="LA78" s="33"/>
      <c r="LB78" s="33"/>
      <c r="LC78" s="33"/>
      <c r="LD78" s="33"/>
      <c r="LE78" s="33"/>
      <c r="LF78" s="33"/>
      <c r="LG78" s="33"/>
      <c r="LH78" s="33"/>
      <c r="LI78" s="33"/>
      <c r="LJ78" s="33"/>
      <c r="LK78" s="33"/>
      <c r="LL78" s="33"/>
      <c r="LM78" s="33"/>
      <c r="LN78" s="33"/>
      <c r="LO78" s="33"/>
      <c r="LP78" s="33"/>
      <c r="LQ78" s="33"/>
      <c r="LR78" s="33"/>
      <c r="LS78" s="33"/>
      <c r="LT78" s="33"/>
      <c r="LU78" s="33"/>
      <c r="LV78" s="33"/>
      <c r="LW78" s="33"/>
      <c r="LX78" s="33"/>
      <c r="LY78" s="33"/>
      <c r="LZ78" s="33"/>
      <c r="MA78" s="33"/>
      <c r="MB78" s="33"/>
      <c r="MC78" s="33"/>
      <c r="MD78" s="33"/>
      <c r="ME78" s="33"/>
      <c r="MF78" s="33"/>
      <c r="MG78" s="33"/>
      <c r="MH78" s="33"/>
      <c r="MI78" s="33"/>
      <c r="MJ78" s="33"/>
      <c r="MK78" s="33"/>
      <c r="ML78" s="33"/>
      <c r="MM78" s="33"/>
      <c r="MN78" s="33"/>
      <c r="MO78" s="33"/>
      <c r="MP78" s="33"/>
      <c r="MQ78" s="33"/>
      <c r="MR78" s="33"/>
      <c r="MS78" s="33"/>
      <c r="MT78" s="33"/>
      <c r="MU78" s="33"/>
      <c r="MV78" s="33"/>
      <c r="MW78" s="33"/>
      <c r="MX78" s="33"/>
      <c r="MY78" s="33"/>
      <c r="MZ78" s="33"/>
      <c r="NA78" s="33"/>
      <c r="NB78" s="33"/>
      <c r="NC78" s="33"/>
      <c r="ND78" s="33"/>
      <c r="NE78" s="33"/>
      <c r="NF78" s="33"/>
      <c r="NG78" s="33"/>
      <c r="NH78" s="33"/>
      <c r="NI78" s="33"/>
      <c r="NJ78" s="33"/>
      <c r="NK78" s="33"/>
      <c r="NL78" s="33"/>
      <c r="NM78" s="33"/>
      <c r="NN78" s="33"/>
      <c r="NO78" s="33"/>
      <c r="NP78" s="33"/>
      <c r="NQ78" s="33"/>
      <c r="NR78" s="33"/>
      <c r="NS78" s="33"/>
      <c r="NT78" s="33"/>
      <c r="NU78" s="33"/>
      <c r="NV78" s="33"/>
      <c r="NW78" s="33"/>
      <c r="NX78" s="33"/>
      <c r="NY78" s="33"/>
      <c r="NZ78" s="33"/>
      <c r="OA78" s="33"/>
      <c r="OB78" s="33"/>
      <c r="OC78" s="33"/>
      <c r="OD78" s="33"/>
      <c r="OE78" s="33"/>
      <c r="OF78" s="33"/>
      <c r="OG78" s="33"/>
      <c r="OH78" s="33"/>
      <c r="OI78" s="33"/>
      <c r="OJ78" s="33"/>
      <c r="OK78" s="33"/>
      <c r="OL78" s="33"/>
      <c r="OM78" s="33"/>
      <c r="ON78" s="33"/>
      <c r="OO78" s="33"/>
      <c r="OP78" s="33"/>
      <c r="OQ78" s="33"/>
      <c r="OR78" s="33"/>
      <c r="OS78" s="33"/>
      <c r="OT78" s="33"/>
      <c r="OU78" s="33"/>
      <c r="OV78" s="33"/>
      <c r="OW78" s="33"/>
      <c r="OX78" s="33"/>
      <c r="OY78" s="33"/>
      <c r="OZ78" s="33"/>
      <c r="PA78" s="33"/>
      <c r="PB78" s="33"/>
      <c r="PC78" s="33"/>
      <c r="PD78" s="33"/>
      <c r="PE78" s="33"/>
      <c r="PF78" s="33"/>
      <c r="PG78" s="33"/>
      <c r="PH78" s="33"/>
      <c r="PI78" s="33"/>
      <c r="PJ78" s="33"/>
      <c r="PK78" s="33"/>
      <c r="PL78" s="33"/>
      <c r="PM78" s="33"/>
      <c r="PN78" s="33"/>
      <c r="PO78" s="33"/>
      <c r="PP78" s="33"/>
      <c r="PQ78" s="33"/>
      <c r="PR78" s="33"/>
      <c r="PS78" s="33"/>
      <c r="PT78" s="33"/>
      <c r="PU78" s="33"/>
      <c r="PV78" s="33"/>
      <c r="PW78" s="33"/>
      <c r="PX78" s="33"/>
      <c r="PY78" s="33"/>
      <c r="PZ78" s="33"/>
      <c r="QA78" s="33"/>
      <c r="QB78" s="33"/>
      <c r="QC78" s="33"/>
      <c r="QD78" s="33"/>
      <c r="QE78" s="33"/>
      <c r="QF78" s="33"/>
      <c r="QG78" s="33"/>
      <c r="QH78" s="33"/>
      <c r="QI78" s="33"/>
      <c r="QJ78" s="33"/>
      <c r="QK78" s="33"/>
      <c r="QL78" s="33"/>
      <c r="QM78" s="33"/>
      <c r="QN78" s="33"/>
      <c r="QO78" s="33"/>
      <c r="QP78" s="33"/>
      <c r="QQ78" s="33"/>
      <c r="QR78" s="33"/>
      <c r="QS78" s="33"/>
      <c r="QT78" s="33"/>
      <c r="QU78" s="33"/>
      <c r="QV78" s="33"/>
      <c r="QW78" s="33"/>
      <c r="QX78" s="33"/>
      <c r="QY78" s="33"/>
      <c r="QZ78" s="33"/>
      <c r="RA78" s="33"/>
      <c r="RB78" s="33"/>
      <c r="RC78" s="33"/>
      <c r="RD78" s="33"/>
      <c r="RE78" s="33"/>
      <c r="RF78" s="33"/>
      <c r="RG78" s="33"/>
      <c r="RH78" s="33"/>
      <c r="RI78" s="33"/>
      <c r="RJ78" s="33"/>
      <c r="RK78" s="33"/>
      <c r="RL78" s="33"/>
      <c r="RM78" s="33"/>
      <c r="RN78" s="33"/>
      <c r="RO78" s="33"/>
      <c r="RP78" s="33"/>
      <c r="RQ78" s="33"/>
      <c r="RR78" s="33"/>
      <c r="RS78" s="33"/>
      <c r="RT78" s="33"/>
      <c r="RU78" s="33"/>
      <c r="RV78" s="33"/>
      <c r="RW78" s="33"/>
      <c r="RX78" s="33"/>
      <c r="RY78" s="33"/>
      <c r="RZ78" s="33"/>
      <c r="SA78" s="33"/>
      <c r="SB78" s="33"/>
      <c r="SC78" s="33"/>
      <c r="SD78" s="33"/>
      <c r="SE78" s="33"/>
      <c r="SF78" s="33"/>
      <c r="SG78" s="33"/>
      <c r="SH78" s="33"/>
      <c r="SI78" s="33"/>
      <c r="SJ78" s="33"/>
      <c r="SK78" s="33"/>
      <c r="SL78" s="33"/>
      <c r="SM78" s="33"/>
      <c r="SN78" s="33"/>
      <c r="SO78" s="33"/>
      <c r="SP78" s="33"/>
      <c r="SQ78" s="33"/>
      <c r="SR78" s="33"/>
      <c r="SS78" s="33"/>
      <c r="ST78" s="33"/>
      <c r="SU78" s="33"/>
      <c r="SV78" s="33"/>
      <c r="SW78" s="33"/>
      <c r="SX78" s="33"/>
      <c r="SY78" s="33"/>
      <c r="SZ78" s="33"/>
      <c r="TA78" s="33"/>
      <c r="TB78" s="33"/>
      <c r="TC78" s="33"/>
      <c r="TD78" s="33"/>
      <c r="TE78" s="33"/>
      <c r="TF78" s="33"/>
      <c r="TG78" s="33"/>
      <c r="TH78" s="33"/>
      <c r="TI78" s="33"/>
      <c r="TJ78" s="33"/>
      <c r="TK78" s="33"/>
      <c r="TL78" s="33"/>
      <c r="TM78" s="33"/>
      <c r="TN78" s="33"/>
      <c r="TO78" s="33"/>
      <c r="TP78" s="33"/>
      <c r="TQ78" s="33"/>
      <c r="TR78" s="33"/>
      <c r="TS78" s="33"/>
      <c r="TT78" s="33"/>
      <c r="TU78" s="33"/>
      <c r="TV78" s="33"/>
      <c r="TW78" s="33"/>
      <c r="TX78" s="33"/>
      <c r="TY78" s="33"/>
      <c r="TZ78" s="33"/>
      <c r="UA78" s="33"/>
      <c r="UB78" s="33"/>
      <c r="UC78" s="33"/>
      <c r="UD78" s="33"/>
      <c r="UE78" s="33"/>
      <c r="UF78" s="33"/>
      <c r="UG78" s="33"/>
      <c r="UH78" s="33"/>
      <c r="UI78" s="35"/>
      <c r="UJ78" s="35"/>
      <c r="UK78" s="35"/>
      <c r="UL78" s="46"/>
      <c r="UR78" s="35"/>
      <c r="US78" s="35"/>
      <c r="UT78" s="35"/>
      <c r="UU78" s="35"/>
      <c r="UV78" s="35"/>
      <c r="UW78" s="35"/>
      <c r="UX78" s="35"/>
      <c r="UY78" s="35"/>
      <c r="UZ78" s="35"/>
      <c r="VA78" s="35"/>
      <c r="VB78" s="36"/>
    </row>
    <row r="79" spans="1:574" s="34" customFormat="1" ht="15" customHeight="1">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c r="GF79" s="33"/>
      <c r="GG79" s="33"/>
      <c r="GH79" s="33"/>
      <c r="GI79" s="33"/>
      <c r="GJ79" s="33"/>
      <c r="GK79" s="33"/>
      <c r="GL79" s="33"/>
      <c r="GM79" s="33"/>
      <c r="GN79" s="33"/>
      <c r="GO79" s="33"/>
      <c r="GP79" s="33"/>
      <c r="GQ79" s="33"/>
      <c r="GR79" s="33"/>
      <c r="GS79" s="33"/>
      <c r="GT79" s="33"/>
      <c r="GU79" s="33"/>
      <c r="GV79" s="33"/>
      <c r="GW79" s="33"/>
      <c r="GX79" s="33"/>
      <c r="GY79" s="33"/>
      <c r="GZ79" s="33"/>
      <c r="HA79" s="33"/>
      <c r="HB79" s="33"/>
      <c r="HC79" s="33"/>
      <c r="HD79" s="33"/>
      <c r="HE79" s="33"/>
      <c r="HF79" s="33"/>
      <c r="HG79" s="33"/>
      <c r="HH79" s="33"/>
      <c r="HI79" s="33"/>
      <c r="HJ79" s="33"/>
      <c r="HK79" s="33"/>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3"/>
      <c r="IW79" s="33"/>
      <c r="IX79" s="33"/>
      <c r="IY79" s="33"/>
      <c r="IZ79" s="33"/>
      <c r="JA79" s="33"/>
      <c r="JB79" s="33"/>
      <c r="JC79" s="33"/>
      <c r="JD79" s="33"/>
      <c r="JE79" s="33"/>
      <c r="JF79" s="33"/>
      <c r="JG79" s="33"/>
      <c r="JH79" s="33"/>
      <c r="JI79" s="33"/>
      <c r="JJ79" s="33"/>
      <c r="JK79" s="33"/>
      <c r="JL79" s="33"/>
      <c r="JM79" s="33"/>
      <c r="JN79" s="33"/>
      <c r="JO79" s="33"/>
      <c r="JP79" s="33"/>
      <c r="JQ79" s="33"/>
      <c r="JR79" s="33"/>
      <c r="JS79" s="33"/>
      <c r="JT79" s="33"/>
      <c r="JU79" s="33"/>
      <c r="JV79" s="33"/>
      <c r="JW79" s="33"/>
      <c r="JX79" s="33"/>
      <c r="JY79" s="33"/>
      <c r="JZ79" s="33"/>
      <c r="KA79" s="33"/>
      <c r="KB79" s="33"/>
      <c r="KC79" s="33"/>
      <c r="KD79" s="33"/>
      <c r="KE79" s="33"/>
      <c r="KF79" s="33"/>
      <c r="KG79" s="33"/>
      <c r="KH79" s="33"/>
      <c r="KI79" s="33"/>
      <c r="KJ79" s="33"/>
      <c r="KK79" s="33"/>
      <c r="KL79" s="33"/>
      <c r="KM79" s="33"/>
      <c r="KN79" s="33"/>
      <c r="KO79" s="33"/>
      <c r="KP79" s="33"/>
      <c r="KQ79" s="33"/>
      <c r="KR79" s="33"/>
      <c r="KS79" s="33"/>
      <c r="KT79" s="33"/>
      <c r="KU79" s="33"/>
      <c r="KV79" s="33"/>
      <c r="KW79" s="33"/>
      <c r="KX79" s="33"/>
      <c r="KY79" s="33"/>
      <c r="KZ79" s="33"/>
      <c r="LA79" s="33"/>
      <c r="LB79" s="33"/>
      <c r="LC79" s="33"/>
      <c r="LD79" s="33"/>
      <c r="LE79" s="33"/>
      <c r="LF79" s="33"/>
      <c r="LG79" s="33"/>
      <c r="LH79" s="33"/>
      <c r="LI79" s="33"/>
      <c r="LJ79" s="33"/>
      <c r="LK79" s="33"/>
      <c r="LL79" s="33"/>
      <c r="LM79" s="33"/>
      <c r="LN79" s="33"/>
      <c r="LO79" s="33"/>
      <c r="LP79" s="33"/>
      <c r="LQ79" s="33"/>
      <c r="LR79" s="33"/>
      <c r="LS79" s="33"/>
      <c r="LT79" s="33"/>
      <c r="LU79" s="33"/>
      <c r="LV79" s="33"/>
      <c r="LW79" s="33"/>
      <c r="LX79" s="33"/>
      <c r="LY79" s="33"/>
      <c r="LZ79" s="33"/>
      <c r="MA79" s="33"/>
      <c r="MB79" s="33"/>
      <c r="MC79" s="33"/>
      <c r="MD79" s="33"/>
      <c r="ME79" s="33"/>
      <c r="MF79" s="33"/>
      <c r="MG79" s="33"/>
      <c r="MH79" s="33"/>
      <c r="MI79" s="33"/>
      <c r="MJ79" s="33"/>
      <c r="MK79" s="33"/>
      <c r="ML79" s="33"/>
      <c r="MM79" s="33"/>
      <c r="MN79" s="33"/>
      <c r="MO79" s="33"/>
      <c r="MP79" s="33"/>
      <c r="MQ79" s="33"/>
      <c r="MR79" s="33"/>
      <c r="MS79" s="33"/>
      <c r="MT79" s="33"/>
      <c r="MU79" s="33"/>
      <c r="MV79" s="33"/>
      <c r="MW79" s="33"/>
      <c r="MX79" s="33"/>
      <c r="MY79" s="33"/>
      <c r="MZ79" s="33"/>
      <c r="NA79" s="33"/>
      <c r="NB79" s="33"/>
      <c r="NC79" s="33"/>
      <c r="ND79" s="33"/>
      <c r="NE79" s="33"/>
      <c r="NF79" s="33"/>
      <c r="NG79" s="33"/>
      <c r="NH79" s="33"/>
      <c r="NI79" s="33"/>
      <c r="NJ79" s="33"/>
      <c r="NK79" s="33"/>
      <c r="NL79" s="33"/>
      <c r="NM79" s="33"/>
      <c r="NN79" s="33"/>
      <c r="NO79" s="33"/>
      <c r="NP79" s="33"/>
      <c r="NQ79" s="33"/>
      <c r="NR79" s="33"/>
      <c r="NS79" s="33"/>
      <c r="NT79" s="33"/>
      <c r="NU79" s="33"/>
      <c r="NV79" s="33"/>
      <c r="NW79" s="33"/>
      <c r="NX79" s="33"/>
      <c r="NY79" s="33"/>
      <c r="NZ79" s="33"/>
      <c r="OA79" s="33"/>
      <c r="OB79" s="33"/>
      <c r="OC79" s="33"/>
      <c r="OD79" s="33"/>
      <c r="OE79" s="33"/>
      <c r="OF79" s="33"/>
      <c r="OG79" s="33"/>
      <c r="OH79" s="33"/>
      <c r="OI79" s="33"/>
      <c r="OJ79" s="33"/>
      <c r="OK79" s="33"/>
      <c r="OL79" s="33"/>
      <c r="OM79" s="33"/>
      <c r="ON79" s="33"/>
      <c r="OO79" s="33"/>
      <c r="OP79" s="33"/>
      <c r="OQ79" s="33"/>
      <c r="OR79" s="33"/>
      <c r="OS79" s="33"/>
      <c r="OT79" s="33"/>
      <c r="OU79" s="33"/>
      <c r="OV79" s="33"/>
      <c r="OW79" s="33"/>
      <c r="OX79" s="33"/>
      <c r="OY79" s="33"/>
      <c r="OZ79" s="33"/>
      <c r="PA79" s="33"/>
      <c r="PB79" s="33"/>
      <c r="PC79" s="33"/>
      <c r="PD79" s="33"/>
      <c r="PE79" s="33"/>
      <c r="PF79" s="33"/>
      <c r="PG79" s="33"/>
      <c r="PH79" s="33"/>
      <c r="PI79" s="33"/>
      <c r="PJ79" s="33"/>
      <c r="PK79" s="33"/>
      <c r="PL79" s="33"/>
      <c r="PM79" s="33"/>
      <c r="PN79" s="33"/>
      <c r="PO79" s="33"/>
      <c r="PP79" s="33"/>
      <c r="PQ79" s="33"/>
      <c r="PR79" s="33"/>
      <c r="PS79" s="33"/>
      <c r="PT79" s="33"/>
      <c r="PU79" s="33"/>
      <c r="PV79" s="33"/>
      <c r="PW79" s="33"/>
      <c r="PX79" s="33"/>
      <c r="PY79" s="33"/>
      <c r="PZ79" s="33"/>
      <c r="QA79" s="33"/>
      <c r="QB79" s="33"/>
      <c r="QC79" s="33"/>
      <c r="QD79" s="33"/>
      <c r="QE79" s="33"/>
      <c r="QF79" s="33"/>
      <c r="QG79" s="33"/>
      <c r="QH79" s="33"/>
      <c r="QI79" s="33"/>
      <c r="QJ79" s="33"/>
      <c r="QK79" s="33"/>
      <c r="QL79" s="33"/>
      <c r="QM79" s="33"/>
      <c r="QN79" s="33"/>
      <c r="QO79" s="33"/>
      <c r="QP79" s="33"/>
      <c r="QQ79" s="33"/>
      <c r="QR79" s="33"/>
      <c r="QS79" s="33"/>
      <c r="QT79" s="33"/>
      <c r="QU79" s="33"/>
      <c r="QV79" s="33"/>
      <c r="QW79" s="33"/>
      <c r="QX79" s="33"/>
      <c r="QY79" s="33"/>
      <c r="QZ79" s="33"/>
      <c r="RA79" s="33"/>
      <c r="RB79" s="33"/>
      <c r="RC79" s="33"/>
      <c r="RD79" s="33"/>
      <c r="RE79" s="33"/>
      <c r="RF79" s="33"/>
      <c r="RG79" s="33"/>
      <c r="RH79" s="33"/>
      <c r="RI79" s="33"/>
      <c r="RJ79" s="33"/>
      <c r="RK79" s="33"/>
      <c r="RL79" s="33"/>
      <c r="RM79" s="33"/>
      <c r="RN79" s="33"/>
      <c r="RO79" s="33"/>
      <c r="RP79" s="33"/>
      <c r="RQ79" s="33"/>
      <c r="RR79" s="33"/>
      <c r="RS79" s="33"/>
      <c r="RT79" s="33"/>
      <c r="RU79" s="33"/>
      <c r="RV79" s="33"/>
      <c r="RW79" s="33"/>
      <c r="RX79" s="33"/>
      <c r="RY79" s="33"/>
      <c r="RZ79" s="33"/>
      <c r="SA79" s="33"/>
      <c r="SB79" s="33"/>
      <c r="SC79" s="33"/>
      <c r="SD79" s="33"/>
      <c r="SE79" s="33"/>
      <c r="SF79" s="33"/>
      <c r="SG79" s="33"/>
      <c r="SH79" s="33"/>
      <c r="SI79" s="33"/>
      <c r="SJ79" s="33"/>
      <c r="SK79" s="33"/>
      <c r="SL79" s="33"/>
      <c r="SM79" s="33"/>
      <c r="SN79" s="33"/>
      <c r="SO79" s="33"/>
      <c r="SP79" s="33"/>
      <c r="SQ79" s="33"/>
      <c r="SR79" s="33"/>
      <c r="SS79" s="33"/>
      <c r="ST79" s="33"/>
      <c r="SU79" s="33"/>
      <c r="SV79" s="33"/>
      <c r="SW79" s="33"/>
      <c r="SX79" s="33"/>
      <c r="SY79" s="33"/>
      <c r="SZ79" s="33"/>
      <c r="TA79" s="33"/>
      <c r="TB79" s="33"/>
      <c r="TC79" s="33"/>
      <c r="TD79" s="33"/>
      <c r="TE79" s="33"/>
      <c r="TF79" s="33"/>
      <c r="TG79" s="33"/>
      <c r="TH79" s="33"/>
      <c r="TI79" s="33"/>
      <c r="TJ79" s="33"/>
      <c r="TK79" s="33"/>
      <c r="TL79" s="33"/>
      <c r="TM79" s="33"/>
      <c r="TN79" s="33"/>
      <c r="TO79" s="33"/>
      <c r="TP79" s="33"/>
      <c r="TQ79" s="33"/>
      <c r="TR79" s="33"/>
      <c r="TS79" s="33"/>
      <c r="TT79" s="33"/>
      <c r="TU79" s="33"/>
      <c r="TV79" s="33"/>
      <c r="TW79" s="33"/>
      <c r="TX79" s="33"/>
      <c r="TY79" s="33"/>
      <c r="TZ79" s="33"/>
      <c r="UA79" s="33"/>
      <c r="UB79" s="33"/>
      <c r="UC79" s="33"/>
      <c r="UD79" s="33"/>
      <c r="UE79" s="33"/>
      <c r="UF79" s="33"/>
      <c r="UG79" s="33"/>
      <c r="UH79" s="33"/>
      <c r="UI79" s="35"/>
      <c r="UJ79" s="35"/>
      <c r="UK79" s="35"/>
      <c r="UL79" s="35"/>
      <c r="UM79" s="35"/>
      <c r="UN79" s="35"/>
      <c r="UO79" s="35"/>
      <c r="UP79" s="35"/>
      <c r="UQ79" s="35"/>
      <c r="UR79" s="35"/>
      <c r="US79" s="35"/>
      <c r="UT79" s="35"/>
      <c r="UU79" s="35"/>
      <c r="UV79" s="35"/>
      <c r="UW79" s="35"/>
      <c r="UX79" s="35"/>
      <c r="UY79" s="35"/>
      <c r="UZ79" s="35"/>
      <c r="VA79" s="35"/>
      <c r="VB79" s="36"/>
    </row>
    <row r="80" spans="1:574" s="34" customFormat="1" ht="15" customHeight="1">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c r="JG80" s="33"/>
      <c r="JH80" s="33"/>
      <c r="JI80" s="33"/>
      <c r="JJ80" s="33"/>
      <c r="JK80" s="33"/>
      <c r="JL80" s="33"/>
      <c r="JM80" s="33"/>
      <c r="JN80" s="33"/>
      <c r="JO80" s="33"/>
      <c r="JP80" s="33"/>
      <c r="JQ80" s="33"/>
      <c r="JR80" s="33"/>
      <c r="JS80" s="33"/>
      <c r="JT80" s="33"/>
      <c r="JU80" s="33"/>
      <c r="JV80" s="33"/>
      <c r="JW80" s="33"/>
      <c r="JX80" s="33"/>
      <c r="JY80" s="33"/>
      <c r="JZ80" s="33"/>
      <c r="KA80" s="33"/>
      <c r="KB80" s="33"/>
      <c r="KC80" s="33"/>
      <c r="KD80" s="33"/>
      <c r="KE80" s="33"/>
      <c r="KF80" s="33"/>
      <c r="KG80" s="33"/>
      <c r="KH80" s="33"/>
      <c r="KI80" s="33"/>
      <c r="KJ80" s="33"/>
      <c r="KK80" s="33"/>
      <c r="KL80" s="33"/>
      <c r="KM80" s="33"/>
      <c r="KN80" s="33"/>
      <c r="KO80" s="33"/>
      <c r="KP80" s="33"/>
      <c r="KQ80" s="33"/>
      <c r="KR80" s="33"/>
      <c r="KS80" s="33"/>
      <c r="KT80" s="33"/>
      <c r="KU80" s="33"/>
      <c r="KV80" s="33"/>
      <c r="KW80" s="33"/>
      <c r="KX80" s="33"/>
      <c r="KY80" s="33"/>
      <c r="KZ80" s="33"/>
      <c r="LA80" s="33"/>
      <c r="LB80" s="33"/>
      <c r="LC80" s="33"/>
      <c r="LD80" s="33"/>
      <c r="LE80" s="33"/>
      <c r="LF80" s="33"/>
      <c r="LG80" s="33"/>
      <c r="LH80" s="33"/>
      <c r="LI80" s="33"/>
      <c r="LJ80" s="33"/>
      <c r="LK80" s="33"/>
      <c r="LL80" s="33"/>
      <c r="LM80" s="33"/>
      <c r="LN80" s="33"/>
      <c r="LO80" s="33"/>
      <c r="LP80" s="33"/>
      <c r="LQ80" s="33"/>
      <c r="LR80" s="33"/>
      <c r="LS80" s="33"/>
      <c r="LT80" s="33"/>
      <c r="LU80" s="33"/>
      <c r="LV80" s="33"/>
      <c r="LW80" s="33"/>
      <c r="LX80" s="33"/>
      <c r="LY80" s="33"/>
      <c r="LZ80" s="33"/>
      <c r="MA80" s="33"/>
      <c r="MB80" s="33"/>
      <c r="MC80" s="33"/>
      <c r="MD80" s="33"/>
      <c r="ME80" s="33"/>
      <c r="MF80" s="33"/>
      <c r="MG80" s="33"/>
      <c r="MH80" s="33"/>
      <c r="MI80" s="33"/>
      <c r="MJ80" s="33"/>
      <c r="MK80" s="33"/>
      <c r="ML80" s="33"/>
      <c r="MM80" s="33"/>
      <c r="MN80" s="33"/>
      <c r="MO80" s="33"/>
      <c r="MP80" s="33"/>
      <c r="MQ80" s="33"/>
      <c r="MR80" s="33"/>
      <c r="MS80" s="33"/>
      <c r="MT80" s="33"/>
      <c r="MU80" s="33"/>
      <c r="MV80" s="33"/>
      <c r="MW80" s="33"/>
      <c r="MX80" s="33"/>
      <c r="MY80" s="33"/>
      <c r="MZ80" s="33"/>
      <c r="NA80" s="33"/>
      <c r="NB80" s="33"/>
      <c r="NC80" s="33"/>
      <c r="ND80" s="33"/>
      <c r="NE80" s="33"/>
      <c r="NF80" s="33"/>
      <c r="NG80" s="33"/>
      <c r="NH80" s="33"/>
      <c r="NI80" s="33"/>
      <c r="NJ80" s="33"/>
      <c r="NK80" s="33"/>
      <c r="NL80" s="33"/>
      <c r="NM80" s="33"/>
      <c r="NN80" s="33"/>
      <c r="NO80" s="33"/>
      <c r="NP80" s="33"/>
      <c r="NQ80" s="33"/>
      <c r="NR80" s="33"/>
      <c r="NS80" s="33"/>
      <c r="NT80" s="33"/>
      <c r="NU80" s="33"/>
      <c r="NV80" s="33"/>
      <c r="NW80" s="33"/>
      <c r="NX80" s="33"/>
      <c r="NY80" s="33"/>
      <c r="NZ80" s="33"/>
      <c r="OA80" s="33"/>
      <c r="OB80" s="33"/>
      <c r="OC80" s="33"/>
      <c r="OD80" s="33"/>
      <c r="OE80" s="33"/>
      <c r="OF80" s="33"/>
      <c r="OG80" s="33"/>
      <c r="OH80" s="33"/>
      <c r="OI80" s="33"/>
      <c r="OJ80" s="33"/>
      <c r="OK80" s="33"/>
      <c r="OL80" s="33"/>
      <c r="OM80" s="33"/>
      <c r="ON80" s="33"/>
      <c r="OO80" s="33"/>
      <c r="OP80" s="33"/>
      <c r="OQ80" s="33"/>
      <c r="OR80" s="33"/>
      <c r="OS80" s="33"/>
      <c r="OT80" s="33"/>
      <c r="OU80" s="33"/>
      <c r="OV80" s="33"/>
      <c r="OW80" s="33"/>
      <c r="OX80" s="33"/>
      <c r="OY80" s="33"/>
      <c r="OZ80" s="33"/>
      <c r="PA80" s="33"/>
      <c r="PB80" s="33"/>
      <c r="PC80" s="33"/>
      <c r="PD80" s="33"/>
      <c r="PE80" s="33"/>
      <c r="PF80" s="33"/>
      <c r="PG80" s="33"/>
      <c r="PH80" s="33"/>
      <c r="PI80" s="33"/>
      <c r="PJ80" s="33"/>
      <c r="PK80" s="33"/>
      <c r="PL80" s="33"/>
      <c r="PM80" s="33"/>
      <c r="PN80" s="33"/>
      <c r="PO80" s="33"/>
      <c r="PP80" s="33"/>
      <c r="PQ80" s="33"/>
      <c r="PR80" s="33"/>
      <c r="PS80" s="33"/>
      <c r="PT80" s="33"/>
      <c r="PU80" s="33"/>
      <c r="PV80" s="33"/>
      <c r="PW80" s="33"/>
      <c r="PX80" s="33"/>
      <c r="PY80" s="33"/>
      <c r="PZ80" s="33"/>
      <c r="QA80" s="33"/>
      <c r="QB80" s="33"/>
      <c r="QC80" s="33"/>
      <c r="QD80" s="33"/>
      <c r="QE80" s="33"/>
      <c r="QF80" s="33"/>
      <c r="QG80" s="33"/>
      <c r="QH80" s="33"/>
      <c r="QI80" s="33"/>
      <c r="QJ80" s="33"/>
      <c r="QK80" s="33"/>
      <c r="QL80" s="33"/>
      <c r="QM80" s="33"/>
      <c r="QN80" s="33"/>
      <c r="QO80" s="33"/>
      <c r="QP80" s="33"/>
      <c r="QQ80" s="33"/>
      <c r="QR80" s="33"/>
      <c r="QS80" s="33"/>
      <c r="QT80" s="33"/>
      <c r="QU80" s="33"/>
      <c r="QV80" s="33"/>
      <c r="QW80" s="33"/>
      <c r="QX80" s="33"/>
      <c r="QY80" s="33"/>
      <c r="QZ80" s="33"/>
      <c r="RA80" s="33"/>
      <c r="RB80" s="33"/>
      <c r="RC80" s="33"/>
      <c r="RD80" s="33"/>
      <c r="RE80" s="33"/>
      <c r="RF80" s="33"/>
      <c r="RG80" s="33"/>
      <c r="RH80" s="33"/>
      <c r="RI80" s="33"/>
      <c r="RJ80" s="33"/>
      <c r="RK80" s="33"/>
      <c r="RL80" s="33"/>
      <c r="RM80" s="33"/>
      <c r="RN80" s="33"/>
      <c r="RO80" s="33"/>
      <c r="RP80" s="33"/>
      <c r="RQ80" s="33"/>
      <c r="RR80" s="33"/>
      <c r="RS80" s="33"/>
      <c r="RT80" s="33"/>
      <c r="RU80" s="33"/>
      <c r="RV80" s="33"/>
      <c r="RW80" s="33"/>
      <c r="RX80" s="33"/>
      <c r="RY80" s="33"/>
      <c r="RZ80" s="33"/>
      <c r="SA80" s="33"/>
      <c r="SB80" s="33"/>
      <c r="SC80" s="33"/>
      <c r="SD80" s="33"/>
      <c r="SE80" s="33"/>
      <c r="SF80" s="33"/>
      <c r="SG80" s="33"/>
      <c r="SH80" s="33"/>
      <c r="SI80" s="33"/>
      <c r="SJ80" s="33"/>
      <c r="SK80" s="33"/>
      <c r="SL80" s="33"/>
      <c r="SM80" s="33"/>
      <c r="SN80" s="33"/>
      <c r="SO80" s="33"/>
      <c r="SP80" s="33"/>
      <c r="SQ80" s="33"/>
      <c r="SR80" s="33"/>
      <c r="SS80" s="33"/>
      <c r="ST80" s="33"/>
      <c r="SU80" s="33"/>
      <c r="SV80" s="33"/>
      <c r="SW80" s="33"/>
      <c r="SX80" s="33"/>
      <c r="SY80" s="33"/>
      <c r="SZ80" s="33"/>
      <c r="TA80" s="33"/>
      <c r="TB80" s="33"/>
      <c r="TC80" s="33"/>
      <c r="TD80" s="33"/>
      <c r="TE80" s="33"/>
      <c r="TF80" s="33"/>
      <c r="TG80" s="33"/>
      <c r="TH80" s="33"/>
      <c r="TI80" s="33"/>
      <c r="TJ80" s="33"/>
      <c r="TK80" s="33"/>
      <c r="TL80" s="33"/>
      <c r="TM80" s="33"/>
      <c r="TN80" s="33"/>
      <c r="TO80" s="33"/>
      <c r="TP80" s="33"/>
      <c r="TQ80" s="33"/>
      <c r="TR80" s="33"/>
      <c r="TS80" s="33"/>
      <c r="TT80" s="33"/>
      <c r="TU80" s="33"/>
      <c r="TV80" s="33"/>
      <c r="TW80" s="33"/>
      <c r="TX80" s="33"/>
      <c r="TY80" s="33"/>
      <c r="TZ80" s="33"/>
      <c r="UA80" s="33"/>
      <c r="UB80" s="33"/>
      <c r="UC80" s="33"/>
      <c r="UD80" s="33"/>
      <c r="UE80" s="33"/>
      <c r="UF80" s="33"/>
      <c r="UG80" s="33"/>
      <c r="UH80" s="33"/>
      <c r="UI80" s="35"/>
      <c r="UJ80" s="35"/>
      <c r="UK80" s="35"/>
      <c r="UL80" s="35"/>
      <c r="UM80" s="35"/>
      <c r="UN80" s="35"/>
      <c r="UO80" s="35"/>
      <c r="UP80" s="35"/>
      <c r="UQ80" s="35"/>
      <c r="UR80" s="35"/>
      <c r="US80" s="35"/>
      <c r="UT80" s="35"/>
      <c r="UU80" s="35"/>
      <c r="UV80" s="35"/>
      <c r="UW80" s="35"/>
      <c r="UX80" s="35"/>
      <c r="UY80" s="35"/>
      <c r="UZ80" s="35"/>
      <c r="VA80" s="35"/>
      <c r="VB80" s="36"/>
    </row>
    <row r="81" spans="1:574" s="34" customFormat="1" ht="15" customHeight="1">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c r="EE81" s="33"/>
      <c r="EF81" s="33"/>
      <c r="EG81" s="33"/>
      <c r="EH81" s="33"/>
      <c r="EI81" s="33"/>
      <c r="EJ81" s="33"/>
      <c r="EK81" s="33"/>
      <c r="EL81" s="33"/>
      <c r="EM81" s="33"/>
      <c r="EN81" s="33"/>
      <c r="EO81" s="33"/>
      <c r="EP81" s="33"/>
      <c r="EQ81" s="33"/>
      <c r="ER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3"/>
      <c r="GA81" s="33"/>
      <c r="GB81" s="33"/>
      <c r="GC81" s="33"/>
      <c r="GD81" s="33"/>
      <c r="GE81" s="33"/>
      <c r="GF81" s="33"/>
      <c r="GG81" s="33"/>
      <c r="GH81" s="33"/>
      <c r="GI81" s="33"/>
      <c r="GJ81" s="33"/>
      <c r="GK81" s="33"/>
      <c r="GL81" s="33"/>
      <c r="GM81" s="33"/>
      <c r="GN81" s="33"/>
      <c r="GO81" s="33"/>
      <c r="GP81" s="33"/>
      <c r="GQ81" s="33"/>
      <c r="GR81" s="33"/>
      <c r="GS81" s="33"/>
      <c r="GT81" s="33"/>
      <c r="GU81" s="33"/>
      <c r="GV81" s="33"/>
      <c r="GW81" s="33"/>
      <c r="GX81" s="33"/>
      <c r="GY81" s="33"/>
      <c r="GZ81" s="33"/>
      <c r="HA81" s="33"/>
      <c r="HB81" s="33"/>
      <c r="HC81" s="33"/>
      <c r="HD81" s="33"/>
      <c r="HE81" s="33"/>
      <c r="HF81" s="33"/>
      <c r="HG81" s="33"/>
      <c r="HH81" s="33"/>
      <c r="HI81" s="33"/>
      <c r="HJ81" s="33"/>
      <c r="HK81" s="33"/>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3"/>
      <c r="IW81" s="33"/>
      <c r="IX81" s="33"/>
      <c r="IY81" s="33"/>
      <c r="IZ81" s="33"/>
      <c r="JA81" s="33"/>
      <c r="JB81" s="33"/>
      <c r="JC81" s="33"/>
      <c r="JD81" s="33"/>
      <c r="JE81" s="33"/>
      <c r="JF81" s="33"/>
      <c r="JG81" s="33"/>
      <c r="JH81" s="33"/>
      <c r="JI81" s="33"/>
      <c r="JJ81" s="33"/>
      <c r="JK81" s="33"/>
      <c r="JL81" s="33"/>
      <c r="JM81" s="33"/>
      <c r="JN81" s="33"/>
      <c r="JO81" s="33"/>
      <c r="JP81" s="33"/>
      <c r="JQ81" s="33"/>
      <c r="JR81" s="33"/>
      <c r="JS81" s="33"/>
      <c r="JT81" s="33"/>
      <c r="JU81" s="33"/>
      <c r="JV81" s="33"/>
      <c r="JW81" s="33"/>
      <c r="JX81" s="33"/>
      <c r="JY81" s="33"/>
      <c r="JZ81" s="33"/>
      <c r="KA81" s="33"/>
      <c r="KB81" s="33"/>
      <c r="KC81" s="33"/>
      <c r="KD81" s="33"/>
      <c r="KE81" s="33"/>
      <c r="KF81" s="33"/>
      <c r="KG81" s="33"/>
      <c r="KH81" s="33"/>
      <c r="KI81" s="33"/>
      <c r="KJ81" s="33"/>
      <c r="KK81" s="33"/>
      <c r="KL81" s="33"/>
      <c r="KM81" s="33"/>
      <c r="KN81" s="33"/>
      <c r="KO81" s="33"/>
      <c r="KP81" s="33"/>
      <c r="KQ81" s="33"/>
      <c r="KR81" s="33"/>
      <c r="KS81" s="33"/>
      <c r="KT81" s="33"/>
      <c r="KU81" s="33"/>
      <c r="KV81" s="33"/>
      <c r="KW81" s="33"/>
      <c r="KX81" s="33"/>
      <c r="KY81" s="33"/>
      <c r="KZ81" s="33"/>
      <c r="LA81" s="33"/>
      <c r="LB81" s="33"/>
      <c r="LC81" s="33"/>
      <c r="LD81" s="33"/>
      <c r="LE81" s="33"/>
      <c r="LF81" s="33"/>
      <c r="LG81" s="33"/>
      <c r="LH81" s="33"/>
      <c r="LI81" s="33"/>
      <c r="LJ81" s="33"/>
      <c r="LK81" s="33"/>
      <c r="LL81" s="33"/>
      <c r="LM81" s="33"/>
      <c r="LN81" s="33"/>
      <c r="LO81" s="33"/>
      <c r="LP81" s="33"/>
      <c r="LQ81" s="33"/>
      <c r="LR81" s="33"/>
      <c r="LS81" s="33"/>
      <c r="LT81" s="33"/>
      <c r="LU81" s="33"/>
      <c r="LV81" s="33"/>
      <c r="LW81" s="33"/>
      <c r="LX81" s="33"/>
      <c r="LY81" s="33"/>
      <c r="LZ81" s="33"/>
      <c r="MA81" s="33"/>
      <c r="MB81" s="33"/>
      <c r="MC81" s="33"/>
      <c r="MD81" s="33"/>
      <c r="ME81" s="33"/>
      <c r="MF81" s="33"/>
      <c r="MG81" s="33"/>
      <c r="MH81" s="33"/>
      <c r="MI81" s="33"/>
      <c r="MJ81" s="33"/>
      <c r="MK81" s="33"/>
      <c r="ML81" s="33"/>
      <c r="MM81" s="33"/>
      <c r="MN81" s="33"/>
      <c r="MO81" s="33"/>
      <c r="MP81" s="33"/>
      <c r="MQ81" s="33"/>
      <c r="MR81" s="33"/>
      <c r="MS81" s="33"/>
      <c r="MT81" s="33"/>
      <c r="MU81" s="33"/>
      <c r="MV81" s="33"/>
      <c r="MW81" s="33"/>
      <c r="MX81" s="33"/>
      <c r="MY81" s="33"/>
      <c r="MZ81" s="33"/>
      <c r="NA81" s="33"/>
      <c r="NB81" s="33"/>
      <c r="NC81" s="33"/>
      <c r="ND81" s="33"/>
      <c r="NE81" s="33"/>
      <c r="NF81" s="33"/>
      <c r="NG81" s="33"/>
      <c r="NH81" s="33"/>
      <c r="NI81" s="33"/>
      <c r="NJ81" s="33"/>
      <c r="NK81" s="33"/>
      <c r="NL81" s="33"/>
      <c r="NM81" s="33"/>
      <c r="NN81" s="33"/>
      <c r="NO81" s="33"/>
      <c r="NP81" s="33"/>
      <c r="NQ81" s="33"/>
      <c r="NR81" s="33"/>
      <c r="NS81" s="33"/>
      <c r="NT81" s="33"/>
      <c r="NU81" s="33"/>
      <c r="NV81" s="33"/>
      <c r="NW81" s="33"/>
      <c r="NX81" s="33"/>
      <c r="NY81" s="33"/>
      <c r="NZ81" s="33"/>
      <c r="OA81" s="33"/>
      <c r="OB81" s="33"/>
      <c r="OC81" s="33"/>
      <c r="OD81" s="33"/>
      <c r="OE81" s="33"/>
      <c r="OF81" s="33"/>
      <c r="OG81" s="33"/>
      <c r="OH81" s="33"/>
      <c r="OI81" s="33"/>
      <c r="OJ81" s="33"/>
      <c r="OK81" s="33"/>
      <c r="OL81" s="33"/>
      <c r="OM81" s="33"/>
      <c r="ON81" s="33"/>
      <c r="OO81" s="33"/>
      <c r="OP81" s="33"/>
      <c r="OQ81" s="33"/>
      <c r="OR81" s="33"/>
      <c r="OS81" s="33"/>
      <c r="OT81" s="33"/>
      <c r="OU81" s="33"/>
      <c r="OV81" s="33"/>
      <c r="OW81" s="33"/>
      <c r="OX81" s="33"/>
      <c r="OY81" s="33"/>
      <c r="OZ81" s="33"/>
      <c r="PA81" s="33"/>
      <c r="PB81" s="33"/>
      <c r="PC81" s="33"/>
      <c r="PD81" s="33"/>
      <c r="PE81" s="33"/>
      <c r="PF81" s="33"/>
      <c r="PG81" s="33"/>
      <c r="PH81" s="33"/>
      <c r="PI81" s="33"/>
      <c r="PJ81" s="33"/>
      <c r="PK81" s="33"/>
      <c r="PL81" s="33"/>
      <c r="PM81" s="33"/>
      <c r="PN81" s="33"/>
      <c r="PO81" s="33"/>
      <c r="PP81" s="33"/>
      <c r="PQ81" s="33"/>
      <c r="PR81" s="33"/>
      <c r="PS81" s="33"/>
      <c r="PT81" s="33"/>
      <c r="PU81" s="33"/>
      <c r="PV81" s="33"/>
      <c r="PW81" s="33"/>
      <c r="PX81" s="33"/>
      <c r="PY81" s="33"/>
      <c r="PZ81" s="33"/>
      <c r="QA81" s="33"/>
      <c r="QB81" s="33"/>
      <c r="QC81" s="33"/>
      <c r="QD81" s="33"/>
      <c r="QE81" s="33"/>
      <c r="QF81" s="33"/>
      <c r="QG81" s="33"/>
      <c r="QH81" s="33"/>
      <c r="QI81" s="33"/>
      <c r="QJ81" s="33"/>
      <c r="QK81" s="33"/>
      <c r="QL81" s="33"/>
      <c r="QM81" s="33"/>
      <c r="QN81" s="33"/>
      <c r="QO81" s="33"/>
      <c r="QP81" s="33"/>
      <c r="QQ81" s="33"/>
      <c r="QR81" s="33"/>
      <c r="QS81" s="33"/>
      <c r="QT81" s="33"/>
      <c r="QU81" s="33"/>
      <c r="QV81" s="33"/>
      <c r="QW81" s="33"/>
      <c r="QX81" s="33"/>
      <c r="QY81" s="33"/>
      <c r="QZ81" s="33"/>
      <c r="RA81" s="33"/>
      <c r="RB81" s="33"/>
      <c r="RC81" s="33"/>
      <c r="RD81" s="33"/>
      <c r="RE81" s="33"/>
      <c r="RF81" s="33"/>
      <c r="RG81" s="33"/>
      <c r="RH81" s="33"/>
      <c r="RI81" s="33"/>
      <c r="RJ81" s="33"/>
      <c r="RK81" s="33"/>
      <c r="RL81" s="33"/>
      <c r="RM81" s="33"/>
      <c r="RN81" s="33"/>
      <c r="RO81" s="33"/>
      <c r="RP81" s="33"/>
      <c r="RQ81" s="33"/>
      <c r="RR81" s="33"/>
      <c r="RS81" s="33"/>
      <c r="RT81" s="33"/>
      <c r="RU81" s="33"/>
      <c r="RV81" s="33"/>
      <c r="RW81" s="33"/>
      <c r="RX81" s="33"/>
      <c r="RY81" s="33"/>
      <c r="RZ81" s="33"/>
      <c r="SA81" s="33"/>
      <c r="SB81" s="33"/>
      <c r="SC81" s="33"/>
      <c r="SD81" s="33"/>
      <c r="SE81" s="33"/>
      <c r="SF81" s="33"/>
      <c r="SG81" s="33"/>
      <c r="SH81" s="33"/>
      <c r="SI81" s="33"/>
      <c r="SJ81" s="33"/>
      <c r="SK81" s="33"/>
      <c r="SL81" s="33"/>
      <c r="SM81" s="33"/>
      <c r="SN81" s="33"/>
      <c r="SO81" s="33"/>
      <c r="SP81" s="33"/>
      <c r="SQ81" s="33"/>
      <c r="SR81" s="33"/>
      <c r="SS81" s="33"/>
      <c r="ST81" s="33"/>
      <c r="SU81" s="33"/>
      <c r="SV81" s="33"/>
      <c r="SW81" s="33"/>
      <c r="SX81" s="33"/>
      <c r="SY81" s="33"/>
      <c r="SZ81" s="33"/>
      <c r="TA81" s="33"/>
      <c r="TB81" s="33"/>
      <c r="TC81" s="33"/>
      <c r="TD81" s="33"/>
      <c r="TE81" s="33"/>
      <c r="TF81" s="33"/>
      <c r="TG81" s="33"/>
      <c r="TH81" s="33"/>
      <c r="TI81" s="33"/>
      <c r="TJ81" s="33"/>
      <c r="TK81" s="33"/>
      <c r="TL81" s="33"/>
      <c r="TM81" s="33"/>
      <c r="TN81" s="33"/>
      <c r="TO81" s="33"/>
      <c r="TP81" s="33"/>
      <c r="TQ81" s="33"/>
      <c r="TR81" s="33"/>
      <c r="TS81" s="33"/>
      <c r="TT81" s="33"/>
      <c r="TU81" s="33"/>
      <c r="TV81" s="33"/>
      <c r="TW81" s="33"/>
      <c r="TX81" s="33"/>
      <c r="TY81" s="33"/>
      <c r="TZ81" s="33"/>
      <c r="UA81" s="33"/>
      <c r="UB81" s="33"/>
      <c r="UC81" s="33"/>
      <c r="UD81" s="33"/>
      <c r="UE81" s="33"/>
      <c r="UF81" s="33"/>
      <c r="UG81" s="33"/>
      <c r="UH81" s="33"/>
      <c r="UI81" s="35"/>
      <c r="UJ81" s="35"/>
      <c r="UK81" s="35"/>
      <c r="UL81" s="35"/>
      <c r="UM81" s="35"/>
      <c r="UN81" s="35"/>
      <c r="UO81" s="35"/>
      <c r="UP81" s="35"/>
      <c r="UQ81" s="35"/>
      <c r="UR81" s="35"/>
      <c r="US81" s="35"/>
      <c r="UT81" s="35"/>
      <c r="UU81" s="35"/>
      <c r="UV81" s="35"/>
      <c r="UW81" s="35"/>
      <c r="UX81" s="35"/>
      <c r="UY81" s="35"/>
      <c r="UZ81" s="35"/>
      <c r="VA81" s="35"/>
      <c r="VB81" s="36"/>
    </row>
    <row r="82" spans="1:574" s="34" customFormat="1" ht="15" customHeight="1">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3"/>
      <c r="GA82" s="33"/>
      <c r="GB82" s="33"/>
      <c r="GC82" s="33"/>
      <c r="GD82" s="33"/>
      <c r="GE82" s="33"/>
      <c r="GF82" s="33"/>
      <c r="GG82" s="33"/>
      <c r="GH82" s="33"/>
      <c r="GI82" s="33"/>
      <c r="GJ82" s="33"/>
      <c r="GK82" s="33"/>
      <c r="GL82" s="33"/>
      <c r="GM82" s="33"/>
      <c r="GN82" s="33"/>
      <c r="GO82" s="33"/>
      <c r="GP82" s="33"/>
      <c r="GQ82" s="33"/>
      <c r="GR82" s="33"/>
      <c r="GS82" s="33"/>
      <c r="GT82" s="33"/>
      <c r="GU82" s="33"/>
      <c r="GV82" s="33"/>
      <c r="GW82" s="33"/>
      <c r="GX82" s="33"/>
      <c r="GY82" s="33"/>
      <c r="GZ82" s="33"/>
      <c r="HA82" s="33"/>
      <c r="HB82" s="33"/>
      <c r="HC82" s="33"/>
      <c r="HD82" s="33"/>
      <c r="HE82" s="33"/>
      <c r="HF82" s="33"/>
      <c r="HG82" s="33"/>
      <c r="HH82" s="33"/>
      <c r="HI82" s="33"/>
      <c r="HJ82" s="33"/>
      <c r="HK82" s="33"/>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3"/>
      <c r="IW82" s="33"/>
      <c r="IX82" s="33"/>
      <c r="IY82" s="33"/>
      <c r="IZ82" s="33"/>
      <c r="JA82" s="33"/>
      <c r="JB82" s="33"/>
      <c r="JC82" s="33"/>
      <c r="JD82" s="33"/>
      <c r="JE82" s="33"/>
      <c r="JF82" s="33"/>
      <c r="JG82" s="33"/>
      <c r="JH82" s="33"/>
      <c r="JI82" s="33"/>
      <c r="JJ82" s="33"/>
      <c r="JK82" s="33"/>
      <c r="JL82" s="33"/>
      <c r="JM82" s="33"/>
      <c r="JN82" s="33"/>
      <c r="JO82" s="33"/>
      <c r="JP82" s="33"/>
      <c r="JQ82" s="33"/>
      <c r="JR82" s="33"/>
      <c r="JS82" s="33"/>
      <c r="JT82" s="33"/>
      <c r="JU82" s="33"/>
      <c r="JV82" s="33"/>
      <c r="JW82" s="33"/>
      <c r="JX82" s="33"/>
      <c r="JY82" s="33"/>
      <c r="JZ82" s="33"/>
      <c r="KA82" s="33"/>
      <c r="KB82" s="33"/>
      <c r="KC82" s="33"/>
      <c r="KD82" s="33"/>
      <c r="KE82" s="33"/>
      <c r="KF82" s="33"/>
      <c r="KG82" s="33"/>
      <c r="KH82" s="33"/>
      <c r="KI82" s="33"/>
      <c r="KJ82" s="33"/>
      <c r="KK82" s="33"/>
      <c r="KL82" s="33"/>
      <c r="KM82" s="33"/>
      <c r="KN82" s="33"/>
      <c r="KO82" s="33"/>
      <c r="KP82" s="33"/>
      <c r="KQ82" s="33"/>
      <c r="KR82" s="33"/>
      <c r="KS82" s="33"/>
      <c r="KT82" s="33"/>
      <c r="KU82" s="33"/>
      <c r="KV82" s="33"/>
      <c r="KW82" s="33"/>
      <c r="KX82" s="33"/>
      <c r="KY82" s="33"/>
      <c r="KZ82" s="33"/>
      <c r="LA82" s="33"/>
      <c r="LB82" s="33"/>
      <c r="LC82" s="33"/>
      <c r="LD82" s="33"/>
      <c r="LE82" s="33"/>
      <c r="LF82" s="33"/>
      <c r="LG82" s="33"/>
      <c r="LH82" s="33"/>
      <c r="LI82" s="33"/>
      <c r="LJ82" s="33"/>
      <c r="LK82" s="33"/>
      <c r="LL82" s="33"/>
      <c r="LM82" s="33"/>
      <c r="LN82" s="33"/>
      <c r="LO82" s="33"/>
      <c r="LP82" s="33"/>
      <c r="LQ82" s="33"/>
      <c r="LR82" s="33"/>
      <c r="LS82" s="33"/>
      <c r="LT82" s="33"/>
      <c r="LU82" s="33"/>
      <c r="LV82" s="33"/>
      <c r="LW82" s="33"/>
      <c r="LX82" s="33"/>
      <c r="LY82" s="33"/>
      <c r="LZ82" s="33"/>
      <c r="MA82" s="33"/>
      <c r="MB82" s="33"/>
      <c r="MC82" s="33"/>
      <c r="MD82" s="33"/>
      <c r="ME82" s="33"/>
      <c r="MF82" s="33"/>
      <c r="MG82" s="33"/>
      <c r="MH82" s="33"/>
      <c r="MI82" s="33"/>
      <c r="MJ82" s="33"/>
      <c r="MK82" s="33"/>
      <c r="ML82" s="33"/>
      <c r="MM82" s="33"/>
      <c r="MN82" s="33"/>
      <c r="MO82" s="33"/>
      <c r="MP82" s="33"/>
      <c r="MQ82" s="33"/>
      <c r="MR82" s="33"/>
      <c r="MS82" s="33"/>
      <c r="MT82" s="33"/>
      <c r="MU82" s="33"/>
      <c r="MV82" s="33"/>
      <c r="MW82" s="33"/>
      <c r="MX82" s="33"/>
      <c r="MY82" s="33"/>
      <c r="MZ82" s="33"/>
      <c r="NA82" s="33"/>
      <c r="NB82" s="33"/>
      <c r="NC82" s="33"/>
      <c r="ND82" s="33"/>
      <c r="NE82" s="33"/>
      <c r="NF82" s="33"/>
      <c r="NG82" s="33"/>
      <c r="NH82" s="33"/>
      <c r="NI82" s="33"/>
      <c r="NJ82" s="33"/>
      <c r="NK82" s="33"/>
      <c r="NL82" s="33"/>
      <c r="NM82" s="33"/>
      <c r="NN82" s="33"/>
      <c r="NO82" s="33"/>
      <c r="NP82" s="33"/>
      <c r="NQ82" s="33"/>
      <c r="NR82" s="33"/>
      <c r="NS82" s="33"/>
      <c r="NT82" s="33"/>
      <c r="NU82" s="33"/>
      <c r="NV82" s="33"/>
      <c r="NW82" s="33"/>
      <c r="NX82" s="33"/>
      <c r="NY82" s="33"/>
      <c r="NZ82" s="33"/>
      <c r="OA82" s="33"/>
      <c r="OB82" s="33"/>
      <c r="OC82" s="33"/>
      <c r="OD82" s="33"/>
      <c r="OE82" s="33"/>
      <c r="OF82" s="33"/>
      <c r="OG82" s="33"/>
      <c r="OH82" s="33"/>
      <c r="OI82" s="33"/>
      <c r="OJ82" s="33"/>
      <c r="OK82" s="33"/>
      <c r="OL82" s="33"/>
      <c r="OM82" s="33"/>
      <c r="ON82" s="33"/>
      <c r="OO82" s="33"/>
      <c r="OP82" s="33"/>
      <c r="OQ82" s="33"/>
      <c r="OR82" s="33"/>
      <c r="OS82" s="33"/>
      <c r="OT82" s="33"/>
      <c r="OU82" s="33"/>
      <c r="OV82" s="33"/>
      <c r="OW82" s="33"/>
      <c r="OX82" s="33"/>
      <c r="OY82" s="33"/>
      <c r="OZ82" s="33"/>
      <c r="PA82" s="33"/>
      <c r="PB82" s="33"/>
      <c r="PC82" s="33"/>
      <c r="PD82" s="33"/>
      <c r="PE82" s="33"/>
      <c r="PF82" s="33"/>
      <c r="PG82" s="33"/>
      <c r="PH82" s="33"/>
      <c r="PI82" s="33"/>
      <c r="PJ82" s="33"/>
      <c r="PK82" s="33"/>
      <c r="PL82" s="33"/>
      <c r="PM82" s="33"/>
      <c r="PN82" s="33"/>
      <c r="PO82" s="33"/>
      <c r="PP82" s="33"/>
      <c r="PQ82" s="33"/>
      <c r="PR82" s="33"/>
      <c r="PS82" s="33"/>
      <c r="PT82" s="33"/>
      <c r="PU82" s="33"/>
      <c r="PV82" s="33"/>
      <c r="PW82" s="33"/>
      <c r="PX82" s="33"/>
      <c r="PY82" s="33"/>
      <c r="PZ82" s="33"/>
      <c r="QA82" s="33"/>
      <c r="QB82" s="33"/>
      <c r="QC82" s="33"/>
      <c r="QD82" s="33"/>
      <c r="QE82" s="33"/>
      <c r="QF82" s="33"/>
      <c r="QG82" s="33"/>
      <c r="QH82" s="33"/>
      <c r="QI82" s="33"/>
      <c r="QJ82" s="33"/>
      <c r="QK82" s="33"/>
      <c r="QL82" s="33"/>
      <c r="QM82" s="33"/>
      <c r="QN82" s="33"/>
      <c r="QO82" s="33"/>
      <c r="QP82" s="33"/>
      <c r="QQ82" s="33"/>
      <c r="QR82" s="33"/>
      <c r="QS82" s="33"/>
      <c r="QT82" s="33"/>
      <c r="QU82" s="33"/>
      <c r="QV82" s="33"/>
      <c r="QW82" s="33"/>
      <c r="QX82" s="33"/>
      <c r="QY82" s="33"/>
      <c r="QZ82" s="33"/>
      <c r="RA82" s="33"/>
      <c r="RB82" s="33"/>
      <c r="RC82" s="33"/>
      <c r="RD82" s="33"/>
      <c r="RE82" s="33"/>
      <c r="RF82" s="33"/>
      <c r="RG82" s="33"/>
      <c r="RH82" s="33"/>
      <c r="RI82" s="33"/>
      <c r="RJ82" s="33"/>
      <c r="RK82" s="33"/>
      <c r="RL82" s="33"/>
      <c r="RM82" s="33"/>
      <c r="RN82" s="33"/>
      <c r="RO82" s="33"/>
      <c r="RP82" s="33"/>
      <c r="RQ82" s="33"/>
      <c r="RR82" s="33"/>
      <c r="RS82" s="33"/>
      <c r="RT82" s="33"/>
      <c r="RU82" s="33"/>
      <c r="RV82" s="33"/>
      <c r="RW82" s="33"/>
      <c r="RX82" s="33"/>
      <c r="RY82" s="33"/>
      <c r="RZ82" s="33"/>
      <c r="SA82" s="33"/>
      <c r="SB82" s="33"/>
      <c r="SC82" s="33"/>
      <c r="SD82" s="33"/>
      <c r="SE82" s="33"/>
      <c r="SF82" s="33"/>
      <c r="SG82" s="33"/>
      <c r="SH82" s="33"/>
      <c r="SI82" s="33"/>
      <c r="SJ82" s="33"/>
      <c r="SK82" s="33"/>
      <c r="SL82" s="33"/>
      <c r="SM82" s="33"/>
      <c r="SN82" s="33"/>
      <c r="SO82" s="33"/>
      <c r="SP82" s="33"/>
      <c r="SQ82" s="33"/>
      <c r="SR82" s="33"/>
      <c r="SS82" s="33"/>
      <c r="ST82" s="33"/>
      <c r="SU82" s="33"/>
      <c r="SV82" s="33"/>
      <c r="SW82" s="33"/>
      <c r="SX82" s="33"/>
      <c r="SY82" s="33"/>
      <c r="SZ82" s="33"/>
      <c r="TA82" s="33"/>
      <c r="TB82" s="33"/>
      <c r="TC82" s="33"/>
      <c r="TD82" s="33"/>
      <c r="TE82" s="33"/>
      <c r="TF82" s="33"/>
      <c r="TG82" s="33"/>
      <c r="TH82" s="33"/>
      <c r="TI82" s="33"/>
      <c r="TJ82" s="33"/>
      <c r="TK82" s="33"/>
      <c r="TL82" s="33"/>
      <c r="TM82" s="33"/>
      <c r="TN82" s="33"/>
      <c r="TO82" s="33"/>
      <c r="TP82" s="33"/>
      <c r="TQ82" s="33"/>
      <c r="TR82" s="33"/>
      <c r="TS82" s="33"/>
      <c r="TT82" s="33"/>
      <c r="TU82" s="33"/>
      <c r="TV82" s="33"/>
      <c r="TW82" s="33"/>
      <c r="TX82" s="33"/>
      <c r="TY82" s="33"/>
      <c r="TZ82" s="33"/>
      <c r="UA82" s="33"/>
      <c r="UB82" s="33"/>
      <c r="UC82" s="33"/>
      <c r="UD82" s="33"/>
      <c r="UE82" s="33"/>
      <c r="UF82" s="33"/>
      <c r="UG82" s="33"/>
      <c r="UH82" s="33"/>
      <c r="UI82" s="35"/>
      <c r="UJ82" s="35"/>
      <c r="UK82" s="35"/>
      <c r="UL82" s="35"/>
      <c r="UM82" s="35"/>
      <c r="UN82" s="35"/>
      <c r="UO82" s="35"/>
      <c r="UP82" s="35"/>
      <c r="UQ82" s="35"/>
      <c r="UR82" s="35"/>
      <c r="US82" s="35"/>
      <c r="UT82" s="35"/>
      <c r="UU82" s="35"/>
      <c r="UV82" s="35"/>
      <c r="UW82" s="35"/>
      <c r="UX82" s="35"/>
      <c r="UY82" s="35"/>
      <c r="UZ82" s="35"/>
      <c r="VA82" s="35"/>
      <c r="VB82" s="33"/>
    </row>
    <row r="83" spans="1:574" s="34" customFormat="1" ht="15" customHeight="1">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c r="JG83" s="33"/>
      <c r="JH83" s="33"/>
      <c r="JI83" s="33"/>
      <c r="JJ83" s="33"/>
      <c r="JK83" s="33"/>
      <c r="JL83" s="33"/>
      <c r="JM83" s="33"/>
      <c r="JN83" s="33"/>
      <c r="JO83" s="33"/>
      <c r="JP83" s="33"/>
      <c r="JQ83" s="33"/>
      <c r="JR83" s="33"/>
      <c r="JS83" s="33"/>
      <c r="JT83" s="33"/>
      <c r="JU83" s="33"/>
      <c r="JV83" s="33"/>
      <c r="JW83" s="33"/>
      <c r="JX83" s="33"/>
      <c r="JY83" s="33"/>
      <c r="JZ83" s="33"/>
      <c r="KA83" s="33"/>
      <c r="KB83" s="33"/>
      <c r="KC83" s="33"/>
      <c r="KD83" s="33"/>
      <c r="KE83" s="33"/>
      <c r="KF83" s="33"/>
      <c r="KG83" s="33"/>
      <c r="KH83" s="33"/>
      <c r="KI83" s="33"/>
      <c r="KJ83" s="33"/>
      <c r="KK83" s="33"/>
      <c r="KL83" s="33"/>
      <c r="KM83" s="33"/>
      <c r="KN83" s="33"/>
      <c r="KO83" s="33"/>
      <c r="KP83" s="33"/>
      <c r="KQ83" s="33"/>
      <c r="KR83" s="33"/>
      <c r="KS83" s="33"/>
      <c r="KT83" s="33"/>
      <c r="KU83" s="33"/>
      <c r="KV83" s="33"/>
      <c r="KW83" s="33"/>
      <c r="KX83" s="33"/>
      <c r="KY83" s="33"/>
      <c r="KZ83" s="33"/>
      <c r="LA83" s="33"/>
      <c r="LB83" s="33"/>
      <c r="LC83" s="33"/>
      <c r="LD83" s="33"/>
      <c r="LE83" s="33"/>
      <c r="LF83" s="33"/>
      <c r="LG83" s="33"/>
      <c r="LH83" s="33"/>
      <c r="LI83" s="33"/>
      <c r="LJ83" s="33"/>
      <c r="LK83" s="33"/>
      <c r="LL83" s="33"/>
      <c r="LM83" s="33"/>
      <c r="LN83" s="33"/>
      <c r="LO83" s="33"/>
      <c r="LP83" s="33"/>
      <c r="LQ83" s="33"/>
      <c r="LR83" s="33"/>
      <c r="LS83" s="33"/>
      <c r="LT83" s="33"/>
      <c r="LU83" s="33"/>
      <c r="LV83" s="33"/>
      <c r="LW83" s="33"/>
      <c r="LX83" s="33"/>
      <c r="LY83" s="33"/>
      <c r="LZ83" s="33"/>
      <c r="MA83" s="33"/>
      <c r="MB83" s="33"/>
      <c r="MC83" s="33"/>
      <c r="MD83" s="33"/>
      <c r="ME83" s="33"/>
      <c r="MF83" s="33"/>
      <c r="MG83" s="33"/>
      <c r="MH83" s="33"/>
      <c r="MI83" s="33"/>
      <c r="MJ83" s="33"/>
      <c r="MK83" s="33"/>
      <c r="ML83" s="33"/>
      <c r="MM83" s="33"/>
      <c r="MN83" s="33"/>
      <c r="MO83" s="33"/>
      <c r="MP83" s="33"/>
      <c r="MQ83" s="33"/>
      <c r="MR83" s="33"/>
      <c r="MS83" s="33"/>
      <c r="MT83" s="33"/>
      <c r="MU83" s="33"/>
      <c r="MV83" s="33"/>
      <c r="MW83" s="33"/>
      <c r="MX83" s="33"/>
      <c r="MY83" s="33"/>
      <c r="MZ83" s="33"/>
      <c r="NA83" s="33"/>
      <c r="NB83" s="33"/>
      <c r="NC83" s="33"/>
      <c r="ND83" s="33"/>
      <c r="NE83" s="33"/>
      <c r="NF83" s="33"/>
      <c r="NG83" s="33"/>
      <c r="NH83" s="33"/>
      <c r="NI83" s="33"/>
      <c r="NJ83" s="33"/>
      <c r="NK83" s="33"/>
      <c r="NL83" s="33"/>
      <c r="NM83" s="33"/>
      <c r="NN83" s="33"/>
      <c r="NO83" s="33"/>
      <c r="NP83" s="33"/>
      <c r="NQ83" s="33"/>
      <c r="NR83" s="33"/>
      <c r="NS83" s="33"/>
      <c r="NT83" s="33"/>
      <c r="NU83" s="33"/>
      <c r="NV83" s="33"/>
      <c r="NW83" s="33"/>
      <c r="NX83" s="33"/>
      <c r="NY83" s="33"/>
      <c r="NZ83" s="33"/>
      <c r="OA83" s="33"/>
      <c r="OB83" s="33"/>
      <c r="OC83" s="33"/>
      <c r="OD83" s="33"/>
      <c r="OE83" s="33"/>
      <c r="OF83" s="33"/>
      <c r="OG83" s="33"/>
      <c r="OH83" s="33"/>
      <c r="OI83" s="33"/>
      <c r="OJ83" s="33"/>
      <c r="OK83" s="33"/>
      <c r="OL83" s="33"/>
      <c r="OM83" s="33"/>
      <c r="ON83" s="33"/>
      <c r="OO83" s="33"/>
      <c r="OP83" s="33"/>
      <c r="OQ83" s="33"/>
      <c r="OR83" s="33"/>
      <c r="OS83" s="33"/>
      <c r="OT83" s="33"/>
      <c r="OU83" s="33"/>
      <c r="OV83" s="33"/>
      <c r="OW83" s="33"/>
      <c r="OX83" s="33"/>
      <c r="OY83" s="33"/>
      <c r="OZ83" s="33"/>
      <c r="PA83" s="33"/>
      <c r="PB83" s="33"/>
      <c r="PC83" s="33"/>
      <c r="PD83" s="33"/>
      <c r="PE83" s="33"/>
      <c r="PF83" s="33"/>
      <c r="PG83" s="33"/>
      <c r="PH83" s="33"/>
      <c r="PI83" s="33"/>
      <c r="PJ83" s="33"/>
      <c r="PK83" s="33"/>
      <c r="PL83" s="33"/>
      <c r="PM83" s="33"/>
      <c r="PN83" s="33"/>
      <c r="PO83" s="33"/>
      <c r="PP83" s="33"/>
      <c r="PQ83" s="33"/>
      <c r="PR83" s="33"/>
      <c r="PS83" s="33"/>
      <c r="PT83" s="33"/>
      <c r="PU83" s="33"/>
      <c r="PV83" s="33"/>
      <c r="PW83" s="33"/>
      <c r="PX83" s="33"/>
      <c r="PY83" s="33"/>
      <c r="PZ83" s="33"/>
      <c r="QA83" s="33"/>
      <c r="QB83" s="33"/>
      <c r="QC83" s="33"/>
      <c r="QD83" s="33"/>
      <c r="QE83" s="33"/>
      <c r="QF83" s="33"/>
      <c r="QG83" s="33"/>
      <c r="QH83" s="33"/>
      <c r="QI83" s="33"/>
      <c r="QJ83" s="33"/>
      <c r="QK83" s="33"/>
      <c r="QL83" s="33"/>
      <c r="QM83" s="33"/>
      <c r="QN83" s="33"/>
      <c r="QO83" s="33"/>
      <c r="QP83" s="33"/>
      <c r="QQ83" s="33"/>
      <c r="QR83" s="33"/>
      <c r="QS83" s="33"/>
      <c r="QT83" s="33"/>
      <c r="QU83" s="33"/>
      <c r="QV83" s="33"/>
      <c r="QW83" s="33"/>
      <c r="QX83" s="33"/>
      <c r="QY83" s="33"/>
      <c r="QZ83" s="33"/>
      <c r="RA83" s="33"/>
      <c r="RB83" s="33"/>
      <c r="RC83" s="33"/>
      <c r="RD83" s="33"/>
      <c r="RE83" s="33"/>
      <c r="RF83" s="33"/>
      <c r="RG83" s="33"/>
      <c r="RH83" s="33"/>
      <c r="RI83" s="33"/>
      <c r="RJ83" s="33"/>
      <c r="RK83" s="33"/>
      <c r="RL83" s="33"/>
      <c r="RM83" s="33"/>
      <c r="RN83" s="33"/>
      <c r="RO83" s="33"/>
      <c r="RP83" s="33"/>
      <c r="RQ83" s="33"/>
      <c r="RR83" s="33"/>
      <c r="RS83" s="33"/>
      <c r="RT83" s="33"/>
      <c r="RU83" s="33"/>
      <c r="RV83" s="33"/>
      <c r="RW83" s="33"/>
      <c r="RX83" s="33"/>
      <c r="RY83" s="33"/>
      <c r="RZ83" s="33"/>
      <c r="SA83" s="33"/>
      <c r="SB83" s="33"/>
      <c r="SC83" s="33"/>
      <c r="SD83" s="33"/>
      <c r="SE83" s="33"/>
      <c r="SF83" s="33"/>
      <c r="SG83" s="33"/>
      <c r="SH83" s="33"/>
      <c r="SI83" s="33"/>
      <c r="SJ83" s="33"/>
      <c r="SK83" s="33"/>
      <c r="SL83" s="33"/>
      <c r="SM83" s="33"/>
      <c r="SN83" s="33"/>
      <c r="SO83" s="33"/>
      <c r="SP83" s="33"/>
      <c r="SQ83" s="33"/>
      <c r="SR83" s="33"/>
      <c r="SS83" s="33"/>
      <c r="ST83" s="33"/>
      <c r="SU83" s="33"/>
      <c r="SV83" s="33"/>
      <c r="SW83" s="33"/>
      <c r="SX83" s="33"/>
      <c r="SY83" s="33"/>
      <c r="SZ83" s="33"/>
      <c r="TA83" s="33"/>
      <c r="TB83" s="33"/>
      <c r="TC83" s="33"/>
      <c r="TD83" s="33"/>
      <c r="TE83" s="33"/>
      <c r="TF83" s="33"/>
      <c r="TG83" s="33"/>
      <c r="TH83" s="33"/>
      <c r="TI83" s="33"/>
      <c r="TJ83" s="33"/>
      <c r="TK83" s="33"/>
      <c r="TL83" s="33"/>
      <c r="TM83" s="33"/>
      <c r="TN83" s="33"/>
      <c r="TO83" s="33"/>
      <c r="TP83" s="33"/>
      <c r="TQ83" s="33"/>
      <c r="TR83" s="33"/>
      <c r="TS83" s="33"/>
      <c r="TT83" s="33"/>
      <c r="TU83" s="33"/>
      <c r="TV83" s="33"/>
      <c r="TW83" s="33"/>
      <c r="TX83" s="33"/>
      <c r="TY83" s="33"/>
      <c r="TZ83" s="33"/>
      <c r="UA83" s="33"/>
      <c r="UB83" s="33"/>
      <c r="UC83" s="33"/>
      <c r="UD83" s="33"/>
      <c r="UE83" s="33"/>
      <c r="UF83" s="33"/>
      <c r="UG83" s="33"/>
      <c r="UH83" s="33"/>
      <c r="UI83" s="35"/>
      <c r="UJ83" s="35"/>
      <c r="UK83" s="35"/>
      <c r="UL83" s="35"/>
      <c r="UM83" s="35"/>
      <c r="UN83" s="35"/>
      <c r="UO83" s="35"/>
      <c r="UP83" s="35"/>
      <c r="UQ83" s="35"/>
      <c r="UR83" s="35"/>
      <c r="US83" s="35"/>
      <c r="UT83" s="35"/>
      <c r="UU83" s="35"/>
      <c r="UV83" s="35"/>
      <c r="UW83" s="35"/>
      <c r="UX83" s="35"/>
      <c r="UY83" s="35"/>
      <c r="UZ83" s="35"/>
      <c r="VA83" s="35"/>
      <c r="VB83" s="33"/>
    </row>
    <row r="84" spans="1:574" s="34" customFormat="1" ht="15" customHeight="1">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c r="LN84" s="33"/>
      <c r="LO84" s="33"/>
      <c r="LP84" s="33"/>
      <c r="LQ84" s="33"/>
      <c r="LR84" s="33"/>
      <c r="LS84" s="33"/>
      <c r="LT84" s="33"/>
      <c r="LU84" s="33"/>
      <c r="LV84" s="33"/>
      <c r="LW84" s="33"/>
      <c r="LX84" s="33"/>
      <c r="LY84" s="33"/>
      <c r="LZ84" s="33"/>
      <c r="MA84" s="33"/>
      <c r="MB84" s="33"/>
      <c r="MC84" s="33"/>
      <c r="MD84" s="33"/>
      <c r="ME84" s="33"/>
      <c r="MF84" s="33"/>
      <c r="MG84" s="33"/>
      <c r="MH84" s="33"/>
      <c r="MI84" s="33"/>
      <c r="MJ84" s="33"/>
      <c r="MK84" s="33"/>
      <c r="ML84" s="33"/>
      <c r="MM84" s="33"/>
      <c r="MN84" s="33"/>
      <c r="MO84" s="33"/>
      <c r="MP84" s="33"/>
      <c r="MQ84" s="33"/>
      <c r="MR84" s="33"/>
      <c r="MS84" s="33"/>
      <c r="MT84" s="33"/>
      <c r="MU84" s="33"/>
      <c r="MV84" s="33"/>
      <c r="MW84" s="33"/>
      <c r="MX84" s="33"/>
      <c r="MY84" s="33"/>
      <c r="MZ84" s="33"/>
      <c r="NA84" s="33"/>
      <c r="NB84" s="33"/>
      <c r="NC84" s="33"/>
      <c r="ND84" s="33"/>
      <c r="NE84" s="33"/>
      <c r="NF84" s="33"/>
      <c r="NG84" s="33"/>
      <c r="NH84" s="33"/>
      <c r="NI84" s="33"/>
      <c r="NJ84" s="33"/>
      <c r="NK84" s="33"/>
      <c r="NL84" s="33"/>
      <c r="NM84" s="33"/>
      <c r="NN84" s="33"/>
      <c r="NO84" s="33"/>
      <c r="NP84" s="33"/>
      <c r="NQ84" s="33"/>
      <c r="NR84" s="33"/>
      <c r="NS84" s="33"/>
      <c r="NT84" s="33"/>
      <c r="NU84" s="33"/>
      <c r="NV84" s="33"/>
      <c r="NW84" s="33"/>
      <c r="NX84" s="33"/>
      <c r="NY84" s="33"/>
      <c r="NZ84" s="33"/>
      <c r="OA84" s="33"/>
      <c r="OB84" s="33"/>
      <c r="OC84" s="33"/>
      <c r="OD84" s="33"/>
      <c r="OE84" s="33"/>
      <c r="OF84" s="33"/>
      <c r="OG84" s="33"/>
      <c r="OH84" s="33"/>
      <c r="OI84" s="33"/>
      <c r="OJ84" s="33"/>
      <c r="OK84" s="33"/>
      <c r="OL84" s="33"/>
      <c r="OM84" s="33"/>
      <c r="ON84" s="33"/>
      <c r="OO84" s="33"/>
      <c r="OP84" s="33"/>
      <c r="OQ84" s="33"/>
      <c r="OR84" s="33"/>
      <c r="OS84" s="33"/>
      <c r="OT84" s="33"/>
      <c r="OU84" s="33"/>
      <c r="OV84" s="33"/>
      <c r="OW84" s="33"/>
      <c r="OX84" s="33"/>
      <c r="OY84" s="33"/>
      <c r="OZ84" s="33"/>
      <c r="PA84" s="33"/>
      <c r="PB84" s="33"/>
      <c r="PC84" s="33"/>
      <c r="PD84" s="33"/>
      <c r="PE84" s="33"/>
      <c r="PF84" s="33"/>
      <c r="PG84" s="33"/>
      <c r="PH84" s="33"/>
      <c r="PI84" s="33"/>
      <c r="PJ84" s="33"/>
      <c r="PK84" s="33"/>
      <c r="PL84" s="33"/>
      <c r="PM84" s="33"/>
      <c r="PN84" s="33"/>
      <c r="PO84" s="33"/>
      <c r="PP84" s="33"/>
      <c r="PQ84" s="33"/>
      <c r="PR84" s="33"/>
      <c r="PS84" s="33"/>
      <c r="PT84" s="33"/>
      <c r="PU84" s="33"/>
      <c r="PV84" s="33"/>
      <c r="PW84" s="33"/>
      <c r="PX84" s="33"/>
      <c r="PY84" s="33"/>
      <c r="PZ84" s="33"/>
      <c r="QA84" s="33"/>
      <c r="QB84" s="33"/>
      <c r="QC84" s="33"/>
      <c r="QD84" s="33"/>
      <c r="QE84" s="33"/>
      <c r="QF84" s="33"/>
      <c r="QG84" s="33"/>
      <c r="QH84" s="33"/>
      <c r="QI84" s="33"/>
      <c r="QJ84" s="33"/>
      <c r="QK84" s="33"/>
      <c r="QL84" s="33"/>
      <c r="QM84" s="33"/>
      <c r="QN84" s="33"/>
      <c r="QO84" s="33"/>
      <c r="QP84" s="33"/>
      <c r="QQ84" s="33"/>
      <c r="QR84" s="33"/>
      <c r="QS84" s="33"/>
      <c r="QT84" s="33"/>
      <c r="QU84" s="33"/>
      <c r="QV84" s="33"/>
      <c r="QW84" s="33"/>
      <c r="QX84" s="33"/>
      <c r="QY84" s="33"/>
      <c r="QZ84" s="33"/>
      <c r="RA84" s="33"/>
      <c r="RB84" s="33"/>
      <c r="RC84" s="33"/>
      <c r="RD84" s="33"/>
      <c r="RE84" s="33"/>
      <c r="RF84" s="33"/>
      <c r="RG84" s="33"/>
      <c r="RH84" s="33"/>
      <c r="RI84" s="33"/>
      <c r="RJ84" s="33"/>
      <c r="RK84" s="33"/>
      <c r="RL84" s="33"/>
      <c r="RM84" s="33"/>
      <c r="RN84" s="33"/>
      <c r="RO84" s="33"/>
      <c r="RP84" s="33"/>
      <c r="RQ84" s="33"/>
      <c r="RR84" s="33"/>
      <c r="RS84" s="33"/>
      <c r="RT84" s="33"/>
      <c r="RU84" s="33"/>
      <c r="RV84" s="33"/>
      <c r="RW84" s="33"/>
      <c r="RX84" s="33"/>
      <c r="RY84" s="33"/>
      <c r="RZ84" s="33"/>
      <c r="SA84" s="33"/>
      <c r="SB84" s="33"/>
      <c r="SC84" s="33"/>
      <c r="SD84" s="33"/>
      <c r="SE84" s="33"/>
      <c r="SF84" s="33"/>
      <c r="SG84" s="33"/>
      <c r="SH84" s="33"/>
      <c r="SI84" s="33"/>
      <c r="SJ84" s="33"/>
      <c r="SK84" s="33"/>
      <c r="SL84" s="33"/>
      <c r="SM84" s="33"/>
      <c r="SN84" s="33"/>
      <c r="SO84" s="33"/>
      <c r="SP84" s="33"/>
      <c r="SQ84" s="33"/>
      <c r="SR84" s="33"/>
      <c r="SS84" s="33"/>
      <c r="ST84" s="33"/>
      <c r="SU84" s="33"/>
      <c r="SV84" s="33"/>
      <c r="SW84" s="33"/>
      <c r="SX84" s="33"/>
      <c r="SY84" s="33"/>
      <c r="SZ84" s="33"/>
      <c r="TA84" s="33"/>
      <c r="TB84" s="33"/>
      <c r="TC84" s="33"/>
      <c r="TD84" s="33"/>
      <c r="TE84" s="33"/>
      <c r="TF84" s="33"/>
      <c r="TG84" s="33"/>
      <c r="TH84" s="33"/>
      <c r="TI84" s="33"/>
      <c r="TJ84" s="33"/>
      <c r="TK84" s="33"/>
      <c r="TL84" s="33"/>
      <c r="TM84" s="33"/>
      <c r="TN84" s="33"/>
      <c r="TO84" s="33"/>
      <c r="TP84" s="33"/>
      <c r="TQ84" s="33"/>
      <c r="TR84" s="33"/>
      <c r="TS84" s="33"/>
      <c r="TT84" s="33"/>
      <c r="TU84" s="33"/>
      <c r="TV84" s="33"/>
      <c r="TW84" s="33"/>
      <c r="TX84" s="33"/>
      <c r="TY84" s="33"/>
      <c r="TZ84" s="33"/>
      <c r="UA84" s="33"/>
      <c r="UB84" s="33"/>
      <c r="UC84" s="33"/>
      <c r="UD84" s="33"/>
      <c r="UE84" s="35"/>
      <c r="UF84" s="35"/>
      <c r="UG84" s="35"/>
      <c r="UH84" s="35"/>
      <c r="UI84" s="35"/>
      <c r="UJ84" s="35"/>
      <c r="UK84" s="35"/>
      <c r="UL84" s="35"/>
      <c r="UM84" s="35"/>
      <c r="UN84" s="35"/>
      <c r="UO84" s="35"/>
      <c r="UP84" s="35"/>
      <c r="UQ84" s="35"/>
      <c r="UR84" s="35"/>
      <c r="US84" s="35"/>
      <c r="UT84" s="35"/>
      <c r="UU84" s="35"/>
      <c r="UV84" s="35"/>
      <c r="UW84" s="35"/>
      <c r="UX84" s="36"/>
    </row>
    <row r="85" spans="1:574" s="34" customFormat="1" ht="15" customHeight="1">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c r="JG85" s="33"/>
      <c r="JH85" s="33"/>
      <c r="JI85" s="33"/>
      <c r="JJ85" s="33"/>
      <c r="JK85" s="33"/>
      <c r="JL85" s="33"/>
      <c r="JM85" s="33"/>
      <c r="JN85" s="33"/>
      <c r="JO85" s="33"/>
      <c r="JP85" s="33"/>
      <c r="JQ85" s="33"/>
      <c r="JR85" s="33"/>
      <c r="JS85" s="33"/>
      <c r="JT85" s="33"/>
      <c r="JU85" s="33"/>
      <c r="JV85" s="33"/>
      <c r="JW85" s="33"/>
      <c r="JX85" s="33"/>
      <c r="JY85" s="33"/>
      <c r="JZ85" s="33"/>
      <c r="KA85" s="33"/>
      <c r="KB85" s="33"/>
      <c r="KC85" s="33"/>
      <c r="KD85" s="33"/>
      <c r="KE85" s="33"/>
      <c r="KF85" s="33"/>
      <c r="KG85" s="33"/>
      <c r="KH85" s="33"/>
      <c r="KI85" s="33"/>
      <c r="KJ85" s="33"/>
      <c r="KK85" s="33"/>
      <c r="KL85" s="33"/>
      <c r="KM85" s="33"/>
      <c r="KN85" s="33"/>
      <c r="KO85" s="33"/>
      <c r="KP85" s="33"/>
      <c r="KQ85" s="33"/>
      <c r="KR85" s="33"/>
      <c r="KS85" s="33"/>
      <c r="KT85" s="33"/>
      <c r="KU85" s="33"/>
      <c r="KV85" s="33"/>
      <c r="KW85" s="33"/>
      <c r="KX85" s="33"/>
      <c r="KY85" s="33"/>
      <c r="KZ85" s="33"/>
      <c r="LA85" s="33"/>
      <c r="LB85" s="33"/>
      <c r="LC85" s="33"/>
      <c r="LD85" s="33"/>
      <c r="LE85" s="33"/>
      <c r="LF85" s="33"/>
      <c r="LG85" s="33"/>
      <c r="LH85" s="33"/>
      <c r="LI85" s="33"/>
      <c r="LJ85" s="33"/>
      <c r="LK85" s="33"/>
      <c r="LL85" s="33"/>
      <c r="LM85" s="33"/>
      <c r="LN85" s="33"/>
      <c r="LO85" s="33"/>
      <c r="LP85" s="33"/>
      <c r="LQ85" s="33"/>
      <c r="LR85" s="33"/>
      <c r="LS85" s="33"/>
      <c r="LT85" s="33"/>
      <c r="LU85" s="33"/>
      <c r="LV85" s="33"/>
      <c r="LW85" s="33"/>
      <c r="LX85" s="33"/>
      <c r="LY85" s="33"/>
      <c r="LZ85" s="33"/>
      <c r="MA85" s="33"/>
      <c r="MB85" s="33"/>
      <c r="MC85" s="33"/>
      <c r="MD85" s="33"/>
      <c r="ME85" s="33"/>
      <c r="MF85" s="33"/>
      <c r="MG85" s="33"/>
      <c r="MH85" s="33"/>
      <c r="MI85" s="33"/>
      <c r="MJ85" s="33"/>
      <c r="MK85" s="33"/>
      <c r="ML85" s="33"/>
      <c r="MM85" s="33"/>
      <c r="MN85" s="33"/>
      <c r="MO85" s="33"/>
      <c r="MP85" s="33"/>
      <c r="MQ85" s="33"/>
      <c r="MR85" s="33"/>
      <c r="MS85" s="33"/>
      <c r="MT85" s="33"/>
      <c r="MU85" s="33"/>
      <c r="MV85" s="33"/>
      <c r="MW85" s="33"/>
      <c r="MX85" s="33"/>
      <c r="MY85" s="33"/>
      <c r="MZ85" s="33"/>
      <c r="NA85" s="33"/>
      <c r="NB85" s="33"/>
      <c r="NC85" s="33"/>
      <c r="ND85" s="33"/>
      <c r="NE85" s="33"/>
      <c r="NF85" s="33"/>
      <c r="NG85" s="33"/>
      <c r="NH85" s="33"/>
      <c r="NI85" s="33"/>
      <c r="NJ85" s="33"/>
      <c r="NK85" s="33"/>
      <c r="NL85" s="33"/>
      <c r="NM85" s="33"/>
      <c r="NN85" s="33"/>
      <c r="NO85" s="33"/>
      <c r="NP85" s="33"/>
      <c r="NQ85" s="33"/>
      <c r="NR85" s="33"/>
      <c r="NS85" s="33"/>
      <c r="NT85" s="33"/>
      <c r="NU85" s="33"/>
      <c r="NV85" s="33"/>
      <c r="NW85" s="33"/>
      <c r="NX85" s="33"/>
      <c r="NY85" s="33"/>
      <c r="NZ85" s="33"/>
      <c r="OA85" s="33"/>
      <c r="OB85" s="33"/>
      <c r="OC85" s="33"/>
      <c r="OD85" s="33"/>
      <c r="OE85" s="33"/>
      <c r="OF85" s="33"/>
      <c r="OG85" s="33"/>
      <c r="OH85" s="33"/>
      <c r="OI85" s="33"/>
      <c r="OJ85" s="33"/>
      <c r="OK85" s="33"/>
      <c r="OL85" s="33"/>
      <c r="OM85" s="33"/>
      <c r="ON85" s="33"/>
      <c r="OO85" s="33"/>
      <c r="OP85" s="33"/>
      <c r="OQ85" s="33"/>
      <c r="OR85" s="33"/>
      <c r="OS85" s="33"/>
      <c r="OT85" s="33"/>
      <c r="OU85" s="33"/>
      <c r="OV85" s="33"/>
      <c r="OW85" s="33"/>
      <c r="OX85" s="33"/>
      <c r="OY85" s="33"/>
      <c r="OZ85" s="33"/>
      <c r="PA85" s="33"/>
      <c r="PB85" s="33"/>
      <c r="PC85" s="33"/>
      <c r="PD85" s="33"/>
      <c r="PE85" s="33"/>
      <c r="PF85" s="33"/>
      <c r="PG85" s="33"/>
      <c r="PH85" s="33"/>
      <c r="PI85" s="33"/>
      <c r="PJ85" s="33"/>
      <c r="PK85" s="33"/>
      <c r="PL85" s="33"/>
      <c r="PM85" s="33"/>
      <c r="PN85" s="33"/>
      <c r="PO85" s="33"/>
      <c r="PP85" s="33"/>
      <c r="PQ85" s="33"/>
      <c r="PR85" s="33"/>
      <c r="PS85" s="33"/>
      <c r="PT85" s="33"/>
      <c r="PU85" s="33"/>
      <c r="PV85" s="33"/>
      <c r="PW85" s="33"/>
      <c r="PX85" s="33"/>
      <c r="PY85" s="33"/>
      <c r="PZ85" s="33"/>
      <c r="QA85" s="33"/>
      <c r="QB85" s="33"/>
      <c r="QC85" s="33"/>
      <c r="QD85" s="33"/>
      <c r="QE85" s="33"/>
      <c r="QF85" s="33"/>
      <c r="QG85" s="33"/>
      <c r="QH85" s="33"/>
      <c r="QI85" s="33"/>
      <c r="QJ85" s="33"/>
      <c r="QK85" s="33"/>
      <c r="QL85" s="33"/>
      <c r="QM85" s="33"/>
      <c r="QN85" s="33"/>
      <c r="QO85" s="33"/>
      <c r="QP85" s="33"/>
      <c r="QQ85" s="33"/>
      <c r="QR85" s="33"/>
      <c r="QS85" s="33"/>
      <c r="QT85" s="33"/>
      <c r="QU85" s="33"/>
      <c r="QV85" s="33"/>
      <c r="QW85" s="33"/>
      <c r="QX85" s="33"/>
      <c r="QY85" s="33"/>
      <c r="QZ85" s="33"/>
      <c r="RA85" s="33"/>
      <c r="RB85" s="33"/>
      <c r="RC85" s="33"/>
      <c r="RD85" s="33"/>
      <c r="RE85" s="33"/>
      <c r="RF85" s="33"/>
      <c r="RG85" s="33"/>
      <c r="RH85" s="33"/>
      <c r="RI85" s="33"/>
      <c r="RJ85" s="33"/>
      <c r="RK85" s="33"/>
      <c r="RL85" s="33"/>
      <c r="RM85" s="33"/>
      <c r="RN85" s="33"/>
      <c r="RO85" s="33"/>
      <c r="RP85" s="33"/>
      <c r="RQ85" s="33"/>
      <c r="RR85" s="33"/>
      <c r="RS85" s="33"/>
      <c r="RT85" s="33"/>
      <c r="RU85" s="33"/>
      <c r="RV85" s="33"/>
      <c r="RW85" s="33"/>
      <c r="RX85" s="33"/>
      <c r="RY85" s="33"/>
      <c r="RZ85" s="33"/>
      <c r="SA85" s="33"/>
      <c r="SB85" s="33"/>
      <c r="SC85" s="33"/>
      <c r="SD85" s="33"/>
      <c r="SE85" s="33"/>
      <c r="SF85" s="33"/>
      <c r="SG85" s="33"/>
      <c r="SH85" s="33"/>
      <c r="SI85" s="33"/>
      <c r="SJ85" s="33"/>
      <c r="SK85" s="33"/>
      <c r="SL85" s="33"/>
      <c r="SM85" s="33"/>
      <c r="SN85" s="33"/>
      <c r="SO85" s="33"/>
      <c r="SP85" s="33"/>
      <c r="SQ85" s="33"/>
      <c r="SR85" s="33"/>
      <c r="SS85" s="33"/>
      <c r="ST85" s="33"/>
      <c r="SU85" s="33"/>
      <c r="SV85" s="33"/>
      <c r="SW85" s="33"/>
      <c r="SX85" s="33"/>
      <c r="SY85" s="33"/>
      <c r="SZ85" s="33"/>
      <c r="TA85" s="33"/>
      <c r="TB85" s="33"/>
      <c r="TC85" s="33"/>
      <c r="TD85" s="33"/>
      <c r="TE85" s="33"/>
      <c r="TF85" s="33"/>
      <c r="TG85" s="33"/>
      <c r="TH85" s="33"/>
      <c r="TI85" s="33"/>
      <c r="TJ85" s="33"/>
      <c r="TK85" s="33"/>
      <c r="TL85" s="33"/>
      <c r="TM85" s="33"/>
      <c r="TN85" s="33"/>
      <c r="TO85" s="33"/>
      <c r="TP85" s="33"/>
      <c r="TQ85" s="33"/>
      <c r="TR85" s="33"/>
      <c r="TS85" s="33"/>
      <c r="TT85" s="33"/>
      <c r="TU85" s="33"/>
      <c r="TV85" s="33"/>
      <c r="TW85" s="33"/>
      <c r="TX85" s="33"/>
      <c r="TY85" s="33"/>
      <c r="TZ85" s="33"/>
      <c r="UA85" s="33"/>
      <c r="UB85" s="33"/>
      <c r="UC85" s="33"/>
      <c r="UD85" s="33"/>
      <c r="UE85" s="35"/>
      <c r="UF85" s="35"/>
      <c r="UG85" s="35"/>
      <c r="UH85" s="35"/>
      <c r="UI85" s="35"/>
      <c r="UJ85" s="35"/>
      <c r="UK85" s="35"/>
      <c r="UL85" s="35"/>
      <c r="UM85" s="35"/>
      <c r="UN85" s="35"/>
      <c r="UO85" s="35"/>
      <c r="UP85" s="35"/>
      <c r="UQ85" s="35"/>
      <c r="UR85" s="35"/>
      <c r="US85" s="35"/>
      <c r="UT85" s="35"/>
      <c r="UU85" s="35"/>
      <c r="UV85" s="35"/>
      <c r="UW85" s="35"/>
      <c r="UX85" s="36"/>
    </row>
    <row r="86" spans="1:574" s="34" customFormat="1" ht="15" customHeight="1">
      <c r="A86" s="33"/>
      <c r="B86" s="33"/>
      <c r="C86" s="33"/>
      <c r="D86" s="35"/>
      <c r="E86" s="33"/>
      <c r="F86" s="33"/>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c r="GX86" s="35"/>
      <c r="GY86" s="35"/>
      <c r="GZ86" s="35"/>
      <c r="HA86" s="35"/>
      <c r="HB86" s="35"/>
      <c r="HC86" s="35"/>
      <c r="HD86" s="35"/>
      <c r="HE86" s="35"/>
      <c r="HF86" s="35"/>
      <c r="HG86" s="35"/>
      <c r="HH86" s="35"/>
      <c r="HI86" s="35"/>
      <c r="HJ86" s="35"/>
      <c r="HK86" s="35"/>
      <c r="HL86" s="35"/>
      <c r="HM86" s="35"/>
      <c r="HN86" s="35"/>
      <c r="HO86" s="35"/>
      <c r="HP86" s="35"/>
      <c r="HQ86" s="35"/>
      <c r="HR86" s="35"/>
      <c r="HS86" s="35"/>
      <c r="HT86" s="35"/>
      <c r="HU86" s="35"/>
      <c r="HV86" s="35"/>
      <c r="HW86" s="35"/>
      <c r="HX86" s="35"/>
      <c r="HY86" s="35"/>
      <c r="HZ86" s="35"/>
      <c r="IA86" s="35"/>
      <c r="IB86" s="35"/>
      <c r="IC86" s="35"/>
      <c r="ID86" s="35"/>
      <c r="IE86" s="35"/>
      <c r="IF86" s="35"/>
      <c r="IG86" s="35"/>
      <c r="IH86" s="35"/>
      <c r="II86" s="35"/>
      <c r="IJ86" s="35"/>
      <c r="IK86" s="35"/>
      <c r="IL86" s="35"/>
      <c r="IM86" s="35"/>
      <c r="IN86" s="35"/>
      <c r="IO86" s="35"/>
      <c r="IP86" s="35"/>
      <c r="IQ86" s="35"/>
      <c r="IR86" s="35"/>
      <c r="IS86" s="35"/>
      <c r="IT86" s="35"/>
      <c r="IU86" s="35"/>
      <c r="IV86" s="35"/>
      <c r="IW86" s="35"/>
      <c r="IX86" s="35"/>
      <c r="IY86" s="35"/>
      <c r="IZ86" s="35"/>
      <c r="JA86" s="35"/>
      <c r="JB86" s="35"/>
      <c r="JC86" s="35"/>
      <c r="JD86" s="35"/>
      <c r="JE86" s="35"/>
      <c r="JF86" s="35"/>
      <c r="JG86" s="35"/>
      <c r="JH86" s="35"/>
      <c r="JI86" s="35"/>
      <c r="JJ86" s="35"/>
      <c r="JK86" s="35"/>
      <c r="JL86" s="35"/>
      <c r="JM86" s="35"/>
      <c r="JN86" s="35"/>
      <c r="JO86" s="35"/>
      <c r="JP86" s="35"/>
      <c r="JQ86" s="35"/>
      <c r="JR86" s="35"/>
      <c r="JS86" s="35"/>
      <c r="JT86" s="35"/>
      <c r="JU86" s="35"/>
      <c r="JV86" s="35"/>
      <c r="JW86" s="35"/>
      <c r="JX86" s="35"/>
      <c r="JY86" s="35"/>
      <c r="JZ86" s="35"/>
      <c r="KA86" s="35"/>
      <c r="KB86" s="35"/>
      <c r="KC86" s="35"/>
      <c r="KD86" s="35"/>
      <c r="KE86" s="35"/>
      <c r="KF86" s="35"/>
      <c r="KG86" s="35"/>
      <c r="KH86" s="35"/>
      <c r="KI86" s="35"/>
      <c r="KJ86" s="35"/>
      <c r="KK86" s="35"/>
      <c r="KL86" s="35"/>
      <c r="KM86" s="35"/>
      <c r="KN86" s="35"/>
      <c r="KO86" s="35"/>
      <c r="KP86" s="35"/>
      <c r="KQ86" s="35"/>
      <c r="KR86" s="35"/>
      <c r="KS86" s="35"/>
      <c r="KT86" s="35"/>
      <c r="KU86" s="35"/>
      <c r="KV86" s="35"/>
      <c r="KW86" s="35"/>
      <c r="KX86" s="35"/>
      <c r="KY86" s="35"/>
      <c r="KZ86" s="35"/>
      <c r="LA86" s="35"/>
      <c r="LB86" s="35"/>
      <c r="LC86" s="35"/>
      <c r="LD86" s="35"/>
      <c r="LE86" s="35"/>
      <c r="LF86" s="35"/>
      <c r="LG86" s="35"/>
      <c r="LH86" s="35"/>
      <c r="LI86" s="35"/>
      <c r="LJ86" s="35"/>
      <c r="LK86" s="35"/>
      <c r="LL86" s="35"/>
      <c r="LM86" s="35"/>
      <c r="LN86" s="35"/>
      <c r="LO86" s="35"/>
      <c r="LP86" s="35"/>
      <c r="LQ86" s="35"/>
      <c r="LR86" s="35"/>
      <c r="LS86" s="35"/>
      <c r="LT86" s="35"/>
      <c r="LU86" s="35"/>
      <c r="LV86" s="35"/>
      <c r="LW86" s="35"/>
      <c r="LX86" s="35"/>
      <c r="LY86" s="35"/>
      <c r="LZ86" s="35"/>
      <c r="MA86" s="35"/>
      <c r="MB86" s="35"/>
      <c r="MC86" s="35"/>
      <c r="MD86" s="35"/>
      <c r="ME86" s="35"/>
      <c r="MF86" s="35"/>
      <c r="MG86" s="35"/>
      <c r="MH86" s="35"/>
      <c r="MI86" s="35"/>
      <c r="MJ86" s="35"/>
      <c r="MK86" s="35"/>
      <c r="ML86" s="35"/>
      <c r="MM86" s="35"/>
      <c r="MN86" s="35"/>
      <c r="MO86" s="35"/>
      <c r="MP86" s="35"/>
      <c r="MQ86" s="35"/>
      <c r="MR86" s="35"/>
      <c r="MS86" s="35"/>
      <c r="MT86" s="35"/>
      <c r="MU86" s="35"/>
      <c r="MV86" s="35"/>
      <c r="MW86" s="35"/>
      <c r="MX86" s="35"/>
      <c r="MY86" s="35"/>
      <c r="MZ86" s="35"/>
      <c r="NA86" s="35"/>
      <c r="NB86" s="35"/>
      <c r="NC86" s="35"/>
      <c r="ND86" s="35"/>
      <c r="NE86" s="35"/>
      <c r="NF86" s="35"/>
      <c r="NG86" s="35"/>
      <c r="NH86" s="35"/>
      <c r="NI86" s="35"/>
      <c r="NJ86" s="35"/>
      <c r="NK86" s="35"/>
      <c r="NL86" s="35"/>
      <c r="NM86" s="35"/>
      <c r="NN86" s="35"/>
      <c r="NO86" s="35"/>
      <c r="NP86" s="35"/>
      <c r="NQ86" s="35"/>
      <c r="NR86" s="35"/>
      <c r="NS86" s="35"/>
      <c r="NT86" s="35"/>
      <c r="NU86" s="35"/>
      <c r="NV86" s="35"/>
      <c r="NW86" s="35"/>
      <c r="NX86" s="35"/>
      <c r="NY86" s="35"/>
      <c r="NZ86" s="35"/>
      <c r="OA86" s="35"/>
      <c r="OB86" s="35"/>
      <c r="OC86" s="35"/>
      <c r="OD86" s="35"/>
      <c r="OE86" s="35"/>
      <c r="OF86" s="35"/>
      <c r="OG86" s="35"/>
      <c r="OH86" s="35"/>
      <c r="OI86" s="35"/>
      <c r="OJ86" s="35"/>
      <c r="OK86" s="35"/>
      <c r="OL86" s="35"/>
      <c r="OM86" s="35"/>
      <c r="ON86" s="35"/>
      <c r="OO86" s="35"/>
      <c r="OP86" s="35"/>
      <c r="OQ86" s="35"/>
      <c r="OR86" s="35"/>
      <c r="OS86" s="35"/>
      <c r="OT86" s="35"/>
      <c r="OU86" s="35"/>
      <c r="OV86" s="35"/>
      <c r="OW86" s="35"/>
      <c r="OX86" s="35"/>
      <c r="OY86" s="35"/>
      <c r="OZ86" s="35"/>
      <c r="PA86" s="35"/>
      <c r="PB86" s="35"/>
      <c r="PC86" s="35"/>
      <c r="PD86" s="35"/>
      <c r="PE86" s="35"/>
      <c r="PF86" s="35"/>
      <c r="PG86" s="35"/>
      <c r="PH86" s="35"/>
      <c r="PI86" s="35"/>
      <c r="PJ86" s="35"/>
      <c r="PK86" s="35"/>
      <c r="PL86" s="35"/>
      <c r="PM86" s="35"/>
      <c r="PN86" s="35"/>
      <c r="PO86" s="35"/>
      <c r="PP86" s="35"/>
      <c r="PQ86" s="35"/>
      <c r="PR86" s="35"/>
      <c r="PS86" s="35"/>
      <c r="PT86" s="35"/>
      <c r="PU86" s="35"/>
      <c r="PV86" s="35"/>
      <c r="PW86" s="35"/>
      <c r="PX86" s="35"/>
      <c r="PY86" s="35"/>
      <c r="PZ86" s="35"/>
      <c r="QA86" s="35"/>
      <c r="QB86" s="35"/>
      <c r="QC86" s="35"/>
      <c r="QD86" s="35"/>
      <c r="QE86" s="35"/>
      <c r="QF86" s="35"/>
      <c r="QG86" s="35"/>
      <c r="QH86" s="35"/>
      <c r="QI86" s="35"/>
      <c r="QJ86" s="35"/>
      <c r="QK86" s="35"/>
      <c r="QL86" s="35"/>
      <c r="QM86" s="35"/>
      <c r="QN86" s="35"/>
      <c r="QO86" s="35"/>
      <c r="QP86" s="35"/>
      <c r="QQ86" s="35"/>
      <c r="QR86" s="35"/>
      <c r="QS86" s="35"/>
      <c r="QT86" s="35"/>
      <c r="QU86" s="35"/>
      <c r="QV86" s="35"/>
      <c r="QW86" s="35"/>
      <c r="QX86" s="35"/>
      <c r="QY86" s="35"/>
      <c r="QZ86" s="35"/>
      <c r="RA86" s="35"/>
      <c r="RB86" s="35"/>
      <c r="RC86" s="35"/>
      <c r="RD86" s="35"/>
      <c r="RE86" s="35"/>
      <c r="RF86" s="35"/>
      <c r="RG86" s="35"/>
      <c r="RH86" s="35"/>
      <c r="RI86" s="35"/>
      <c r="RJ86" s="35"/>
      <c r="RK86" s="35"/>
      <c r="RL86" s="35"/>
      <c r="RM86" s="35"/>
      <c r="RN86" s="35"/>
      <c r="RO86" s="35"/>
      <c r="RP86" s="35"/>
      <c r="RQ86" s="35"/>
      <c r="RR86" s="35"/>
      <c r="RS86" s="35"/>
      <c r="RT86" s="35"/>
      <c r="RU86" s="35"/>
      <c r="RV86" s="35"/>
      <c r="RW86" s="35"/>
      <c r="RX86" s="35"/>
      <c r="RY86" s="35"/>
      <c r="RZ86" s="35"/>
      <c r="SA86" s="35"/>
      <c r="SB86" s="35"/>
      <c r="SC86" s="35"/>
      <c r="SD86" s="35"/>
      <c r="SE86" s="35"/>
      <c r="SF86" s="35"/>
      <c r="SG86" s="35"/>
      <c r="SH86" s="35"/>
      <c r="SI86" s="35"/>
      <c r="SJ86" s="35"/>
      <c r="SK86" s="35"/>
      <c r="SL86" s="35"/>
      <c r="SM86" s="35"/>
      <c r="SN86" s="35"/>
      <c r="SO86" s="35"/>
      <c r="SP86" s="35"/>
      <c r="SQ86" s="35"/>
      <c r="SR86" s="35"/>
      <c r="SS86" s="35"/>
      <c r="ST86" s="35"/>
      <c r="SU86" s="35"/>
      <c r="SV86" s="35"/>
      <c r="SW86" s="35"/>
      <c r="SX86" s="35"/>
      <c r="SY86" s="35"/>
      <c r="SZ86" s="35"/>
      <c r="TA86" s="35"/>
      <c r="TB86" s="35"/>
      <c r="TC86" s="35"/>
      <c r="TD86" s="35"/>
      <c r="TE86" s="35"/>
      <c r="TF86" s="35"/>
      <c r="TG86" s="35"/>
      <c r="TH86" s="35"/>
      <c r="TI86" s="35"/>
      <c r="TJ86" s="35"/>
      <c r="TK86" s="35"/>
      <c r="TL86" s="35"/>
      <c r="TM86" s="35"/>
      <c r="TN86" s="35"/>
      <c r="TO86" s="35"/>
      <c r="TP86" s="35"/>
      <c r="TQ86" s="35"/>
      <c r="TR86" s="35"/>
      <c r="TS86" s="35"/>
      <c r="TT86" s="35"/>
      <c r="TU86" s="35"/>
      <c r="TV86" s="35"/>
      <c r="TW86" s="35"/>
      <c r="TX86" s="35"/>
      <c r="TY86" s="35"/>
      <c r="TZ86" s="35"/>
      <c r="UA86" s="35"/>
      <c r="UB86" s="35"/>
      <c r="UC86" s="35"/>
      <c r="UD86" s="35"/>
      <c r="UE86" s="35"/>
      <c r="UF86" s="35"/>
      <c r="UG86" s="35"/>
      <c r="UH86" s="35"/>
      <c r="UI86" s="35"/>
      <c r="UJ86" s="35"/>
      <c r="UK86" s="35"/>
      <c r="UL86" s="35"/>
      <c r="UM86" s="35"/>
      <c r="UN86" s="35"/>
      <c r="UO86" s="35"/>
      <c r="UP86" s="35"/>
      <c r="UQ86" s="35"/>
      <c r="UR86" s="35"/>
      <c r="US86" s="35"/>
      <c r="UT86" s="35"/>
      <c r="UU86" s="35"/>
      <c r="UV86" s="35"/>
      <c r="UW86" s="35"/>
      <c r="UX86" s="35"/>
    </row>
    <row r="87" spans="1:574" s="34" customFormat="1" ht="15" customHeight="1">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3"/>
      <c r="IW87" s="33"/>
      <c r="IX87" s="33"/>
      <c r="IY87" s="33"/>
      <c r="IZ87" s="33"/>
      <c r="JA87" s="33"/>
      <c r="JB87" s="33"/>
      <c r="JC87" s="33"/>
      <c r="JD87" s="33"/>
      <c r="JE87" s="33"/>
      <c r="JF87" s="33"/>
      <c r="JG87" s="33"/>
      <c r="JH87" s="33"/>
      <c r="JI87" s="33"/>
      <c r="JJ87" s="33"/>
      <c r="JK87" s="33"/>
      <c r="JL87" s="33"/>
      <c r="JM87" s="33"/>
      <c r="JN87" s="33"/>
      <c r="JO87" s="33"/>
      <c r="JP87" s="33"/>
      <c r="JQ87" s="33"/>
      <c r="JR87" s="33"/>
      <c r="JS87" s="33"/>
      <c r="JT87" s="33"/>
      <c r="JU87" s="33"/>
      <c r="JV87" s="33"/>
      <c r="JW87" s="33"/>
      <c r="JX87" s="33"/>
      <c r="JY87" s="33"/>
      <c r="JZ87" s="33"/>
      <c r="KA87" s="33"/>
      <c r="KB87" s="33"/>
      <c r="KC87" s="33"/>
      <c r="KD87" s="33"/>
      <c r="KE87" s="33"/>
      <c r="KF87" s="33"/>
      <c r="KG87" s="33"/>
      <c r="KH87" s="33"/>
      <c r="KI87" s="33"/>
      <c r="KJ87" s="33"/>
      <c r="KK87" s="33"/>
      <c r="KL87" s="33"/>
      <c r="KM87" s="33"/>
      <c r="KN87" s="33"/>
      <c r="KO87" s="33"/>
      <c r="KP87" s="33"/>
      <c r="KQ87" s="33"/>
      <c r="KR87" s="33"/>
      <c r="KS87" s="33"/>
      <c r="KT87" s="33"/>
      <c r="KU87" s="33"/>
      <c r="KV87" s="33"/>
      <c r="KW87" s="33"/>
      <c r="KX87" s="33"/>
      <c r="KY87" s="33"/>
      <c r="KZ87" s="33"/>
      <c r="LA87" s="33"/>
      <c r="LB87" s="33"/>
      <c r="LC87" s="33"/>
      <c r="LD87" s="33"/>
      <c r="LE87" s="33"/>
      <c r="LF87" s="33"/>
      <c r="LG87" s="33"/>
      <c r="LH87" s="33"/>
      <c r="LI87" s="33"/>
      <c r="LJ87" s="33"/>
      <c r="LK87" s="33"/>
      <c r="LL87" s="33"/>
      <c r="LM87" s="33"/>
      <c r="LN87" s="33"/>
      <c r="LO87" s="33"/>
      <c r="LP87" s="33"/>
      <c r="LQ87" s="33"/>
      <c r="LR87" s="33"/>
      <c r="LS87" s="33"/>
      <c r="LT87" s="33"/>
      <c r="LU87" s="33"/>
      <c r="LV87" s="33"/>
      <c r="LW87" s="33"/>
      <c r="LX87" s="33"/>
      <c r="LY87" s="33"/>
      <c r="LZ87" s="33"/>
      <c r="MA87" s="33"/>
      <c r="MB87" s="33"/>
      <c r="MC87" s="33"/>
      <c r="MD87" s="33"/>
      <c r="ME87" s="33"/>
      <c r="MF87" s="33"/>
      <c r="MG87" s="33"/>
      <c r="MH87" s="33"/>
      <c r="MI87" s="33"/>
      <c r="MJ87" s="33"/>
      <c r="MK87" s="33"/>
      <c r="ML87" s="33"/>
      <c r="MM87" s="33"/>
      <c r="MN87" s="33"/>
      <c r="MO87" s="33"/>
      <c r="MP87" s="33"/>
      <c r="MQ87" s="33"/>
      <c r="MR87" s="33"/>
      <c r="MS87" s="33"/>
      <c r="MT87" s="33"/>
      <c r="MU87" s="33"/>
      <c r="MV87" s="33"/>
      <c r="MW87" s="33"/>
      <c r="MX87" s="33"/>
      <c r="MY87" s="33"/>
      <c r="MZ87" s="33"/>
      <c r="NA87" s="33"/>
      <c r="NB87" s="33"/>
      <c r="NC87" s="33"/>
      <c r="ND87" s="33"/>
      <c r="NE87" s="33"/>
      <c r="NF87" s="33"/>
      <c r="NG87" s="33"/>
      <c r="NH87" s="33"/>
      <c r="NI87" s="33"/>
      <c r="NJ87" s="33"/>
      <c r="NK87" s="33"/>
      <c r="NL87" s="33"/>
      <c r="NM87" s="33"/>
      <c r="NN87" s="33"/>
      <c r="NO87" s="33"/>
      <c r="NP87" s="33"/>
      <c r="NQ87" s="33"/>
      <c r="NR87" s="33"/>
      <c r="NS87" s="33"/>
      <c r="NT87" s="33"/>
      <c r="NU87" s="33"/>
      <c r="NV87" s="33"/>
      <c r="NW87" s="33"/>
      <c r="NX87" s="33"/>
      <c r="NY87" s="33"/>
      <c r="NZ87" s="33"/>
      <c r="OA87" s="33"/>
      <c r="OB87" s="33"/>
      <c r="OC87" s="33"/>
      <c r="OD87" s="33"/>
      <c r="OE87" s="33"/>
      <c r="OF87" s="33"/>
      <c r="OG87" s="33"/>
      <c r="OH87" s="33"/>
      <c r="OI87" s="33"/>
      <c r="OJ87" s="33"/>
      <c r="OK87" s="33"/>
      <c r="OL87" s="33"/>
      <c r="OM87" s="33"/>
      <c r="ON87" s="33"/>
      <c r="OO87" s="33"/>
      <c r="OP87" s="33"/>
      <c r="OQ87" s="33"/>
      <c r="OR87" s="33"/>
      <c r="OS87" s="33"/>
      <c r="OT87" s="33"/>
      <c r="OU87" s="33"/>
      <c r="OV87" s="33"/>
      <c r="OW87" s="33"/>
      <c r="OX87" s="33"/>
      <c r="OY87" s="33"/>
      <c r="OZ87" s="33"/>
      <c r="PA87" s="33"/>
      <c r="PB87" s="33"/>
      <c r="PC87" s="33"/>
      <c r="PD87" s="33"/>
      <c r="PE87" s="33"/>
      <c r="PF87" s="33"/>
      <c r="PG87" s="33"/>
      <c r="PH87" s="33"/>
      <c r="PI87" s="33"/>
      <c r="PJ87" s="33"/>
      <c r="PK87" s="33"/>
      <c r="PL87" s="33"/>
      <c r="PM87" s="33"/>
      <c r="PN87" s="33"/>
      <c r="PO87" s="33"/>
      <c r="PP87" s="33"/>
      <c r="PQ87" s="33"/>
      <c r="PR87" s="33"/>
      <c r="PS87" s="33"/>
      <c r="PT87" s="33"/>
      <c r="PU87" s="33"/>
      <c r="PV87" s="33"/>
      <c r="PW87" s="33"/>
      <c r="PX87" s="33"/>
      <c r="PY87" s="33"/>
      <c r="PZ87" s="33"/>
      <c r="QA87" s="33"/>
      <c r="QB87" s="33"/>
      <c r="QC87" s="33"/>
      <c r="QD87" s="33"/>
      <c r="QE87" s="33"/>
      <c r="QF87" s="33"/>
      <c r="QG87" s="33"/>
      <c r="QH87" s="33"/>
      <c r="QI87" s="33"/>
      <c r="QJ87" s="33"/>
      <c r="QK87" s="33"/>
      <c r="QL87" s="33"/>
      <c r="QM87" s="33"/>
      <c r="QN87" s="33"/>
      <c r="QO87" s="33"/>
      <c r="QP87" s="33"/>
      <c r="QQ87" s="33"/>
      <c r="QR87" s="33"/>
      <c r="QS87" s="33"/>
      <c r="QT87" s="33"/>
      <c r="QU87" s="33"/>
      <c r="QV87" s="33"/>
      <c r="QW87" s="33"/>
      <c r="QX87" s="33"/>
      <c r="QY87" s="33"/>
      <c r="QZ87" s="33"/>
      <c r="RA87" s="33"/>
      <c r="RB87" s="33"/>
      <c r="RC87" s="33"/>
      <c r="RD87" s="33"/>
      <c r="RE87" s="33"/>
      <c r="RF87" s="33"/>
      <c r="RG87" s="33"/>
      <c r="RH87" s="33"/>
      <c r="RI87" s="33"/>
      <c r="RJ87" s="33"/>
      <c r="RK87" s="33"/>
      <c r="RL87" s="33"/>
      <c r="RM87" s="33"/>
      <c r="RN87" s="33"/>
      <c r="RO87" s="33"/>
      <c r="RP87" s="33"/>
      <c r="RQ87" s="33"/>
      <c r="RR87" s="33"/>
      <c r="RS87" s="33"/>
      <c r="RT87" s="33"/>
      <c r="RU87" s="33"/>
      <c r="RV87" s="33"/>
      <c r="RW87" s="33"/>
      <c r="RX87" s="33"/>
      <c r="RY87" s="33"/>
      <c r="RZ87" s="33"/>
      <c r="SA87" s="33"/>
      <c r="SB87" s="33"/>
      <c r="SC87" s="33"/>
      <c r="SD87" s="33"/>
      <c r="SE87" s="33"/>
      <c r="SF87" s="33"/>
      <c r="SG87" s="33"/>
      <c r="SH87" s="33"/>
      <c r="SI87" s="33"/>
      <c r="SJ87" s="33"/>
      <c r="SK87" s="33"/>
      <c r="SL87" s="33"/>
      <c r="SM87" s="33"/>
      <c r="SN87" s="33"/>
      <c r="SO87" s="33"/>
      <c r="SP87" s="33"/>
      <c r="SQ87" s="33"/>
      <c r="SR87" s="33"/>
      <c r="SS87" s="33"/>
      <c r="ST87" s="33"/>
      <c r="SU87" s="33"/>
      <c r="SV87" s="33"/>
      <c r="SW87" s="33"/>
      <c r="SX87" s="33"/>
      <c r="SY87" s="33"/>
      <c r="SZ87" s="33"/>
      <c r="TA87" s="33"/>
      <c r="TB87" s="33"/>
      <c r="TC87" s="33"/>
      <c r="TD87" s="33"/>
      <c r="TE87" s="33"/>
      <c r="TF87" s="33"/>
      <c r="TG87" s="33"/>
      <c r="TH87" s="33"/>
      <c r="TI87" s="33"/>
      <c r="TJ87" s="33"/>
      <c r="TK87" s="33"/>
      <c r="TL87" s="33"/>
      <c r="TM87" s="33"/>
      <c r="TN87" s="33"/>
      <c r="TO87" s="33"/>
      <c r="TP87" s="33"/>
      <c r="TQ87" s="33"/>
      <c r="TR87" s="33"/>
      <c r="TS87" s="33"/>
      <c r="TT87" s="33"/>
      <c r="TU87" s="33"/>
      <c r="TV87" s="33"/>
      <c r="TW87" s="33"/>
      <c r="TX87" s="33"/>
      <c r="TY87" s="33"/>
      <c r="TZ87" s="33"/>
      <c r="UA87" s="33"/>
      <c r="UB87" s="33"/>
      <c r="UC87" s="33"/>
      <c r="UD87" s="33"/>
      <c r="UE87" s="35"/>
      <c r="UF87" s="35"/>
      <c r="UG87" s="35"/>
      <c r="UH87" s="35"/>
      <c r="UI87" s="35"/>
      <c r="UJ87" s="35"/>
      <c r="UK87" s="35"/>
      <c r="UL87" s="35"/>
      <c r="UM87" s="35"/>
      <c r="UN87" s="35"/>
      <c r="UO87" s="35"/>
      <c r="UP87" s="35"/>
      <c r="UQ87" s="35"/>
      <c r="UR87" s="35"/>
      <c r="US87" s="35"/>
      <c r="UT87" s="35"/>
      <c r="UU87" s="35"/>
      <c r="UV87" s="35"/>
      <c r="UW87" s="35"/>
      <c r="UX87" s="36"/>
    </row>
    <row r="88" spans="1:574" s="34" customFormat="1" ht="15" customHeight="1">
      <c r="A88" s="33"/>
      <c r="B88" s="33"/>
      <c r="C88" s="33"/>
      <c r="D88" s="35"/>
      <c r="E88" s="33"/>
      <c r="F88" s="33"/>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c r="GF88" s="35"/>
      <c r="GG88" s="35"/>
      <c r="GH88" s="35"/>
      <c r="GI88" s="35"/>
      <c r="GJ88" s="35"/>
      <c r="GK88" s="35"/>
      <c r="GL88" s="35"/>
      <c r="GM88" s="35"/>
      <c r="GN88" s="35"/>
      <c r="GO88" s="35"/>
      <c r="GP88" s="35"/>
      <c r="GQ88" s="35"/>
      <c r="GR88" s="35"/>
      <c r="GS88" s="35"/>
      <c r="GT88" s="35"/>
      <c r="GU88" s="35"/>
      <c r="GV88" s="35"/>
      <c r="GW88" s="35"/>
      <c r="GX88" s="35"/>
      <c r="GY88" s="35"/>
      <c r="GZ88" s="35"/>
      <c r="HA88" s="35"/>
      <c r="HB88" s="35"/>
      <c r="HC88" s="35"/>
      <c r="HD88" s="35"/>
      <c r="HE88" s="35"/>
      <c r="HF88" s="35"/>
      <c r="HG88" s="35"/>
      <c r="HH88" s="35"/>
      <c r="HI88" s="35"/>
      <c r="HJ88" s="35"/>
      <c r="HK88" s="35"/>
      <c r="HL88" s="35"/>
      <c r="HM88" s="35"/>
      <c r="HN88" s="35"/>
      <c r="HO88" s="35"/>
      <c r="HP88" s="35"/>
      <c r="HQ88" s="35"/>
      <c r="HR88" s="35"/>
      <c r="HS88" s="35"/>
      <c r="HT88" s="35"/>
      <c r="HU88" s="35"/>
      <c r="HV88" s="35"/>
      <c r="HW88" s="35"/>
      <c r="HX88" s="35"/>
      <c r="HY88" s="35"/>
      <c r="HZ88" s="35"/>
      <c r="IA88" s="35"/>
      <c r="IB88" s="35"/>
      <c r="IC88" s="35"/>
      <c r="ID88" s="35"/>
      <c r="IE88" s="35"/>
      <c r="IF88" s="35"/>
      <c r="IG88" s="35"/>
      <c r="IH88" s="35"/>
      <c r="II88" s="35"/>
      <c r="IJ88" s="35"/>
      <c r="IK88" s="35"/>
      <c r="IL88" s="35"/>
      <c r="IM88" s="35"/>
      <c r="IN88" s="35"/>
      <c r="IO88" s="35"/>
      <c r="IP88" s="35"/>
      <c r="IQ88" s="35"/>
      <c r="IR88" s="35"/>
      <c r="IS88" s="35"/>
      <c r="IT88" s="35"/>
      <c r="IU88" s="35"/>
      <c r="IV88" s="35"/>
      <c r="IW88" s="35"/>
      <c r="IX88" s="35"/>
      <c r="IY88" s="35"/>
      <c r="IZ88" s="35"/>
      <c r="JA88" s="35"/>
      <c r="JB88" s="35"/>
      <c r="JC88" s="35"/>
      <c r="JD88" s="35"/>
      <c r="JE88" s="35"/>
      <c r="JF88" s="35"/>
      <c r="JG88" s="35"/>
      <c r="JH88" s="35"/>
      <c r="JI88" s="35"/>
      <c r="JJ88" s="35"/>
      <c r="JK88" s="35"/>
      <c r="JL88" s="35"/>
      <c r="JM88" s="35"/>
      <c r="JN88" s="35"/>
      <c r="JO88" s="35"/>
      <c r="JP88" s="35"/>
      <c r="JQ88" s="35"/>
      <c r="JR88" s="35"/>
      <c r="JS88" s="35"/>
      <c r="JT88" s="35"/>
      <c r="JU88" s="35"/>
      <c r="JV88" s="35"/>
      <c r="JW88" s="35"/>
      <c r="JX88" s="35"/>
      <c r="JY88" s="35"/>
      <c r="JZ88" s="35"/>
      <c r="KA88" s="35"/>
      <c r="KB88" s="35"/>
      <c r="KC88" s="35"/>
      <c r="KD88" s="35"/>
      <c r="KE88" s="35"/>
      <c r="KF88" s="35"/>
      <c r="KG88" s="35"/>
      <c r="KH88" s="35"/>
      <c r="KI88" s="35"/>
      <c r="KJ88" s="35"/>
      <c r="KK88" s="35"/>
      <c r="KL88" s="35"/>
      <c r="KM88" s="35"/>
      <c r="KN88" s="35"/>
      <c r="KO88" s="35"/>
      <c r="KP88" s="35"/>
      <c r="KQ88" s="35"/>
      <c r="KR88" s="35"/>
      <c r="KS88" s="35"/>
      <c r="KT88" s="35"/>
      <c r="KU88" s="35"/>
      <c r="KV88" s="35"/>
      <c r="KW88" s="35"/>
      <c r="KX88" s="35"/>
      <c r="KY88" s="35"/>
      <c r="KZ88" s="35"/>
      <c r="LA88" s="35"/>
      <c r="LB88" s="35"/>
      <c r="LC88" s="35"/>
      <c r="LD88" s="35"/>
      <c r="LE88" s="35"/>
      <c r="LF88" s="35"/>
      <c r="LG88" s="35"/>
      <c r="LH88" s="35"/>
      <c r="LI88" s="35"/>
      <c r="LJ88" s="35"/>
      <c r="LK88" s="35"/>
      <c r="LL88" s="35"/>
      <c r="LM88" s="35"/>
      <c r="LN88" s="35"/>
      <c r="LO88" s="35"/>
      <c r="LP88" s="35"/>
      <c r="LQ88" s="35"/>
      <c r="LR88" s="35"/>
      <c r="LS88" s="35"/>
      <c r="LT88" s="35"/>
      <c r="LU88" s="35"/>
      <c r="LV88" s="35"/>
      <c r="LW88" s="35"/>
      <c r="LX88" s="35"/>
      <c r="LY88" s="35"/>
      <c r="LZ88" s="35"/>
      <c r="MA88" s="35"/>
      <c r="MB88" s="35"/>
      <c r="MC88" s="35"/>
      <c r="MD88" s="35"/>
      <c r="ME88" s="35"/>
      <c r="MF88" s="35"/>
      <c r="MG88" s="35"/>
      <c r="MH88" s="35"/>
      <c r="MI88" s="35"/>
      <c r="MJ88" s="35"/>
      <c r="MK88" s="35"/>
      <c r="ML88" s="35"/>
      <c r="MM88" s="35"/>
      <c r="MN88" s="35"/>
      <c r="MO88" s="35"/>
      <c r="MP88" s="35"/>
      <c r="MQ88" s="35"/>
      <c r="MR88" s="35"/>
      <c r="MS88" s="35"/>
      <c r="MT88" s="35"/>
      <c r="MU88" s="35"/>
      <c r="MV88" s="35"/>
      <c r="MW88" s="35"/>
      <c r="MX88" s="35"/>
      <c r="MY88" s="35"/>
      <c r="MZ88" s="35"/>
      <c r="NA88" s="35"/>
      <c r="NB88" s="35"/>
      <c r="NC88" s="35"/>
      <c r="ND88" s="35"/>
      <c r="NE88" s="35"/>
      <c r="NF88" s="35"/>
      <c r="NG88" s="35"/>
      <c r="NH88" s="35"/>
      <c r="NI88" s="35"/>
      <c r="NJ88" s="35"/>
      <c r="NK88" s="35"/>
      <c r="NL88" s="35"/>
      <c r="NM88" s="35"/>
      <c r="NN88" s="35"/>
      <c r="NO88" s="35"/>
      <c r="NP88" s="35"/>
      <c r="NQ88" s="35"/>
      <c r="NR88" s="35"/>
      <c r="NS88" s="35"/>
      <c r="NT88" s="35"/>
      <c r="NU88" s="35"/>
      <c r="NV88" s="35"/>
      <c r="NW88" s="35"/>
      <c r="NX88" s="35"/>
      <c r="NY88" s="35"/>
      <c r="NZ88" s="35"/>
      <c r="OA88" s="35"/>
      <c r="OB88" s="35"/>
      <c r="OC88" s="35"/>
      <c r="OD88" s="35"/>
      <c r="OE88" s="35"/>
      <c r="OF88" s="35"/>
      <c r="OG88" s="35"/>
      <c r="OH88" s="35"/>
      <c r="OI88" s="35"/>
      <c r="OJ88" s="35"/>
      <c r="OK88" s="35"/>
      <c r="OL88" s="35"/>
      <c r="OM88" s="35"/>
      <c r="ON88" s="35"/>
      <c r="OO88" s="35"/>
      <c r="OP88" s="35"/>
      <c r="OQ88" s="35"/>
      <c r="OR88" s="35"/>
      <c r="OS88" s="35"/>
      <c r="OT88" s="35"/>
      <c r="OU88" s="35"/>
      <c r="OV88" s="35"/>
      <c r="OW88" s="35"/>
      <c r="OX88" s="35"/>
      <c r="OY88" s="35"/>
      <c r="OZ88" s="35"/>
      <c r="PA88" s="35"/>
      <c r="PB88" s="35"/>
      <c r="PC88" s="35"/>
      <c r="PD88" s="35"/>
      <c r="PE88" s="35"/>
      <c r="PF88" s="35"/>
      <c r="PG88" s="35"/>
      <c r="PH88" s="35"/>
      <c r="PI88" s="35"/>
      <c r="PJ88" s="35"/>
      <c r="PK88" s="35"/>
      <c r="PL88" s="35"/>
      <c r="PM88" s="35"/>
      <c r="PN88" s="35"/>
      <c r="PO88" s="35"/>
      <c r="PP88" s="35"/>
      <c r="PQ88" s="35"/>
      <c r="PR88" s="35"/>
      <c r="PS88" s="35"/>
      <c r="PT88" s="35"/>
      <c r="PU88" s="35"/>
      <c r="PV88" s="35"/>
      <c r="PW88" s="35"/>
      <c r="PX88" s="35"/>
      <c r="PY88" s="35"/>
      <c r="PZ88" s="35"/>
      <c r="QA88" s="35"/>
      <c r="QB88" s="35"/>
      <c r="QC88" s="35"/>
      <c r="QD88" s="35"/>
      <c r="QE88" s="35"/>
      <c r="QF88" s="35"/>
      <c r="QG88" s="35"/>
      <c r="QH88" s="35"/>
      <c r="QI88" s="35"/>
      <c r="QJ88" s="35"/>
      <c r="QK88" s="35"/>
      <c r="QL88" s="35"/>
      <c r="QM88" s="35"/>
      <c r="QN88" s="35"/>
      <c r="QO88" s="35"/>
      <c r="QP88" s="35"/>
      <c r="QQ88" s="35"/>
      <c r="QR88" s="35"/>
      <c r="QS88" s="35"/>
      <c r="QT88" s="35"/>
      <c r="QU88" s="35"/>
      <c r="QV88" s="35"/>
      <c r="QW88" s="35"/>
      <c r="QX88" s="35"/>
      <c r="QY88" s="35"/>
      <c r="QZ88" s="35"/>
      <c r="RA88" s="35"/>
      <c r="RB88" s="35"/>
      <c r="RC88" s="35"/>
      <c r="RD88" s="35"/>
      <c r="RE88" s="35"/>
      <c r="RF88" s="35"/>
      <c r="RG88" s="35"/>
      <c r="RH88" s="35"/>
      <c r="RI88" s="35"/>
      <c r="RJ88" s="35"/>
      <c r="RK88" s="35"/>
      <c r="RL88" s="35"/>
      <c r="RM88" s="35"/>
      <c r="RN88" s="35"/>
      <c r="RO88" s="35"/>
      <c r="RP88" s="35"/>
      <c r="RQ88" s="35"/>
      <c r="RR88" s="35"/>
      <c r="RS88" s="35"/>
      <c r="RT88" s="35"/>
      <c r="RU88" s="35"/>
      <c r="RV88" s="35"/>
      <c r="RW88" s="35"/>
      <c r="RX88" s="35"/>
      <c r="RY88" s="35"/>
      <c r="RZ88" s="35"/>
      <c r="SA88" s="35"/>
      <c r="SB88" s="35"/>
      <c r="SC88" s="35"/>
      <c r="SD88" s="35"/>
      <c r="SE88" s="35"/>
      <c r="SF88" s="35"/>
      <c r="SG88" s="35"/>
      <c r="SH88" s="35"/>
      <c r="SI88" s="35"/>
      <c r="SJ88" s="35"/>
      <c r="SK88" s="35"/>
      <c r="SL88" s="35"/>
      <c r="SM88" s="35"/>
      <c r="SN88" s="35"/>
      <c r="SO88" s="35"/>
      <c r="SP88" s="35"/>
      <c r="SQ88" s="35"/>
      <c r="SR88" s="35"/>
      <c r="SS88" s="35"/>
      <c r="ST88" s="35"/>
      <c r="SU88" s="35"/>
      <c r="SV88" s="35"/>
      <c r="SW88" s="35"/>
      <c r="SX88" s="35"/>
      <c r="SY88" s="35"/>
      <c r="SZ88" s="35"/>
      <c r="TA88" s="35"/>
      <c r="TB88" s="35"/>
      <c r="TC88" s="35"/>
      <c r="TD88" s="35"/>
      <c r="TE88" s="35"/>
      <c r="TF88" s="35"/>
      <c r="TG88" s="35"/>
      <c r="TH88" s="35"/>
      <c r="TI88" s="35"/>
      <c r="TJ88" s="35"/>
      <c r="TK88" s="35"/>
      <c r="TL88" s="35"/>
      <c r="TM88" s="35"/>
      <c r="TN88" s="35"/>
      <c r="TO88" s="35"/>
      <c r="TP88" s="35"/>
      <c r="TQ88" s="35"/>
      <c r="TR88" s="35"/>
      <c r="TS88" s="35"/>
      <c r="TT88" s="35"/>
      <c r="TU88" s="35"/>
      <c r="TV88" s="35"/>
      <c r="TW88" s="35"/>
      <c r="TX88" s="35"/>
      <c r="TY88" s="35"/>
      <c r="TZ88" s="35"/>
      <c r="UA88" s="35"/>
      <c r="UB88" s="35"/>
      <c r="UC88" s="35"/>
      <c r="UD88" s="35"/>
      <c r="UE88" s="35"/>
      <c r="UF88" s="35"/>
      <c r="UG88" s="35"/>
      <c r="UH88" s="35"/>
      <c r="UI88" s="35"/>
      <c r="UJ88" s="35"/>
      <c r="UK88" s="35"/>
      <c r="UL88" s="35"/>
      <c r="UM88" s="35"/>
      <c r="UN88" s="35"/>
      <c r="UO88" s="35"/>
      <c r="UP88" s="35"/>
      <c r="UQ88" s="35"/>
      <c r="UR88" s="35"/>
      <c r="US88" s="35"/>
      <c r="UT88" s="35"/>
      <c r="UU88" s="35"/>
      <c r="UV88" s="35"/>
      <c r="UW88" s="35"/>
      <c r="UX88" s="35"/>
    </row>
    <row r="89" spans="1:574" s="34" customFormat="1" ht="15" customHeight="1">
      <c r="A89" s="33"/>
      <c r="B89" s="33"/>
      <c r="C89" s="33"/>
      <c r="D89" s="35"/>
      <c r="E89" s="33"/>
      <c r="F89" s="33"/>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c r="IV89" s="35"/>
      <c r="IW89" s="35"/>
      <c r="IX89" s="35"/>
      <c r="IY89" s="35"/>
      <c r="IZ89" s="35"/>
      <c r="JA89" s="35"/>
      <c r="JB89" s="35"/>
      <c r="JC89" s="35"/>
      <c r="JD89" s="35"/>
      <c r="JE89" s="35"/>
      <c r="JF89" s="35"/>
      <c r="JG89" s="35"/>
      <c r="JH89" s="35"/>
      <c r="JI89" s="35"/>
      <c r="JJ89" s="35"/>
      <c r="JK89" s="35"/>
      <c r="JL89" s="35"/>
      <c r="JM89" s="35"/>
      <c r="JN89" s="35"/>
      <c r="JO89" s="35"/>
      <c r="JP89" s="35"/>
      <c r="JQ89" s="35"/>
      <c r="JR89" s="35"/>
      <c r="JS89" s="35"/>
      <c r="JT89" s="35"/>
      <c r="JU89" s="35"/>
      <c r="JV89" s="35"/>
      <c r="JW89" s="35"/>
      <c r="JX89" s="35"/>
      <c r="JY89" s="35"/>
      <c r="JZ89" s="35"/>
      <c r="KA89" s="35"/>
      <c r="KB89" s="35"/>
      <c r="KC89" s="35"/>
      <c r="KD89" s="35"/>
      <c r="KE89" s="35"/>
      <c r="KF89" s="35"/>
      <c r="KG89" s="35"/>
      <c r="KH89" s="35"/>
      <c r="KI89" s="35"/>
      <c r="KJ89" s="35"/>
      <c r="KK89" s="35"/>
      <c r="KL89" s="35"/>
      <c r="KM89" s="35"/>
      <c r="KN89" s="35"/>
      <c r="KO89" s="35"/>
      <c r="KP89" s="35"/>
      <c r="KQ89" s="35"/>
      <c r="KR89" s="35"/>
      <c r="KS89" s="35"/>
      <c r="KT89" s="35"/>
      <c r="KU89" s="35"/>
      <c r="KV89" s="35"/>
      <c r="KW89" s="35"/>
      <c r="KX89" s="35"/>
      <c r="KY89" s="35"/>
      <c r="KZ89" s="35"/>
      <c r="LA89" s="35"/>
      <c r="LB89" s="35"/>
      <c r="LC89" s="35"/>
      <c r="LD89" s="35"/>
      <c r="LE89" s="35"/>
      <c r="LF89" s="35"/>
      <c r="LG89" s="35"/>
      <c r="LH89" s="35"/>
      <c r="LI89" s="35"/>
      <c r="LJ89" s="35"/>
      <c r="LK89" s="35"/>
      <c r="LL89" s="35"/>
      <c r="LM89" s="35"/>
      <c r="LN89" s="35"/>
      <c r="LO89" s="35"/>
      <c r="LP89" s="35"/>
      <c r="LQ89" s="35"/>
      <c r="LR89" s="35"/>
      <c r="LS89" s="35"/>
      <c r="LT89" s="35"/>
      <c r="LU89" s="35"/>
      <c r="LV89" s="35"/>
      <c r="LW89" s="35"/>
      <c r="LX89" s="35"/>
      <c r="LY89" s="35"/>
      <c r="LZ89" s="35"/>
      <c r="MA89" s="35"/>
      <c r="MB89" s="35"/>
      <c r="MC89" s="35"/>
      <c r="MD89" s="35"/>
      <c r="ME89" s="35"/>
      <c r="MF89" s="35"/>
      <c r="MG89" s="35"/>
      <c r="MH89" s="35"/>
      <c r="MI89" s="35"/>
      <c r="MJ89" s="35"/>
      <c r="MK89" s="35"/>
      <c r="ML89" s="35"/>
      <c r="MM89" s="35"/>
      <c r="MN89" s="35"/>
      <c r="MO89" s="35"/>
      <c r="MP89" s="35"/>
      <c r="MQ89" s="35"/>
      <c r="MR89" s="35"/>
      <c r="MS89" s="35"/>
      <c r="MT89" s="35"/>
      <c r="MU89" s="35"/>
      <c r="MV89" s="35"/>
      <c r="MW89" s="35"/>
      <c r="MX89" s="35"/>
      <c r="MY89" s="35"/>
      <c r="MZ89" s="35"/>
      <c r="NA89" s="35"/>
      <c r="NB89" s="35"/>
      <c r="NC89" s="35"/>
      <c r="ND89" s="35"/>
      <c r="NE89" s="35"/>
      <c r="NF89" s="35"/>
      <c r="NG89" s="35"/>
      <c r="NH89" s="35"/>
      <c r="NI89" s="35"/>
      <c r="NJ89" s="35"/>
      <c r="NK89" s="35"/>
      <c r="NL89" s="35"/>
      <c r="NM89" s="35"/>
      <c r="NN89" s="35"/>
      <c r="NO89" s="35"/>
      <c r="NP89" s="35"/>
      <c r="NQ89" s="35"/>
      <c r="NR89" s="35"/>
      <c r="NS89" s="35"/>
      <c r="NT89" s="35"/>
      <c r="NU89" s="35"/>
      <c r="NV89" s="35"/>
      <c r="NW89" s="35"/>
      <c r="NX89" s="35"/>
      <c r="NY89" s="35"/>
      <c r="NZ89" s="35"/>
      <c r="OA89" s="35"/>
      <c r="OB89" s="35"/>
      <c r="OC89" s="35"/>
      <c r="OD89" s="35"/>
      <c r="OE89" s="35"/>
      <c r="OF89" s="35"/>
      <c r="OG89" s="35"/>
      <c r="OH89" s="35"/>
      <c r="OI89" s="35"/>
      <c r="OJ89" s="35"/>
      <c r="OK89" s="35"/>
      <c r="OL89" s="35"/>
      <c r="OM89" s="35"/>
      <c r="ON89" s="35"/>
      <c r="OO89" s="35"/>
      <c r="OP89" s="35"/>
      <c r="OQ89" s="35"/>
      <c r="OR89" s="35"/>
      <c r="OS89" s="35"/>
      <c r="OT89" s="35"/>
      <c r="OU89" s="35"/>
      <c r="OV89" s="35"/>
      <c r="OW89" s="35"/>
      <c r="OX89" s="35"/>
      <c r="OY89" s="35"/>
      <c r="OZ89" s="35"/>
      <c r="PA89" s="35"/>
      <c r="PB89" s="35"/>
      <c r="PC89" s="35"/>
      <c r="PD89" s="35"/>
      <c r="PE89" s="35"/>
      <c r="PF89" s="35"/>
      <c r="PG89" s="35"/>
      <c r="PH89" s="35"/>
      <c r="PI89" s="35"/>
      <c r="PJ89" s="35"/>
      <c r="PK89" s="35"/>
      <c r="PL89" s="35"/>
      <c r="PM89" s="35"/>
      <c r="PN89" s="35"/>
      <c r="PO89" s="35"/>
      <c r="PP89" s="35"/>
      <c r="PQ89" s="35"/>
      <c r="PR89" s="35"/>
      <c r="PS89" s="35"/>
      <c r="PT89" s="35"/>
      <c r="PU89" s="35"/>
      <c r="PV89" s="35"/>
      <c r="PW89" s="35"/>
      <c r="PX89" s="35"/>
      <c r="PY89" s="35"/>
      <c r="PZ89" s="35"/>
      <c r="QA89" s="35"/>
      <c r="QB89" s="35"/>
      <c r="QC89" s="35"/>
      <c r="QD89" s="35"/>
      <c r="QE89" s="35"/>
      <c r="QF89" s="35"/>
      <c r="QG89" s="35"/>
      <c r="QH89" s="35"/>
      <c r="QI89" s="35"/>
      <c r="QJ89" s="35"/>
      <c r="QK89" s="35"/>
      <c r="QL89" s="35"/>
      <c r="QM89" s="35"/>
      <c r="QN89" s="35"/>
      <c r="QO89" s="35"/>
      <c r="QP89" s="35"/>
      <c r="QQ89" s="35"/>
      <c r="QR89" s="35"/>
      <c r="QS89" s="35"/>
      <c r="QT89" s="35"/>
      <c r="QU89" s="35"/>
      <c r="QV89" s="35"/>
      <c r="QW89" s="35"/>
      <c r="QX89" s="35"/>
      <c r="QY89" s="35"/>
      <c r="QZ89" s="35"/>
      <c r="RA89" s="35"/>
      <c r="RB89" s="35"/>
      <c r="RC89" s="35"/>
      <c r="RD89" s="35"/>
      <c r="RE89" s="35"/>
      <c r="RF89" s="35"/>
      <c r="RG89" s="35"/>
      <c r="RH89" s="35"/>
      <c r="RI89" s="35"/>
      <c r="RJ89" s="35"/>
      <c r="RK89" s="35"/>
      <c r="RL89" s="35"/>
      <c r="RM89" s="35"/>
      <c r="RN89" s="35"/>
      <c r="RO89" s="35"/>
      <c r="RP89" s="35"/>
      <c r="RQ89" s="35"/>
      <c r="RR89" s="35"/>
      <c r="RS89" s="35"/>
      <c r="RT89" s="35"/>
      <c r="RU89" s="35"/>
      <c r="RV89" s="35"/>
      <c r="RW89" s="35"/>
      <c r="RX89" s="35"/>
      <c r="RY89" s="35"/>
      <c r="RZ89" s="35"/>
      <c r="SA89" s="35"/>
      <c r="SB89" s="35"/>
      <c r="SC89" s="35"/>
      <c r="SD89" s="35"/>
      <c r="SE89" s="35"/>
      <c r="SF89" s="35"/>
      <c r="SG89" s="35"/>
      <c r="SH89" s="35"/>
      <c r="SI89" s="35"/>
      <c r="SJ89" s="35"/>
      <c r="SK89" s="35"/>
      <c r="SL89" s="35"/>
      <c r="SM89" s="35"/>
      <c r="SN89" s="35"/>
      <c r="SO89" s="35"/>
      <c r="SP89" s="35"/>
      <c r="SQ89" s="35"/>
      <c r="SR89" s="35"/>
      <c r="SS89" s="35"/>
      <c r="ST89" s="35"/>
      <c r="SU89" s="35"/>
      <c r="SV89" s="35"/>
      <c r="SW89" s="35"/>
      <c r="SX89" s="35"/>
      <c r="SY89" s="35"/>
      <c r="SZ89" s="35"/>
      <c r="TA89" s="35"/>
      <c r="TB89" s="35"/>
      <c r="TC89" s="35"/>
      <c r="TD89" s="35"/>
      <c r="TE89" s="35"/>
      <c r="TF89" s="35"/>
      <c r="TG89" s="35"/>
      <c r="TH89" s="35"/>
      <c r="TI89" s="35"/>
      <c r="TJ89" s="35"/>
      <c r="TK89" s="35"/>
      <c r="TL89" s="35"/>
      <c r="TM89" s="35"/>
      <c r="TN89" s="35"/>
      <c r="TO89" s="35"/>
      <c r="TP89" s="35"/>
      <c r="TQ89" s="35"/>
      <c r="TR89" s="35"/>
      <c r="TS89" s="35"/>
      <c r="TT89" s="35"/>
      <c r="TU89" s="35"/>
      <c r="TV89" s="35"/>
      <c r="TW89" s="35"/>
      <c r="TX89" s="35"/>
      <c r="TY89" s="35"/>
      <c r="TZ89" s="35"/>
      <c r="UA89" s="35"/>
      <c r="UB89" s="35"/>
      <c r="UC89" s="35"/>
      <c r="UD89" s="35"/>
      <c r="UE89" s="35"/>
      <c r="UF89" s="35"/>
      <c r="UG89" s="35"/>
      <c r="UH89" s="35"/>
      <c r="UI89" s="35"/>
      <c r="UJ89" s="35"/>
      <c r="UK89" s="35"/>
      <c r="UL89" s="35"/>
      <c r="UM89" s="35"/>
      <c r="UN89" s="35"/>
      <c r="UO89" s="35"/>
      <c r="UP89" s="35"/>
      <c r="UQ89" s="35"/>
      <c r="UR89" s="35"/>
      <c r="US89" s="35"/>
      <c r="UT89" s="35"/>
      <c r="UU89" s="35"/>
      <c r="UV89" s="35"/>
      <c r="UW89" s="35"/>
      <c r="UX89" s="35"/>
    </row>
    <row r="90" spans="1:574" s="34" customFormat="1" ht="15" customHeight="1">
      <c r="A90" s="33"/>
      <c r="B90" s="33"/>
      <c r="C90" s="33"/>
      <c r="D90" s="35"/>
      <c r="E90" s="33"/>
      <c r="F90" s="33"/>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c r="IV90" s="35"/>
      <c r="IW90" s="35"/>
      <c r="IX90" s="35"/>
      <c r="IY90" s="35"/>
      <c r="IZ90" s="35"/>
      <c r="JA90" s="35"/>
      <c r="JB90" s="35"/>
      <c r="JC90" s="35"/>
      <c r="JD90" s="35"/>
      <c r="JE90" s="35"/>
      <c r="JF90" s="35"/>
      <c r="JG90" s="35"/>
      <c r="JH90" s="35"/>
      <c r="JI90" s="35"/>
      <c r="JJ90" s="35"/>
      <c r="JK90" s="35"/>
      <c r="JL90" s="35"/>
      <c r="JM90" s="35"/>
      <c r="JN90" s="35"/>
      <c r="JO90" s="35"/>
      <c r="JP90" s="35"/>
      <c r="JQ90" s="35"/>
      <c r="JR90" s="35"/>
      <c r="JS90" s="35"/>
      <c r="JT90" s="35"/>
      <c r="JU90" s="35"/>
      <c r="JV90" s="35"/>
      <c r="JW90" s="35"/>
      <c r="JX90" s="35"/>
      <c r="JY90" s="35"/>
      <c r="JZ90" s="35"/>
      <c r="KA90" s="35"/>
      <c r="KB90" s="35"/>
      <c r="KC90" s="35"/>
      <c r="KD90" s="35"/>
      <c r="KE90" s="35"/>
      <c r="KF90" s="35"/>
      <c r="KG90" s="35"/>
      <c r="KH90" s="35"/>
      <c r="KI90" s="35"/>
      <c r="KJ90" s="35"/>
      <c r="KK90" s="35"/>
      <c r="KL90" s="35"/>
      <c r="KM90" s="35"/>
      <c r="KN90" s="35"/>
      <c r="KO90" s="35"/>
      <c r="KP90" s="35"/>
      <c r="KQ90" s="35"/>
      <c r="KR90" s="35"/>
      <c r="KS90" s="35"/>
      <c r="KT90" s="35"/>
      <c r="KU90" s="35"/>
      <c r="KV90" s="35"/>
      <c r="KW90" s="35"/>
      <c r="KX90" s="35"/>
      <c r="KY90" s="35"/>
      <c r="KZ90" s="35"/>
      <c r="LA90" s="35"/>
      <c r="LB90" s="35"/>
      <c r="LC90" s="35"/>
      <c r="LD90" s="35"/>
      <c r="LE90" s="35"/>
      <c r="LF90" s="35"/>
      <c r="LG90" s="35"/>
      <c r="LH90" s="35"/>
      <c r="LI90" s="35"/>
      <c r="LJ90" s="35"/>
      <c r="LK90" s="35"/>
      <c r="LL90" s="35"/>
      <c r="LM90" s="35"/>
      <c r="LN90" s="35"/>
      <c r="LO90" s="35"/>
      <c r="LP90" s="35"/>
      <c r="LQ90" s="35"/>
      <c r="LR90" s="35"/>
      <c r="LS90" s="35"/>
      <c r="LT90" s="35"/>
      <c r="LU90" s="35"/>
      <c r="LV90" s="35"/>
      <c r="LW90" s="35"/>
      <c r="LX90" s="35"/>
      <c r="LY90" s="35"/>
      <c r="LZ90" s="35"/>
      <c r="MA90" s="35"/>
      <c r="MB90" s="35"/>
      <c r="MC90" s="35"/>
      <c r="MD90" s="35"/>
      <c r="ME90" s="35"/>
      <c r="MF90" s="35"/>
      <c r="MG90" s="35"/>
      <c r="MH90" s="35"/>
      <c r="MI90" s="35"/>
      <c r="MJ90" s="35"/>
      <c r="MK90" s="35"/>
      <c r="ML90" s="35"/>
      <c r="MM90" s="35"/>
      <c r="MN90" s="35"/>
      <c r="MO90" s="35"/>
      <c r="MP90" s="35"/>
      <c r="MQ90" s="35"/>
      <c r="MR90" s="35"/>
      <c r="MS90" s="35"/>
      <c r="MT90" s="35"/>
      <c r="MU90" s="35"/>
      <c r="MV90" s="35"/>
      <c r="MW90" s="35"/>
      <c r="MX90" s="35"/>
      <c r="MY90" s="35"/>
      <c r="MZ90" s="35"/>
      <c r="NA90" s="35"/>
      <c r="NB90" s="35"/>
      <c r="NC90" s="35"/>
      <c r="ND90" s="35"/>
      <c r="NE90" s="35"/>
      <c r="NF90" s="35"/>
      <c r="NG90" s="35"/>
      <c r="NH90" s="35"/>
      <c r="NI90" s="35"/>
      <c r="NJ90" s="35"/>
      <c r="NK90" s="35"/>
      <c r="NL90" s="35"/>
      <c r="NM90" s="35"/>
      <c r="NN90" s="35"/>
      <c r="NO90" s="35"/>
      <c r="NP90" s="35"/>
      <c r="NQ90" s="35"/>
      <c r="NR90" s="35"/>
      <c r="NS90" s="35"/>
      <c r="NT90" s="35"/>
      <c r="NU90" s="35"/>
      <c r="NV90" s="35"/>
      <c r="NW90" s="35"/>
      <c r="NX90" s="35"/>
      <c r="NY90" s="35"/>
      <c r="NZ90" s="35"/>
      <c r="OA90" s="35"/>
      <c r="OB90" s="35"/>
      <c r="OC90" s="35"/>
      <c r="OD90" s="35"/>
      <c r="OE90" s="35"/>
      <c r="OF90" s="35"/>
      <c r="OG90" s="35"/>
      <c r="OH90" s="35"/>
      <c r="OI90" s="35"/>
      <c r="OJ90" s="35"/>
      <c r="OK90" s="35"/>
      <c r="OL90" s="35"/>
      <c r="OM90" s="35"/>
      <c r="ON90" s="35"/>
      <c r="OO90" s="35"/>
      <c r="OP90" s="35"/>
      <c r="OQ90" s="35"/>
      <c r="OR90" s="35"/>
      <c r="OS90" s="35"/>
      <c r="OT90" s="35"/>
      <c r="OU90" s="35"/>
      <c r="OV90" s="35"/>
      <c r="OW90" s="35"/>
      <c r="OX90" s="35"/>
      <c r="OY90" s="35"/>
      <c r="OZ90" s="35"/>
      <c r="PA90" s="35"/>
      <c r="PB90" s="35"/>
      <c r="PC90" s="35"/>
      <c r="PD90" s="35"/>
      <c r="PE90" s="35"/>
      <c r="PF90" s="35"/>
      <c r="PG90" s="35"/>
      <c r="PH90" s="35"/>
      <c r="PI90" s="35"/>
      <c r="PJ90" s="35"/>
      <c r="PK90" s="35"/>
      <c r="PL90" s="35"/>
      <c r="PM90" s="35"/>
      <c r="PN90" s="35"/>
      <c r="PO90" s="35"/>
      <c r="PP90" s="35"/>
      <c r="PQ90" s="35"/>
      <c r="PR90" s="35"/>
      <c r="PS90" s="35"/>
      <c r="PT90" s="35"/>
      <c r="PU90" s="35"/>
      <c r="PV90" s="35"/>
      <c r="PW90" s="35"/>
      <c r="PX90" s="35"/>
      <c r="PY90" s="35"/>
      <c r="PZ90" s="35"/>
      <c r="QA90" s="35"/>
      <c r="QB90" s="35"/>
      <c r="QC90" s="35"/>
      <c r="QD90" s="35"/>
      <c r="QE90" s="35"/>
      <c r="QF90" s="35"/>
      <c r="QG90" s="35"/>
      <c r="QH90" s="35"/>
      <c r="QI90" s="35"/>
      <c r="QJ90" s="35"/>
      <c r="QK90" s="35"/>
      <c r="QL90" s="35"/>
      <c r="QM90" s="35"/>
      <c r="QN90" s="35"/>
      <c r="QO90" s="35"/>
      <c r="QP90" s="35"/>
      <c r="QQ90" s="35"/>
      <c r="QR90" s="35"/>
      <c r="QS90" s="35"/>
      <c r="QT90" s="35"/>
      <c r="QU90" s="35"/>
      <c r="QV90" s="35"/>
      <c r="QW90" s="35"/>
      <c r="QX90" s="35"/>
      <c r="QY90" s="35"/>
      <c r="QZ90" s="35"/>
      <c r="RA90" s="35"/>
      <c r="RB90" s="35"/>
      <c r="RC90" s="35"/>
      <c r="RD90" s="35"/>
      <c r="RE90" s="35"/>
      <c r="RF90" s="35"/>
      <c r="RG90" s="35"/>
      <c r="RH90" s="35"/>
      <c r="RI90" s="35"/>
      <c r="RJ90" s="35"/>
      <c r="RK90" s="35"/>
      <c r="RL90" s="35"/>
      <c r="RM90" s="35"/>
      <c r="RN90" s="35"/>
      <c r="RO90" s="35"/>
      <c r="RP90" s="35"/>
      <c r="RQ90" s="35"/>
      <c r="RR90" s="35"/>
      <c r="RS90" s="35"/>
      <c r="RT90" s="35"/>
      <c r="RU90" s="35"/>
      <c r="RV90" s="35"/>
      <c r="RW90" s="35"/>
      <c r="RX90" s="35"/>
      <c r="RY90" s="35"/>
      <c r="RZ90" s="35"/>
      <c r="SA90" s="35"/>
      <c r="SB90" s="35"/>
      <c r="SC90" s="35"/>
      <c r="SD90" s="35"/>
      <c r="SE90" s="35"/>
      <c r="SF90" s="35"/>
      <c r="SG90" s="35"/>
      <c r="SH90" s="35"/>
      <c r="SI90" s="35"/>
      <c r="SJ90" s="35"/>
      <c r="SK90" s="35"/>
      <c r="SL90" s="35"/>
      <c r="SM90" s="35"/>
      <c r="SN90" s="35"/>
      <c r="SO90" s="35"/>
      <c r="SP90" s="35"/>
      <c r="SQ90" s="35"/>
      <c r="SR90" s="35"/>
      <c r="SS90" s="35"/>
      <c r="ST90" s="35"/>
      <c r="SU90" s="35"/>
      <c r="SV90" s="35"/>
      <c r="SW90" s="35"/>
      <c r="SX90" s="35"/>
      <c r="SY90" s="35"/>
      <c r="SZ90" s="35"/>
      <c r="TA90" s="35"/>
      <c r="TB90" s="35"/>
      <c r="TC90" s="35"/>
      <c r="TD90" s="35"/>
      <c r="TE90" s="35"/>
      <c r="TF90" s="35"/>
      <c r="TG90" s="35"/>
      <c r="TH90" s="35"/>
      <c r="TI90" s="35"/>
      <c r="TJ90" s="35"/>
      <c r="TK90" s="35"/>
      <c r="TL90" s="35"/>
      <c r="TM90" s="35"/>
      <c r="TN90" s="35"/>
      <c r="TO90" s="35"/>
      <c r="TP90" s="35"/>
      <c r="TQ90" s="35"/>
      <c r="TR90" s="35"/>
      <c r="TS90" s="35"/>
      <c r="TT90" s="35"/>
      <c r="TU90" s="35"/>
      <c r="TV90" s="35"/>
      <c r="TW90" s="35"/>
      <c r="TX90" s="35"/>
      <c r="TY90" s="35"/>
      <c r="TZ90" s="35"/>
      <c r="UA90" s="35"/>
      <c r="UB90" s="35"/>
      <c r="UC90" s="35"/>
      <c r="UD90" s="35"/>
      <c r="UE90" s="35"/>
      <c r="UF90" s="35"/>
      <c r="UG90" s="35"/>
      <c r="UH90" s="35"/>
      <c r="UI90" s="35"/>
      <c r="UJ90" s="35"/>
      <c r="UK90" s="35"/>
      <c r="UL90" s="35"/>
      <c r="UM90" s="35"/>
      <c r="UN90" s="35"/>
      <c r="UO90" s="35"/>
      <c r="UP90" s="35"/>
      <c r="UQ90" s="35"/>
      <c r="UR90" s="35"/>
      <c r="US90" s="35"/>
      <c r="UT90" s="35"/>
      <c r="UU90" s="35"/>
      <c r="UV90" s="35"/>
      <c r="UW90" s="35"/>
      <c r="UX90" s="35"/>
    </row>
    <row r="91" spans="1:574" s="34" customFormat="1" ht="15" customHeight="1">
      <c r="A91" s="33"/>
      <c r="B91" s="33"/>
      <c r="C91" s="33"/>
      <c r="D91" s="35"/>
      <c r="E91" s="33"/>
      <c r="F91" s="33"/>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c r="IV91" s="35"/>
      <c r="IW91" s="35"/>
      <c r="IX91" s="35"/>
      <c r="IY91" s="35"/>
      <c r="IZ91" s="35"/>
      <c r="JA91" s="35"/>
      <c r="JB91" s="35"/>
      <c r="JC91" s="35"/>
      <c r="JD91" s="35"/>
      <c r="JE91" s="35"/>
      <c r="JF91" s="35"/>
      <c r="JG91" s="35"/>
      <c r="JH91" s="35"/>
      <c r="JI91" s="35"/>
      <c r="JJ91" s="35"/>
      <c r="JK91" s="35"/>
      <c r="JL91" s="35"/>
      <c r="JM91" s="35"/>
      <c r="JN91" s="35"/>
      <c r="JO91" s="35"/>
      <c r="JP91" s="35"/>
      <c r="JQ91" s="35"/>
      <c r="JR91" s="35"/>
      <c r="JS91" s="35"/>
      <c r="JT91" s="35"/>
      <c r="JU91" s="35"/>
      <c r="JV91" s="35"/>
      <c r="JW91" s="35"/>
      <c r="JX91" s="35"/>
      <c r="JY91" s="35"/>
      <c r="JZ91" s="35"/>
      <c r="KA91" s="35"/>
      <c r="KB91" s="35"/>
      <c r="KC91" s="35"/>
      <c r="KD91" s="35"/>
      <c r="KE91" s="35"/>
      <c r="KF91" s="35"/>
      <c r="KG91" s="35"/>
      <c r="KH91" s="35"/>
      <c r="KI91" s="35"/>
      <c r="KJ91" s="35"/>
      <c r="KK91" s="35"/>
      <c r="KL91" s="35"/>
      <c r="KM91" s="35"/>
      <c r="KN91" s="35"/>
      <c r="KO91" s="35"/>
      <c r="KP91" s="35"/>
      <c r="KQ91" s="35"/>
      <c r="KR91" s="35"/>
      <c r="KS91" s="35"/>
      <c r="KT91" s="35"/>
      <c r="KU91" s="35"/>
      <c r="KV91" s="35"/>
      <c r="KW91" s="35"/>
      <c r="KX91" s="35"/>
      <c r="KY91" s="35"/>
      <c r="KZ91" s="35"/>
      <c r="LA91" s="35"/>
      <c r="LB91" s="35"/>
      <c r="LC91" s="35"/>
      <c r="LD91" s="35"/>
      <c r="LE91" s="35"/>
      <c r="LF91" s="35"/>
      <c r="LG91" s="35"/>
      <c r="LH91" s="35"/>
      <c r="LI91" s="35"/>
      <c r="LJ91" s="35"/>
      <c r="LK91" s="35"/>
      <c r="LL91" s="35"/>
      <c r="LM91" s="35"/>
      <c r="LN91" s="35"/>
      <c r="LO91" s="35"/>
      <c r="LP91" s="35"/>
      <c r="LQ91" s="35"/>
      <c r="LR91" s="35"/>
      <c r="LS91" s="35"/>
      <c r="LT91" s="35"/>
      <c r="LU91" s="35"/>
      <c r="LV91" s="35"/>
      <c r="LW91" s="35"/>
      <c r="LX91" s="35"/>
      <c r="LY91" s="35"/>
      <c r="LZ91" s="35"/>
      <c r="MA91" s="35"/>
      <c r="MB91" s="35"/>
      <c r="MC91" s="35"/>
      <c r="MD91" s="35"/>
      <c r="ME91" s="35"/>
      <c r="MF91" s="35"/>
      <c r="MG91" s="35"/>
      <c r="MH91" s="35"/>
      <c r="MI91" s="35"/>
      <c r="MJ91" s="35"/>
      <c r="MK91" s="35"/>
      <c r="ML91" s="35"/>
      <c r="MM91" s="35"/>
      <c r="MN91" s="35"/>
      <c r="MO91" s="35"/>
      <c r="MP91" s="35"/>
      <c r="MQ91" s="35"/>
      <c r="MR91" s="35"/>
      <c r="MS91" s="35"/>
      <c r="MT91" s="35"/>
      <c r="MU91" s="35"/>
      <c r="MV91" s="35"/>
      <c r="MW91" s="35"/>
      <c r="MX91" s="35"/>
      <c r="MY91" s="35"/>
      <c r="MZ91" s="35"/>
      <c r="NA91" s="35"/>
      <c r="NB91" s="35"/>
      <c r="NC91" s="35"/>
      <c r="ND91" s="35"/>
      <c r="NE91" s="35"/>
      <c r="NF91" s="35"/>
      <c r="NG91" s="35"/>
      <c r="NH91" s="35"/>
      <c r="NI91" s="35"/>
      <c r="NJ91" s="35"/>
      <c r="NK91" s="35"/>
      <c r="NL91" s="35"/>
      <c r="NM91" s="35"/>
      <c r="NN91" s="35"/>
      <c r="NO91" s="35"/>
      <c r="NP91" s="35"/>
      <c r="NQ91" s="35"/>
      <c r="NR91" s="35"/>
      <c r="NS91" s="35"/>
      <c r="NT91" s="35"/>
      <c r="NU91" s="35"/>
      <c r="NV91" s="35"/>
      <c r="NW91" s="35"/>
      <c r="NX91" s="35"/>
      <c r="NY91" s="35"/>
      <c r="NZ91" s="35"/>
      <c r="OA91" s="35"/>
      <c r="OB91" s="35"/>
      <c r="OC91" s="35"/>
      <c r="OD91" s="35"/>
      <c r="OE91" s="35"/>
      <c r="OF91" s="35"/>
      <c r="OG91" s="35"/>
      <c r="OH91" s="35"/>
      <c r="OI91" s="35"/>
      <c r="OJ91" s="35"/>
      <c r="OK91" s="35"/>
      <c r="OL91" s="35"/>
      <c r="OM91" s="35"/>
      <c r="ON91" s="35"/>
      <c r="OO91" s="35"/>
      <c r="OP91" s="35"/>
      <c r="OQ91" s="35"/>
      <c r="OR91" s="35"/>
      <c r="OS91" s="35"/>
      <c r="OT91" s="35"/>
      <c r="OU91" s="35"/>
      <c r="OV91" s="35"/>
      <c r="OW91" s="35"/>
      <c r="OX91" s="35"/>
      <c r="OY91" s="35"/>
      <c r="OZ91" s="35"/>
      <c r="PA91" s="35"/>
      <c r="PB91" s="35"/>
      <c r="PC91" s="35"/>
      <c r="PD91" s="35"/>
      <c r="PE91" s="35"/>
      <c r="PF91" s="35"/>
      <c r="PG91" s="35"/>
      <c r="PH91" s="35"/>
      <c r="PI91" s="35"/>
      <c r="PJ91" s="35"/>
      <c r="PK91" s="35"/>
      <c r="PL91" s="35"/>
      <c r="PM91" s="35"/>
      <c r="PN91" s="35"/>
      <c r="PO91" s="35"/>
      <c r="PP91" s="35"/>
      <c r="PQ91" s="35"/>
      <c r="PR91" s="35"/>
      <c r="PS91" s="35"/>
      <c r="PT91" s="35"/>
      <c r="PU91" s="35"/>
      <c r="PV91" s="35"/>
      <c r="PW91" s="35"/>
      <c r="PX91" s="35"/>
      <c r="PY91" s="35"/>
      <c r="PZ91" s="35"/>
      <c r="QA91" s="35"/>
      <c r="QB91" s="35"/>
      <c r="QC91" s="35"/>
      <c r="QD91" s="35"/>
      <c r="QE91" s="35"/>
      <c r="QF91" s="35"/>
      <c r="QG91" s="35"/>
      <c r="QH91" s="35"/>
      <c r="QI91" s="35"/>
      <c r="QJ91" s="35"/>
      <c r="QK91" s="35"/>
      <c r="QL91" s="35"/>
      <c r="QM91" s="35"/>
      <c r="QN91" s="35"/>
      <c r="QO91" s="35"/>
      <c r="QP91" s="35"/>
      <c r="QQ91" s="35"/>
      <c r="QR91" s="35"/>
      <c r="QS91" s="35"/>
      <c r="QT91" s="35"/>
      <c r="QU91" s="35"/>
      <c r="QV91" s="35"/>
      <c r="QW91" s="35"/>
      <c r="QX91" s="35"/>
      <c r="QY91" s="35"/>
      <c r="QZ91" s="35"/>
      <c r="RA91" s="35"/>
      <c r="RB91" s="35"/>
      <c r="RC91" s="35"/>
      <c r="RD91" s="35"/>
      <c r="RE91" s="35"/>
      <c r="RF91" s="35"/>
      <c r="RG91" s="35"/>
      <c r="RH91" s="35"/>
      <c r="RI91" s="35"/>
      <c r="RJ91" s="35"/>
      <c r="RK91" s="35"/>
      <c r="RL91" s="35"/>
      <c r="RM91" s="35"/>
      <c r="RN91" s="35"/>
      <c r="RO91" s="35"/>
      <c r="RP91" s="35"/>
      <c r="RQ91" s="35"/>
      <c r="RR91" s="35"/>
      <c r="RS91" s="35"/>
      <c r="RT91" s="35"/>
      <c r="RU91" s="35"/>
      <c r="RV91" s="35"/>
      <c r="RW91" s="35"/>
      <c r="RX91" s="35"/>
      <c r="RY91" s="35"/>
      <c r="RZ91" s="35"/>
      <c r="SA91" s="35"/>
      <c r="SB91" s="35"/>
      <c r="SC91" s="35"/>
      <c r="SD91" s="35"/>
      <c r="SE91" s="35"/>
      <c r="SF91" s="35"/>
      <c r="SG91" s="35"/>
      <c r="SH91" s="35"/>
      <c r="SI91" s="35"/>
      <c r="SJ91" s="35"/>
      <c r="SK91" s="35"/>
      <c r="SL91" s="35"/>
      <c r="SM91" s="35"/>
      <c r="SN91" s="35"/>
      <c r="SO91" s="35"/>
      <c r="SP91" s="35"/>
      <c r="SQ91" s="35"/>
      <c r="SR91" s="35"/>
      <c r="SS91" s="35"/>
      <c r="ST91" s="35"/>
      <c r="SU91" s="35"/>
      <c r="SV91" s="35"/>
      <c r="SW91" s="35"/>
      <c r="SX91" s="35"/>
      <c r="SY91" s="35"/>
      <c r="SZ91" s="35"/>
      <c r="TA91" s="35"/>
      <c r="TB91" s="35"/>
      <c r="TC91" s="35"/>
      <c r="TD91" s="35"/>
      <c r="TE91" s="35"/>
      <c r="TF91" s="35"/>
      <c r="TG91" s="35"/>
      <c r="TH91" s="35"/>
      <c r="TI91" s="35"/>
      <c r="TJ91" s="35"/>
      <c r="TK91" s="35"/>
      <c r="TL91" s="35"/>
      <c r="TM91" s="35"/>
      <c r="TN91" s="35"/>
      <c r="TO91" s="35"/>
      <c r="TP91" s="35"/>
      <c r="TQ91" s="35"/>
      <c r="TR91" s="35"/>
      <c r="TS91" s="35"/>
      <c r="TT91" s="35"/>
      <c r="TU91" s="35"/>
      <c r="TV91" s="35"/>
      <c r="TW91" s="35"/>
      <c r="TX91" s="35"/>
      <c r="TY91" s="35"/>
      <c r="TZ91" s="35"/>
      <c r="UA91" s="35"/>
      <c r="UB91" s="35"/>
      <c r="UC91" s="35"/>
      <c r="UD91" s="35"/>
      <c r="UE91" s="35"/>
      <c r="UF91" s="35"/>
      <c r="UG91" s="35"/>
      <c r="UH91" s="35"/>
      <c r="UI91" s="35"/>
      <c r="UJ91" s="35"/>
      <c r="UK91" s="35"/>
      <c r="UL91" s="35"/>
      <c r="UM91" s="35"/>
      <c r="UN91" s="35"/>
      <c r="UO91" s="35"/>
      <c r="UP91" s="35"/>
      <c r="UQ91" s="35"/>
      <c r="UR91" s="35"/>
      <c r="US91" s="35"/>
      <c r="UT91" s="35"/>
      <c r="UU91" s="35"/>
      <c r="UV91" s="35"/>
      <c r="UW91" s="35"/>
      <c r="UX91" s="35"/>
    </row>
    <row r="92" spans="1:574" s="34" customFormat="1" ht="15" customHeight="1">
      <c r="A92" s="33"/>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c r="GF92" s="35"/>
      <c r="GG92" s="35"/>
      <c r="GH92" s="35"/>
      <c r="GI92" s="35"/>
      <c r="GJ92" s="35"/>
      <c r="GK92" s="35"/>
      <c r="GL92" s="35"/>
      <c r="GM92" s="35"/>
      <c r="GN92" s="35"/>
      <c r="GO92" s="35"/>
      <c r="GP92" s="35"/>
      <c r="GQ92" s="35"/>
      <c r="GR92" s="35"/>
      <c r="GS92" s="35"/>
      <c r="GT92" s="35"/>
      <c r="GU92" s="35"/>
      <c r="GV92" s="35"/>
      <c r="GW92" s="35"/>
      <c r="GX92" s="35"/>
      <c r="GY92" s="35"/>
      <c r="GZ92" s="35"/>
      <c r="HA92" s="35"/>
      <c r="HB92" s="35"/>
      <c r="HC92" s="35"/>
      <c r="HD92" s="35"/>
      <c r="HE92" s="35"/>
      <c r="HF92" s="35"/>
      <c r="HG92" s="35"/>
      <c r="HH92" s="35"/>
      <c r="HI92" s="35"/>
      <c r="HJ92" s="35"/>
      <c r="HK92" s="35"/>
      <c r="HL92" s="35"/>
      <c r="HM92" s="35"/>
      <c r="HN92" s="35"/>
      <c r="HO92" s="35"/>
      <c r="HP92" s="35"/>
      <c r="HQ92" s="35"/>
      <c r="HR92" s="35"/>
      <c r="HS92" s="35"/>
      <c r="HT92" s="35"/>
      <c r="HU92" s="35"/>
      <c r="HV92" s="35"/>
      <c r="HW92" s="35"/>
      <c r="HX92" s="35"/>
      <c r="HY92" s="35"/>
      <c r="HZ92" s="35"/>
      <c r="IA92" s="35"/>
      <c r="IB92" s="35"/>
      <c r="IC92" s="35"/>
      <c r="ID92" s="35"/>
      <c r="IE92" s="35"/>
      <c r="IF92" s="35"/>
      <c r="IG92" s="35"/>
      <c r="IH92" s="35"/>
      <c r="II92" s="35"/>
      <c r="IJ92" s="35"/>
      <c r="IK92" s="35"/>
      <c r="IL92" s="35"/>
      <c r="IM92" s="35"/>
      <c r="IN92" s="35"/>
      <c r="IO92" s="35"/>
      <c r="IP92" s="35"/>
      <c r="IQ92" s="35"/>
      <c r="IR92" s="35"/>
      <c r="IS92" s="35"/>
      <c r="IT92" s="35"/>
      <c r="IU92" s="35"/>
      <c r="IV92" s="35"/>
      <c r="IW92" s="35"/>
      <c r="IX92" s="35"/>
      <c r="IY92" s="35"/>
      <c r="IZ92" s="35"/>
      <c r="JA92" s="35"/>
      <c r="JB92" s="35"/>
      <c r="JC92" s="35"/>
      <c r="JD92" s="35"/>
      <c r="JE92" s="35"/>
      <c r="JF92" s="35"/>
      <c r="JG92" s="35"/>
      <c r="JH92" s="35"/>
      <c r="JI92" s="35"/>
      <c r="JJ92" s="35"/>
      <c r="JK92" s="35"/>
      <c r="JL92" s="35"/>
      <c r="JM92" s="35"/>
      <c r="JN92" s="35"/>
      <c r="JO92" s="35"/>
      <c r="JP92" s="35"/>
      <c r="JQ92" s="35"/>
      <c r="JR92" s="35"/>
      <c r="JS92" s="35"/>
      <c r="JT92" s="35"/>
      <c r="JU92" s="35"/>
      <c r="JV92" s="35"/>
      <c r="JW92" s="35"/>
      <c r="JX92" s="35"/>
      <c r="JY92" s="35"/>
      <c r="JZ92" s="35"/>
      <c r="KA92" s="35"/>
      <c r="KB92" s="35"/>
      <c r="KC92" s="35"/>
      <c r="KD92" s="35"/>
      <c r="KE92" s="35"/>
      <c r="KF92" s="35"/>
      <c r="KG92" s="35"/>
      <c r="KH92" s="35"/>
      <c r="KI92" s="35"/>
      <c r="KJ92" s="35"/>
      <c r="KK92" s="35"/>
      <c r="KL92" s="35"/>
      <c r="KM92" s="35"/>
      <c r="KN92" s="35"/>
      <c r="KO92" s="35"/>
      <c r="KP92" s="35"/>
      <c r="KQ92" s="35"/>
      <c r="KR92" s="35"/>
      <c r="KS92" s="35"/>
      <c r="KT92" s="35"/>
      <c r="KU92" s="35"/>
      <c r="KV92" s="35"/>
      <c r="KW92" s="35"/>
      <c r="KX92" s="35"/>
      <c r="KY92" s="35"/>
      <c r="KZ92" s="35"/>
      <c r="LA92" s="35"/>
      <c r="LB92" s="35"/>
      <c r="LC92" s="35"/>
      <c r="LD92" s="35"/>
      <c r="LE92" s="35"/>
      <c r="LF92" s="35"/>
      <c r="LG92" s="35"/>
      <c r="LH92" s="35"/>
      <c r="LI92" s="35"/>
      <c r="LJ92" s="35"/>
      <c r="LK92" s="35"/>
      <c r="LL92" s="35"/>
      <c r="LM92" s="35"/>
      <c r="LN92" s="35"/>
      <c r="LO92" s="35"/>
      <c r="LP92" s="35"/>
      <c r="LQ92" s="35"/>
      <c r="LR92" s="35"/>
      <c r="LS92" s="35"/>
      <c r="LT92" s="35"/>
      <c r="LU92" s="35"/>
      <c r="LV92" s="35"/>
      <c r="LW92" s="35"/>
      <c r="LX92" s="35"/>
      <c r="LY92" s="35"/>
      <c r="LZ92" s="35"/>
      <c r="MA92" s="35"/>
      <c r="MB92" s="35"/>
      <c r="MC92" s="35"/>
      <c r="MD92" s="35"/>
      <c r="ME92" s="35"/>
      <c r="MF92" s="35"/>
      <c r="MG92" s="35"/>
      <c r="MH92" s="35"/>
      <c r="MI92" s="35"/>
      <c r="MJ92" s="35"/>
      <c r="MK92" s="35"/>
      <c r="ML92" s="35"/>
      <c r="MM92" s="35"/>
      <c r="MN92" s="35"/>
      <c r="MO92" s="35"/>
      <c r="MP92" s="35"/>
      <c r="MQ92" s="35"/>
      <c r="MR92" s="35"/>
      <c r="MS92" s="35"/>
      <c r="MT92" s="35"/>
      <c r="MU92" s="35"/>
      <c r="MV92" s="35"/>
      <c r="MW92" s="35"/>
      <c r="MX92" s="35"/>
      <c r="MY92" s="35"/>
      <c r="MZ92" s="35"/>
      <c r="NA92" s="35"/>
      <c r="NB92" s="35"/>
      <c r="NC92" s="35"/>
      <c r="ND92" s="35"/>
      <c r="NE92" s="35"/>
      <c r="NF92" s="35"/>
      <c r="NG92" s="35"/>
      <c r="NH92" s="35"/>
      <c r="NI92" s="35"/>
      <c r="NJ92" s="35"/>
      <c r="NK92" s="35"/>
      <c r="NL92" s="35"/>
      <c r="NM92" s="35"/>
      <c r="NN92" s="35"/>
      <c r="NO92" s="35"/>
      <c r="NP92" s="35"/>
      <c r="NQ92" s="35"/>
      <c r="NR92" s="35"/>
      <c r="NS92" s="35"/>
      <c r="NT92" s="35"/>
      <c r="NU92" s="35"/>
      <c r="NV92" s="35"/>
      <c r="NW92" s="35"/>
      <c r="NX92" s="35"/>
      <c r="NY92" s="35"/>
      <c r="NZ92" s="35"/>
      <c r="OA92" s="35"/>
      <c r="OB92" s="35"/>
      <c r="OC92" s="35"/>
      <c r="OD92" s="35"/>
      <c r="OE92" s="35"/>
      <c r="OF92" s="35"/>
      <c r="OG92" s="35"/>
      <c r="OH92" s="35"/>
      <c r="OI92" s="35"/>
      <c r="OJ92" s="35"/>
      <c r="OK92" s="35"/>
      <c r="OL92" s="35"/>
      <c r="OM92" s="35"/>
      <c r="ON92" s="35"/>
      <c r="OO92" s="35"/>
      <c r="OP92" s="35"/>
      <c r="OQ92" s="35"/>
      <c r="OR92" s="35"/>
      <c r="OS92" s="35"/>
      <c r="OT92" s="35"/>
      <c r="OU92" s="35"/>
      <c r="OV92" s="35"/>
      <c r="OW92" s="35"/>
      <c r="OX92" s="35"/>
      <c r="OY92" s="35"/>
      <c r="OZ92" s="35"/>
      <c r="PA92" s="35"/>
      <c r="PB92" s="35"/>
      <c r="PC92" s="35"/>
      <c r="PD92" s="35"/>
      <c r="PE92" s="35"/>
      <c r="PF92" s="35"/>
      <c r="PG92" s="35"/>
      <c r="PH92" s="35"/>
      <c r="PI92" s="35"/>
      <c r="PJ92" s="35"/>
      <c r="PK92" s="35"/>
      <c r="PL92" s="35"/>
      <c r="PM92" s="35"/>
      <c r="PN92" s="35"/>
      <c r="PO92" s="35"/>
      <c r="PP92" s="35"/>
      <c r="PQ92" s="35"/>
      <c r="PR92" s="35"/>
      <c r="PS92" s="35"/>
      <c r="PT92" s="35"/>
      <c r="PU92" s="35"/>
      <c r="PV92" s="35"/>
      <c r="PW92" s="35"/>
      <c r="PX92" s="35"/>
      <c r="PY92" s="35"/>
      <c r="PZ92" s="35"/>
      <c r="QA92" s="35"/>
      <c r="QB92" s="35"/>
      <c r="QC92" s="35"/>
      <c r="QD92" s="35"/>
      <c r="QE92" s="35"/>
      <c r="QF92" s="35"/>
      <c r="QG92" s="35"/>
      <c r="QH92" s="35"/>
      <c r="QI92" s="35"/>
      <c r="QJ92" s="35"/>
      <c r="QK92" s="35"/>
      <c r="QL92" s="35"/>
      <c r="QM92" s="35"/>
      <c r="QN92" s="35"/>
      <c r="QO92" s="35"/>
      <c r="QP92" s="35"/>
      <c r="QQ92" s="35"/>
      <c r="QR92" s="35"/>
      <c r="QS92" s="35"/>
      <c r="QT92" s="35"/>
      <c r="QU92" s="35"/>
      <c r="QV92" s="35"/>
      <c r="QW92" s="35"/>
      <c r="QX92" s="35"/>
      <c r="QY92" s="35"/>
      <c r="QZ92" s="35"/>
      <c r="RA92" s="35"/>
      <c r="RB92" s="35"/>
      <c r="RC92" s="35"/>
      <c r="RD92" s="35"/>
      <c r="RE92" s="35"/>
      <c r="RF92" s="35"/>
      <c r="RG92" s="35"/>
      <c r="RH92" s="35"/>
      <c r="RI92" s="35"/>
      <c r="RJ92" s="35"/>
      <c r="RK92" s="35"/>
      <c r="RL92" s="35"/>
      <c r="RM92" s="35"/>
      <c r="RN92" s="35"/>
      <c r="RO92" s="35"/>
      <c r="RP92" s="35"/>
      <c r="RQ92" s="35"/>
      <c r="RR92" s="35"/>
      <c r="RS92" s="35"/>
      <c r="RT92" s="35"/>
      <c r="RU92" s="35"/>
      <c r="RV92" s="35"/>
      <c r="RW92" s="35"/>
      <c r="RX92" s="35"/>
      <c r="RY92" s="35"/>
      <c r="RZ92" s="35"/>
      <c r="SA92" s="35"/>
      <c r="SB92" s="35"/>
      <c r="SC92" s="35"/>
      <c r="SD92" s="35"/>
      <c r="SE92" s="35"/>
      <c r="SF92" s="35"/>
      <c r="SG92" s="35"/>
      <c r="SH92" s="35"/>
      <c r="SI92" s="35"/>
      <c r="SJ92" s="35"/>
      <c r="SK92" s="35"/>
      <c r="SL92" s="35"/>
      <c r="SM92" s="35"/>
      <c r="SN92" s="35"/>
      <c r="SO92" s="35"/>
      <c r="SP92" s="35"/>
      <c r="SQ92" s="35"/>
      <c r="SR92" s="35"/>
      <c r="SS92" s="35"/>
      <c r="ST92" s="35"/>
      <c r="SU92" s="35"/>
      <c r="SV92" s="35"/>
      <c r="SW92" s="35"/>
      <c r="SX92" s="35"/>
      <c r="SY92" s="35"/>
      <c r="SZ92" s="35"/>
      <c r="TA92" s="35"/>
      <c r="TB92" s="35"/>
      <c r="TC92" s="35"/>
      <c r="TD92" s="35"/>
      <c r="TE92" s="35"/>
      <c r="TF92" s="35"/>
      <c r="TG92" s="35"/>
      <c r="TH92" s="35"/>
      <c r="TI92" s="35"/>
      <c r="TJ92" s="35"/>
      <c r="TK92" s="35"/>
      <c r="TL92" s="35"/>
      <c r="TM92" s="35"/>
      <c r="TN92" s="35"/>
      <c r="TO92" s="35"/>
      <c r="TP92" s="35"/>
      <c r="TQ92" s="35"/>
      <c r="TR92" s="35"/>
      <c r="TS92" s="35"/>
      <c r="TT92" s="35"/>
      <c r="TU92" s="35"/>
      <c r="TV92" s="35"/>
      <c r="TW92" s="35"/>
      <c r="TX92" s="35"/>
      <c r="TY92" s="35"/>
      <c r="TZ92" s="35"/>
      <c r="UA92" s="35"/>
      <c r="UB92" s="35"/>
      <c r="UC92" s="35"/>
      <c r="UD92" s="35"/>
      <c r="UE92" s="35"/>
      <c r="UF92" s="35"/>
      <c r="UG92" s="35"/>
      <c r="UH92" s="35"/>
      <c r="UI92" s="35"/>
      <c r="UJ92" s="35"/>
      <c r="UK92" s="35"/>
      <c r="UL92" s="35"/>
      <c r="UM92" s="35"/>
      <c r="UN92" s="35"/>
      <c r="UO92" s="35"/>
      <c r="UP92" s="35"/>
      <c r="UQ92" s="35"/>
      <c r="UR92" s="35"/>
      <c r="US92" s="35"/>
      <c r="UT92" s="35"/>
      <c r="UU92" s="35"/>
      <c r="UV92" s="35"/>
      <c r="UW92" s="35"/>
      <c r="UX92" s="35"/>
    </row>
    <row r="93" spans="1:574" s="34" customFormat="1" ht="15" customHeight="1">
      <c r="A93" s="33"/>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c r="DO93" s="35"/>
      <c r="DP93" s="35"/>
      <c r="DQ93" s="35"/>
      <c r="DR93" s="35"/>
      <c r="DS93" s="35"/>
      <c r="DT93" s="35"/>
      <c r="DU93" s="35"/>
      <c r="DV93" s="35"/>
      <c r="DW93" s="35"/>
      <c r="DX93" s="35"/>
      <c r="DY93" s="35"/>
      <c r="DZ93" s="35"/>
      <c r="EA93" s="35"/>
      <c r="EB93" s="35"/>
      <c r="EC93" s="35"/>
      <c r="ED93" s="35"/>
      <c r="EE93" s="35"/>
      <c r="EF93" s="35"/>
      <c r="EG93" s="35"/>
      <c r="EH93" s="35"/>
      <c r="EI93" s="35"/>
      <c r="EJ93" s="35"/>
      <c r="EK93" s="35"/>
      <c r="EL93" s="35"/>
      <c r="EM93" s="35"/>
      <c r="EN93" s="35"/>
      <c r="EO93" s="35"/>
      <c r="EP93" s="35"/>
      <c r="EQ93" s="35"/>
      <c r="ER93" s="35"/>
      <c r="ES93" s="35"/>
      <c r="ET93" s="35"/>
      <c r="EU93" s="35"/>
      <c r="EV93" s="35"/>
      <c r="EW93" s="35"/>
      <c r="EX93" s="35"/>
      <c r="EY93" s="35"/>
      <c r="EZ93" s="35"/>
      <c r="FA93" s="35"/>
      <c r="FB93" s="35"/>
      <c r="FC93" s="35"/>
      <c r="FD93" s="35"/>
      <c r="FE93" s="35"/>
      <c r="FF93" s="35"/>
      <c r="FG93" s="35"/>
      <c r="FH93" s="35"/>
      <c r="FI93" s="35"/>
      <c r="FJ93" s="35"/>
      <c r="FK93" s="35"/>
      <c r="FL93" s="35"/>
      <c r="FM93" s="35"/>
      <c r="FN93" s="35"/>
      <c r="FO93" s="35"/>
      <c r="FP93" s="35"/>
      <c r="FQ93" s="35"/>
      <c r="FR93" s="35"/>
      <c r="FS93" s="35"/>
      <c r="FT93" s="35"/>
      <c r="FU93" s="35"/>
      <c r="FV93" s="35"/>
      <c r="FW93" s="35"/>
      <c r="FX93" s="35"/>
      <c r="FY93" s="35"/>
      <c r="FZ93" s="35"/>
      <c r="GA93" s="35"/>
      <c r="GB93" s="35"/>
      <c r="GC93" s="35"/>
      <c r="GD93" s="35"/>
      <c r="GE93" s="35"/>
      <c r="GF93" s="35"/>
      <c r="GG93" s="35"/>
      <c r="GH93" s="35"/>
      <c r="GI93" s="35"/>
      <c r="GJ93" s="35"/>
      <c r="GK93" s="35"/>
      <c r="GL93" s="35"/>
      <c r="GM93" s="35"/>
      <c r="GN93" s="35"/>
      <c r="GO93" s="35"/>
      <c r="GP93" s="35"/>
      <c r="GQ93" s="35"/>
      <c r="GR93" s="35"/>
      <c r="GS93" s="35"/>
      <c r="GT93" s="35"/>
      <c r="GU93" s="35"/>
      <c r="GV93" s="35"/>
      <c r="GW93" s="35"/>
      <c r="GX93" s="35"/>
      <c r="GY93" s="35"/>
      <c r="GZ93" s="35"/>
      <c r="HA93" s="35"/>
      <c r="HB93" s="35"/>
      <c r="HC93" s="35"/>
      <c r="HD93" s="35"/>
      <c r="HE93" s="35"/>
      <c r="HF93" s="35"/>
      <c r="HG93" s="35"/>
      <c r="HH93" s="35"/>
      <c r="HI93" s="35"/>
      <c r="HJ93" s="35"/>
      <c r="HK93" s="35"/>
      <c r="HL93" s="35"/>
      <c r="HM93" s="35"/>
      <c r="HN93" s="35"/>
      <c r="HO93" s="35"/>
      <c r="HP93" s="35"/>
      <c r="HQ93" s="35"/>
      <c r="HR93" s="35"/>
      <c r="HS93" s="35"/>
      <c r="HT93" s="35"/>
      <c r="HU93" s="35"/>
      <c r="HV93" s="35"/>
      <c r="HW93" s="35"/>
      <c r="HX93" s="35"/>
      <c r="HY93" s="35"/>
      <c r="HZ93" s="35"/>
      <c r="IA93" s="35"/>
      <c r="IB93" s="35"/>
      <c r="IC93" s="35"/>
      <c r="ID93" s="35"/>
      <c r="IE93" s="35"/>
      <c r="IF93" s="35"/>
      <c r="IG93" s="35"/>
      <c r="IH93" s="35"/>
      <c r="II93" s="35"/>
      <c r="IJ93" s="35"/>
      <c r="IK93" s="35"/>
      <c r="IL93" s="35"/>
      <c r="IM93" s="35"/>
      <c r="IN93" s="35"/>
      <c r="IO93" s="35"/>
      <c r="IP93" s="35"/>
      <c r="IQ93" s="35"/>
      <c r="IR93" s="35"/>
      <c r="IS93" s="35"/>
      <c r="IT93" s="35"/>
      <c r="IU93" s="35"/>
      <c r="IV93" s="35"/>
      <c r="IW93" s="35"/>
      <c r="IX93" s="35"/>
      <c r="IY93" s="35"/>
      <c r="IZ93" s="35"/>
      <c r="JA93" s="35"/>
      <c r="JB93" s="35"/>
      <c r="JC93" s="35"/>
      <c r="JD93" s="35"/>
      <c r="JE93" s="35"/>
      <c r="JF93" s="35"/>
      <c r="JG93" s="35"/>
      <c r="JH93" s="35"/>
      <c r="JI93" s="35"/>
      <c r="JJ93" s="35"/>
      <c r="JK93" s="35"/>
      <c r="JL93" s="35"/>
      <c r="JM93" s="35"/>
      <c r="JN93" s="35"/>
      <c r="JO93" s="35"/>
      <c r="JP93" s="35"/>
      <c r="JQ93" s="35"/>
      <c r="JR93" s="35"/>
      <c r="JS93" s="35"/>
      <c r="JT93" s="35"/>
      <c r="JU93" s="35"/>
      <c r="JV93" s="35"/>
      <c r="JW93" s="35"/>
      <c r="JX93" s="35"/>
      <c r="JY93" s="35"/>
      <c r="JZ93" s="35"/>
      <c r="KA93" s="35"/>
      <c r="KB93" s="35"/>
      <c r="KC93" s="35"/>
      <c r="KD93" s="35"/>
      <c r="KE93" s="35"/>
      <c r="KF93" s="35"/>
      <c r="KG93" s="35"/>
      <c r="KH93" s="35"/>
      <c r="KI93" s="35"/>
      <c r="KJ93" s="35"/>
      <c r="KK93" s="35"/>
      <c r="KL93" s="35"/>
      <c r="KM93" s="35"/>
      <c r="KN93" s="35"/>
      <c r="KO93" s="35"/>
      <c r="KP93" s="35"/>
      <c r="KQ93" s="35"/>
      <c r="KR93" s="35"/>
      <c r="KS93" s="35"/>
      <c r="KT93" s="35"/>
      <c r="KU93" s="35"/>
      <c r="KV93" s="35"/>
      <c r="KW93" s="35"/>
      <c r="KX93" s="35"/>
      <c r="KY93" s="35"/>
      <c r="KZ93" s="35"/>
      <c r="LA93" s="35"/>
      <c r="LB93" s="35"/>
      <c r="LC93" s="35"/>
      <c r="LD93" s="35"/>
      <c r="LE93" s="35"/>
      <c r="LF93" s="35"/>
      <c r="LG93" s="35"/>
      <c r="LH93" s="35"/>
      <c r="LI93" s="35"/>
      <c r="LJ93" s="35"/>
      <c r="LK93" s="35"/>
      <c r="LL93" s="35"/>
      <c r="LM93" s="35"/>
      <c r="LN93" s="35"/>
      <c r="LO93" s="35"/>
      <c r="LP93" s="35"/>
      <c r="LQ93" s="35"/>
      <c r="LR93" s="35"/>
      <c r="LS93" s="35"/>
      <c r="LT93" s="35"/>
      <c r="LU93" s="35"/>
      <c r="LV93" s="35"/>
      <c r="LW93" s="35"/>
      <c r="LX93" s="35"/>
      <c r="LY93" s="35"/>
      <c r="LZ93" s="35"/>
      <c r="MA93" s="35"/>
      <c r="MB93" s="35"/>
      <c r="MC93" s="35"/>
      <c r="MD93" s="35"/>
      <c r="ME93" s="35"/>
      <c r="MF93" s="35"/>
      <c r="MG93" s="35"/>
      <c r="MH93" s="35"/>
      <c r="MI93" s="35"/>
      <c r="MJ93" s="35"/>
      <c r="MK93" s="35"/>
      <c r="ML93" s="35"/>
      <c r="MM93" s="35"/>
      <c r="MN93" s="35"/>
      <c r="MO93" s="35"/>
      <c r="MP93" s="35"/>
      <c r="MQ93" s="35"/>
      <c r="MR93" s="35"/>
      <c r="MS93" s="35"/>
      <c r="MT93" s="35"/>
      <c r="MU93" s="35"/>
      <c r="MV93" s="35"/>
      <c r="MW93" s="35"/>
      <c r="MX93" s="35"/>
      <c r="MY93" s="35"/>
      <c r="MZ93" s="35"/>
      <c r="NA93" s="35"/>
      <c r="NB93" s="35"/>
      <c r="NC93" s="35"/>
      <c r="ND93" s="35"/>
      <c r="NE93" s="35"/>
      <c r="NF93" s="35"/>
      <c r="NG93" s="35"/>
      <c r="NH93" s="35"/>
      <c r="NI93" s="35"/>
      <c r="NJ93" s="35"/>
      <c r="NK93" s="35"/>
      <c r="NL93" s="35"/>
      <c r="NM93" s="35"/>
      <c r="NN93" s="35"/>
      <c r="NO93" s="35"/>
      <c r="NP93" s="35"/>
      <c r="NQ93" s="35"/>
      <c r="NR93" s="35"/>
      <c r="NS93" s="35"/>
      <c r="NT93" s="35"/>
      <c r="NU93" s="35"/>
      <c r="NV93" s="35"/>
      <c r="NW93" s="35"/>
      <c r="NX93" s="35"/>
      <c r="NY93" s="35"/>
      <c r="NZ93" s="35"/>
      <c r="OA93" s="35"/>
      <c r="OB93" s="35"/>
      <c r="OC93" s="35"/>
      <c r="OD93" s="35"/>
      <c r="OE93" s="35"/>
      <c r="OF93" s="35"/>
      <c r="OG93" s="35"/>
      <c r="OH93" s="35"/>
      <c r="OI93" s="35"/>
      <c r="OJ93" s="35"/>
      <c r="OK93" s="35"/>
      <c r="OL93" s="35"/>
      <c r="OM93" s="35"/>
      <c r="ON93" s="35"/>
      <c r="OO93" s="35"/>
      <c r="OP93" s="35"/>
      <c r="OQ93" s="35"/>
      <c r="OR93" s="35"/>
      <c r="OS93" s="35"/>
      <c r="OT93" s="35"/>
      <c r="OU93" s="35"/>
      <c r="OV93" s="35"/>
      <c r="OW93" s="35"/>
      <c r="OX93" s="35"/>
      <c r="OY93" s="35"/>
      <c r="OZ93" s="35"/>
      <c r="PA93" s="35"/>
      <c r="PB93" s="35"/>
      <c r="PC93" s="35"/>
      <c r="PD93" s="35"/>
      <c r="PE93" s="35"/>
      <c r="PF93" s="35"/>
      <c r="PG93" s="35"/>
      <c r="PH93" s="35"/>
      <c r="PI93" s="35"/>
      <c r="PJ93" s="35"/>
      <c r="PK93" s="35"/>
      <c r="PL93" s="35"/>
      <c r="PM93" s="35"/>
      <c r="PN93" s="35"/>
      <c r="PO93" s="35"/>
      <c r="PP93" s="35"/>
      <c r="PQ93" s="35"/>
      <c r="PR93" s="35"/>
      <c r="PS93" s="35"/>
      <c r="PT93" s="35"/>
      <c r="PU93" s="35"/>
      <c r="PV93" s="35"/>
      <c r="PW93" s="35"/>
      <c r="PX93" s="35"/>
      <c r="PY93" s="35"/>
      <c r="PZ93" s="35"/>
      <c r="QA93" s="35"/>
      <c r="QB93" s="35"/>
      <c r="QC93" s="35"/>
      <c r="QD93" s="35"/>
      <c r="QE93" s="35"/>
      <c r="QF93" s="35"/>
      <c r="QG93" s="35"/>
      <c r="QH93" s="35"/>
      <c r="QI93" s="35"/>
      <c r="QJ93" s="35"/>
      <c r="QK93" s="35"/>
      <c r="QL93" s="35"/>
      <c r="QM93" s="35"/>
      <c r="QN93" s="35"/>
      <c r="QO93" s="35"/>
      <c r="QP93" s="35"/>
      <c r="QQ93" s="35"/>
      <c r="QR93" s="35"/>
      <c r="QS93" s="35"/>
      <c r="QT93" s="35"/>
      <c r="QU93" s="35"/>
      <c r="QV93" s="35"/>
      <c r="QW93" s="35"/>
      <c r="QX93" s="35"/>
      <c r="QY93" s="35"/>
      <c r="QZ93" s="35"/>
      <c r="RA93" s="35"/>
      <c r="RB93" s="35"/>
      <c r="RC93" s="35"/>
      <c r="RD93" s="35"/>
      <c r="RE93" s="35"/>
      <c r="RF93" s="35"/>
      <c r="RG93" s="35"/>
      <c r="RH93" s="35"/>
      <c r="RI93" s="35"/>
      <c r="RJ93" s="35"/>
      <c r="RK93" s="35"/>
      <c r="RL93" s="35"/>
      <c r="RM93" s="35"/>
      <c r="RN93" s="35"/>
      <c r="RO93" s="35"/>
      <c r="RP93" s="35"/>
      <c r="RQ93" s="35"/>
      <c r="RR93" s="35"/>
      <c r="RS93" s="35"/>
      <c r="RT93" s="35"/>
      <c r="RU93" s="35"/>
      <c r="RV93" s="35"/>
      <c r="RW93" s="35"/>
      <c r="RX93" s="35"/>
      <c r="RY93" s="35"/>
      <c r="RZ93" s="35"/>
      <c r="SA93" s="35"/>
      <c r="SB93" s="35"/>
      <c r="SC93" s="35"/>
      <c r="SD93" s="35"/>
      <c r="SE93" s="35"/>
      <c r="SF93" s="35"/>
      <c r="SG93" s="35"/>
      <c r="SH93" s="35"/>
      <c r="SI93" s="35"/>
      <c r="SJ93" s="35"/>
      <c r="SK93" s="35"/>
      <c r="SL93" s="35"/>
      <c r="SM93" s="35"/>
      <c r="SN93" s="35"/>
      <c r="SO93" s="35"/>
      <c r="SP93" s="35"/>
      <c r="SQ93" s="35"/>
      <c r="SR93" s="35"/>
      <c r="SS93" s="35"/>
      <c r="ST93" s="35"/>
      <c r="SU93" s="35"/>
      <c r="SV93" s="35"/>
      <c r="SW93" s="35"/>
      <c r="SX93" s="35"/>
      <c r="SY93" s="35"/>
      <c r="SZ93" s="35"/>
      <c r="TA93" s="35"/>
      <c r="TB93" s="35"/>
      <c r="TC93" s="35"/>
      <c r="TD93" s="35"/>
      <c r="TE93" s="35"/>
      <c r="TF93" s="35"/>
      <c r="TG93" s="35"/>
      <c r="TH93" s="35"/>
      <c r="TI93" s="35"/>
      <c r="TJ93" s="35"/>
      <c r="TK93" s="35"/>
      <c r="TL93" s="35"/>
      <c r="TM93" s="35"/>
      <c r="TN93" s="35"/>
      <c r="TO93" s="35"/>
      <c r="TP93" s="35"/>
      <c r="TQ93" s="35"/>
      <c r="TR93" s="35"/>
      <c r="TS93" s="35"/>
      <c r="TT93" s="35"/>
      <c r="TU93" s="35"/>
      <c r="TV93" s="35"/>
      <c r="TW93" s="35"/>
      <c r="TX93" s="35"/>
      <c r="TY93" s="35"/>
      <c r="TZ93" s="35"/>
      <c r="UA93" s="35"/>
      <c r="UB93" s="35"/>
      <c r="UC93" s="35"/>
      <c r="UD93" s="35"/>
      <c r="UE93" s="35"/>
      <c r="UF93" s="35"/>
      <c r="UG93" s="35"/>
      <c r="UH93" s="35"/>
      <c r="UI93" s="35"/>
      <c r="UJ93" s="35"/>
      <c r="UK93" s="35"/>
      <c r="UL93" s="35"/>
      <c r="UM93" s="35"/>
      <c r="UN93" s="35"/>
      <c r="UO93" s="35"/>
      <c r="UP93" s="35"/>
      <c r="UQ93" s="35"/>
      <c r="UR93" s="35"/>
      <c r="US93" s="35"/>
      <c r="UT93" s="35"/>
      <c r="UU93" s="35"/>
      <c r="UV93" s="35"/>
      <c r="UW93" s="35"/>
      <c r="UX93" s="35"/>
    </row>
    <row r="94" spans="1:574" s="34" customFormat="1" ht="1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c r="DO94" s="35"/>
      <c r="DP94" s="35"/>
      <c r="DQ94" s="35"/>
      <c r="DR94" s="35"/>
      <c r="DS94" s="35"/>
      <c r="DT94" s="35"/>
      <c r="DU94" s="35"/>
      <c r="DV94" s="35"/>
      <c r="DW94" s="35"/>
      <c r="DX94" s="35"/>
      <c r="DY94" s="35"/>
      <c r="DZ94" s="35"/>
      <c r="EA94" s="35"/>
      <c r="EB94" s="35"/>
      <c r="EC94" s="35"/>
      <c r="ED94" s="35"/>
      <c r="EE94" s="35"/>
      <c r="EF94" s="35"/>
      <c r="EG94" s="35"/>
      <c r="EH94" s="35"/>
      <c r="EI94" s="35"/>
      <c r="EJ94" s="35"/>
      <c r="EK94" s="35"/>
      <c r="EL94" s="35"/>
      <c r="EM94" s="35"/>
      <c r="EN94" s="35"/>
      <c r="EO94" s="35"/>
      <c r="EP94" s="35"/>
      <c r="EQ94" s="35"/>
      <c r="ER94" s="35"/>
      <c r="ES94" s="35"/>
      <c r="ET94" s="35"/>
      <c r="EU94" s="35"/>
      <c r="EV94" s="35"/>
      <c r="EW94" s="35"/>
      <c r="EX94" s="35"/>
      <c r="EY94" s="35"/>
      <c r="EZ94" s="35"/>
      <c r="FA94" s="35"/>
      <c r="FB94" s="35"/>
      <c r="FC94" s="35"/>
      <c r="FD94" s="35"/>
      <c r="FE94" s="35"/>
      <c r="FF94" s="35"/>
      <c r="FG94" s="35"/>
      <c r="FH94" s="35"/>
      <c r="FI94" s="35"/>
      <c r="FJ94" s="35"/>
      <c r="FK94" s="35"/>
      <c r="FL94" s="35"/>
      <c r="FM94" s="35"/>
      <c r="FN94" s="35"/>
      <c r="FO94" s="35"/>
      <c r="FP94" s="35"/>
      <c r="FQ94" s="35"/>
      <c r="FR94" s="35"/>
      <c r="FS94" s="35"/>
      <c r="FT94" s="35"/>
      <c r="FU94" s="35"/>
      <c r="FV94" s="35"/>
      <c r="FW94" s="35"/>
      <c r="FX94" s="35"/>
      <c r="FY94" s="35"/>
      <c r="FZ94" s="35"/>
      <c r="GA94" s="35"/>
      <c r="GB94" s="35"/>
      <c r="GC94" s="35"/>
      <c r="GD94" s="35"/>
      <c r="GE94" s="35"/>
      <c r="GF94" s="35"/>
      <c r="GG94" s="35"/>
      <c r="GH94" s="35"/>
      <c r="GI94" s="35"/>
      <c r="GJ94" s="35"/>
      <c r="GK94" s="35"/>
      <c r="GL94" s="35"/>
      <c r="GM94" s="35"/>
      <c r="GN94" s="35"/>
      <c r="GO94" s="35"/>
      <c r="GP94" s="35"/>
      <c r="GQ94" s="35"/>
      <c r="GR94" s="35"/>
      <c r="GS94" s="35"/>
      <c r="GT94" s="35"/>
      <c r="GU94" s="35"/>
      <c r="GV94" s="35"/>
      <c r="GW94" s="35"/>
      <c r="GX94" s="35"/>
      <c r="GY94" s="35"/>
      <c r="GZ94" s="35"/>
      <c r="HA94" s="35"/>
      <c r="HB94" s="35"/>
      <c r="HC94" s="35"/>
      <c r="HD94" s="35"/>
      <c r="HE94" s="35"/>
      <c r="HF94" s="35"/>
      <c r="HG94" s="35"/>
      <c r="HH94" s="35"/>
      <c r="HI94" s="35"/>
      <c r="HJ94" s="35"/>
      <c r="HK94" s="35"/>
      <c r="HL94" s="35"/>
      <c r="HM94" s="35"/>
      <c r="HN94" s="35"/>
      <c r="HO94" s="35"/>
      <c r="HP94" s="35"/>
      <c r="HQ94" s="35"/>
      <c r="HR94" s="35"/>
      <c r="HS94" s="35"/>
      <c r="HT94" s="35"/>
      <c r="HU94" s="35"/>
      <c r="HV94" s="35"/>
      <c r="HW94" s="35"/>
      <c r="HX94" s="35"/>
      <c r="HY94" s="35"/>
      <c r="HZ94" s="35"/>
      <c r="IA94" s="35"/>
      <c r="IB94" s="35"/>
      <c r="IC94" s="35"/>
      <c r="ID94" s="35"/>
      <c r="IE94" s="35"/>
      <c r="IF94" s="35"/>
      <c r="IG94" s="35"/>
      <c r="IH94" s="35"/>
      <c r="II94" s="35"/>
      <c r="IJ94" s="35"/>
      <c r="IK94" s="35"/>
      <c r="IL94" s="35"/>
      <c r="IM94" s="35"/>
      <c r="IN94" s="35"/>
      <c r="IO94" s="35"/>
      <c r="IP94" s="35"/>
      <c r="IQ94" s="35"/>
      <c r="IR94" s="35"/>
      <c r="IS94" s="35"/>
      <c r="IT94" s="35"/>
      <c r="IU94" s="35"/>
      <c r="IV94" s="35"/>
      <c r="IW94" s="35"/>
      <c r="IX94" s="35"/>
      <c r="IY94" s="35"/>
      <c r="IZ94" s="35"/>
      <c r="JA94" s="35"/>
      <c r="JB94" s="35"/>
      <c r="JC94" s="35"/>
      <c r="JD94" s="35"/>
      <c r="JE94" s="35"/>
      <c r="JF94" s="35"/>
      <c r="JG94" s="35"/>
      <c r="JH94" s="35"/>
      <c r="JI94" s="35"/>
      <c r="JJ94" s="35"/>
      <c r="JK94" s="35"/>
      <c r="JL94" s="35"/>
      <c r="JM94" s="35"/>
      <c r="JN94" s="35"/>
      <c r="JO94" s="35"/>
      <c r="JP94" s="35"/>
      <c r="JQ94" s="35"/>
      <c r="JR94" s="35"/>
      <c r="JS94" s="35"/>
      <c r="JT94" s="35"/>
      <c r="JU94" s="35"/>
      <c r="JV94" s="35"/>
      <c r="JW94" s="35"/>
      <c r="JX94" s="35"/>
      <c r="JY94" s="35"/>
      <c r="JZ94" s="35"/>
      <c r="KA94" s="35"/>
      <c r="KB94" s="35"/>
      <c r="KC94" s="35"/>
      <c r="KD94" s="35"/>
      <c r="KE94" s="35"/>
      <c r="KF94" s="35"/>
      <c r="KG94" s="35"/>
      <c r="KH94" s="35"/>
      <c r="KI94" s="35"/>
      <c r="KJ94" s="35"/>
      <c r="KK94" s="35"/>
      <c r="KL94" s="35"/>
      <c r="KM94" s="35"/>
      <c r="KN94" s="35"/>
      <c r="KO94" s="35"/>
      <c r="KP94" s="35"/>
      <c r="KQ94" s="35"/>
      <c r="KR94" s="35"/>
      <c r="KS94" s="35"/>
      <c r="KT94" s="35"/>
      <c r="KU94" s="35"/>
      <c r="KV94" s="35"/>
      <c r="KW94" s="35"/>
      <c r="KX94" s="35"/>
      <c r="KY94" s="35"/>
      <c r="KZ94" s="35"/>
      <c r="LA94" s="35"/>
      <c r="LB94" s="35"/>
      <c r="LC94" s="35"/>
      <c r="LD94" s="35"/>
      <c r="LE94" s="35"/>
      <c r="LF94" s="35"/>
      <c r="LG94" s="35"/>
      <c r="LH94" s="35"/>
      <c r="LI94" s="35"/>
      <c r="LJ94" s="35"/>
      <c r="LK94" s="35"/>
      <c r="LL94" s="35"/>
      <c r="LM94" s="35"/>
      <c r="LN94" s="35"/>
      <c r="LO94" s="35"/>
      <c r="LP94" s="35"/>
      <c r="LQ94" s="35"/>
      <c r="LR94" s="35"/>
      <c r="LS94" s="35"/>
      <c r="LT94" s="35"/>
      <c r="LU94" s="35"/>
      <c r="LV94" s="35"/>
      <c r="LW94" s="35"/>
      <c r="LX94" s="35"/>
      <c r="LY94" s="35"/>
      <c r="LZ94" s="35"/>
      <c r="MA94" s="35"/>
      <c r="MB94" s="35"/>
      <c r="MC94" s="35"/>
      <c r="MD94" s="35"/>
      <c r="ME94" s="35"/>
      <c r="MF94" s="35"/>
      <c r="MG94" s="35"/>
      <c r="MH94" s="35"/>
      <c r="MI94" s="35"/>
      <c r="MJ94" s="35"/>
      <c r="MK94" s="35"/>
      <c r="ML94" s="35"/>
      <c r="MM94" s="35"/>
      <c r="MN94" s="35"/>
      <c r="MO94" s="35"/>
      <c r="MP94" s="35"/>
      <c r="MQ94" s="35"/>
      <c r="MR94" s="35"/>
      <c r="MS94" s="35"/>
      <c r="MT94" s="35"/>
      <c r="MU94" s="35"/>
      <c r="MV94" s="35"/>
      <c r="MW94" s="35"/>
      <c r="MX94" s="35"/>
      <c r="MY94" s="35"/>
      <c r="MZ94" s="35"/>
      <c r="NA94" s="35"/>
      <c r="NB94" s="35"/>
      <c r="NC94" s="35"/>
      <c r="ND94" s="35"/>
      <c r="NE94" s="35"/>
      <c r="NF94" s="35"/>
      <c r="NG94" s="35"/>
      <c r="NH94" s="35"/>
      <c r="NI94" s="35"/>
      <c r="NJ94" s="35"/>
      <c r="NK94" s="35"/>
      <c r="NL94" s="35"/>
      <c r="NM94" s="35"/>
      <c r="NN94" s="35"/>
      <c r="NO94" s="35"/>
      <c r="NP94" s="35"/>
      <c r="NQ94" s="35"/>
      <c r="NR94" s="35"/>
      <c r="NS94" s="35"/>
      <c r="NT94" s="35"/>
      <c r="NU94" s="35"/>
      <c r="NV94" s="35"/>
      <c r="NW94" s="35"/>
      <c r="NX94" s="35"/>
      <c r="NY94" s="35"/>
      <c r="NZ94" s="35"/>
      <c r="OA94" s="35"/>
      <c r="OB94" s="35"/>
      <c r="OC94" s="35"/>
      <c r="OD94" s="35"/>
      <c r="OE94" s="35"/>
      <c r="OF94" s="35"/>
      <c r="OG94" s="35"/>
      <c r="OH94" s="35"/>
      <c r="OI94" s="35"/>
      <c r="OJ94" s="35"/>
      <c r="OK94" s="35"/>
      <c r="OL94" s="35"/>
      <c r="OM94" s="35"/>
      <c r="ON94" s="35"/>
      <c r="OO94" s="35"/>
      <c r="OP94" s="35"/>
      <c r="OQ94" s="35"/>
      <c r="OR94" s="35"/>
      <c r="OS94" s="35"/>
      <c r="OT94" s="35"/>
      <c r="OU94" s="35"/>
      <c r="OV94" s="35"/>
      <c r="OW94" s="35"/>
      <c r="OX94" s="35"/>
      <c r="OY94" s="35"/>
      <c r="OZ94" s="35"/>
      <c r="PA94" s="35"/>
      <c r="PB94" s="35"/>
      <c r="PC94" s="35"/>
      <c r="PD94" s="35"/>
      <c r="PE94" s="35"/>
      <c r="PF94" s="35"/>
      <c r="PG94" s="35"/>
      <c r="PH94" s="35"/>
      <c r="PI94" s="35"/>
      <c r="PJ94" s="35"/>
      <c r="PK94" s="35"/>
      <c r="PL94" s="35"/>
      <c r="PM94" s="35"/>
      <c r="PN94" s="35"/>
      <c r="PO94" s="35"/>
      <c r="PP94" s="35"/>
      <c r="PQ94" s="35"/>
      <c r="PR94" s="35"/>
      <c r="PS94" s="35"/>
      <c r="PT94" s="35"/>
      <c r="PU94" s="35"/>
      <c r="PV94" s="35"/>
      <c r="PW94" s="35"/>
      <c r="PX94" s="35"/>
      <c r="PY94" s="35"/>
      <c r="PZ94" s="35"/>
      <c r="QA94" s="35"/>
      <c r="QB94" s="35"/>
      <c r="QC94" s="35"/>
      <c r="QD94" s="35"/>
      <c r="QE94" s="35"/>
      <c r="QF94" s="35"/>
      <c r="QG94" s="35"/>
      <c r="QH94" s="35"/>
      <c r="QI94" s="35"/>
      <c r="QJ94" s="35"/>
      <c r="QK94" s="35"/>
      <c r="QL94" s="35"/>
      <c r="QM94" s="35"/>
      <c r="QN94" s="35"/>
      <c r="QO94" s="35"/>
      <c r="QP94" s="35"/>
      <c r="QQ94" s="35"/>
      <c r="QR94" s="35"/>
      <c r="QS94" s="35"/>
      <c r="QT94" s="35"/>
      <c r="QU94" s="35"/>
      <c r="QV94" s="35"/>
      <c r="QW94" s="35"/>
      <c r="QX94" s="35"/>
      <c r="QY94" s="35"/>
      <c r="QZ94" s="35"/>
      <c r="RA94" s="35"/>
      <c r="RB94" s="35"/>
      <c r="RC94" s="35"/>
      <c r="RD94" s="35"/>
      <c r="RE94" s="35"/>
      <c r="RF94" s="35"/>
      <c r="RG94" s="35"/>
      <c r="RH94" s="35"/>
      <c r="RI94" s="35"/>
      <c r="RJ94" s="35"/>
      <c r="RK94" s="35"/>
      <c r="RL94" s="35"/>
      <c r="RM94" s="35"/>
      <c r="RN94" s="35"/>
      <c r="RO94" s="35"/>
      <c r="RP94" s="35"/>
      <c r="RQ94" s="35"/>
      <c r="RR94" s="35"/>
      <c r="RS94" s="35"/>
      <c r="RT94" s="35"/>
      <c r="RU94" s="35"/>
      <c r="RV94" s="35"/>
      <c r="RW94" s="35"/>
      <c r="RX94" s="35"/>
      <c r="RY94" s="35"/>
      <c r="RZ94" s="35"/>
      <c r="SA94" s="35"/>
      <c r="SB94" s="35"/>
      <c r="SC94" s="35"/>
      <c r="SD94" s="35"/>
      <c r="SE94" s="35"/>
      <c r="SF94" s="35"/>
      <c r="SG94" s="35"/>
      <c r="SH94" s="35"/>
      <c r="SI94" s="35"/>
      <c r="SJ94" s="35"/>
      <c r="SK94" s="35"/>
      <c r="SL94" s="35"/>
      <c r="SM94" s="35"/>
      <c r="SN94" s="35"/>
      <c r="SO94" s="35"/>
      <c r="SP94" s="35"/>
      <c r="SQ94" s="35"/>
      <c r="SR94" s="35"/>
      <c r="SS94" s="35"/>
      <c r="ST94" s="35"/>
      <c r="SU94" s="35"/>
      <c r="SV94" s="35"/>
      <c r="SW94" s="35"/>
      <c r="SX94" s="35"/>
      <c r="SY94" s="35"/>
      <c r="SZ94" s="35"/>
      <c r="TA94" s="35"/>
      <c r="TB94" s="35"/>
      <c r="TC94" s="35"/>
      <c r="TD94" s="35"/>
      <c r="TE94" s="35"/>
      <c r="TF94" s="35"/>
      <c r="TG94" s="35"/>
      <c r="TH94" s="35"/>
      <c r="TI94" s="35"/>
      <c r="TJ94" s="35"/>
      <c r="TK94" s="35"/>
      <c r="TL94" s="35"/>
      <c r="TM94" s="35"/>
      <c r="TN94" s="35"/>
      <c r="TO94" s="35"/>
      <c r="TP94" s="35"/>
      <c r="TQ94" s="35"/>
      <c r="TR94" s="35"/>
      <c r="TS94" s="35"/>
      <c r="TT94" s="35"/>
      <c r="TU94" s="35"/>
      <c r="TV94" s="35"/>
      <c r="TW94" s="35"/>
      <c r="TX94" s="35"/>
      <c r="TY94" s="35"/>
      <c r="TZ94" s="35"/>
      <c r="UA94" s="35"/>
      <c r="UB94" s="35"/>
      <c r="UC94" s="35"/>
      <c r="UD94" s="35"/>
      <c r="UE94" s="35"/>
      <c r="UF94" s="35"/>
      <c r="UG94" s="35"/>
      <c r="UH94" s="35"/>
      <c r="UI94" s="35"/>
      <c r="UJ94" s="35"/>
      <c r="UK94" s="35"/>
      <c r="UL94" s="35"/>
      <c r="UM94" s="35"/>
      <c r="UN94" s="35"/>
      <c r="UO94" s="35"/>
      <c r="UP94" s="35"/>
      <c r="UQ94" s="35"/>
      <c r="UR94" s="35"/>
      <c r="US94" s="35"/>
      <c r="UT94" s="35"/>
      <c r="UU94" s="35"/>
      <c r="UV94" s="35"/>
      <c r="UW94" s="35"/>
      <c r="UX94" s="35"/>
    </row>
    <row r="95" spans="1:574" s="34" customFormat="1" ht="1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c r="DO95" s="35"/>
      <c r="DP95" s="35"/>
      <c r="DQ95" s="35"/>
      <c r="DR95" s="35"/>
      <c r="DS95" s="35"/>
      <c r="DT95" s="35"/>
      <c r="DU95" s="35"/>
      <c r="DV95" s="35"/>
      <c r="DW95" s="35"/>
      <c r="DX95" s="35"/>
      <c r="DY95" s="35"/>
      <c r="DZ95" s="35"/>
      <c r="EA95" s="35"/>
      <c r="EB95" s="35"/>
      <c r="EC95" s="35"/>
      <c r="ED95" s="35"/>
      <c r="EE95" s="35"/>
      <c r="EF95" s="35"/>
      <c r="EG95" s="35"/>
      <c r="EH95" s="35"/>
      <c r="EI95" s="35"/>
      <c r="EJ95" s="35"/>
      <c r="EK95" s="35"/>
      <c r="EL95" s="35"/>
      <c r="EM95" s="35"/>
      <c r="EN95" s="35"/>
      <c r="EO95" s="35"/>
      <c r="EP95" s="35"/>
      <c r="EQ95" s="35"/>
      <c r="ER95" s="35"/>
      <c r="ES95" s="35"/>
      <c r="ET95" s="35"/>
      <c r="EU95" s="35"/>
      <c r="EV95" s="35"/>
      <c r="EW95" s="35"/>
      <c r="EX95" s="35"/>
      <c r="EY95" s="35"/>
      <c r="EZ95" s="35"/>
      <c r="FA95" s="35"/>
      <c r="FB95" s="35"/>
      <c r="FC95" s="35"/>
      <c r="FD95" s="35"/>
      <c r="FE95" s="35"/>
      <c r="FF95" s="35"/>
      <c r="FG95" s="35"/>
      <c r="FH95" s="35"/>
      <c r="FI95" s="35"/>
      <c r="FJ95" s="35"/>
      <c r="FK95" s="35"/>
      <c r="FL95" s="35"/>
      <c r="FM95" s="35"/>
      <c r="FN95" s="35"/>
      <c r="FO95" s="35"/>
      <c r="FP95" s="35"/>
      <c r="FQ95" s="35"/>
      <c r="FR95" s="35"/>
      <c r="FS95" s="35"/>
      <c r="FT95" s="35"/>
      <c r="FU95" s="35"/>
      <c r="FV95" s="35"/>
      <c r="FW95" s="35"/>
      <c r="FX95" s="35"/>
      <c r="FY95" s="35"/>
      <c r="FZ95" s="35"/>
      <c r="GA95" s="35"/>
      <c r="GB95" s="35"/>
      <c r="GC95" s="35"/>
      <c r="GD95" s="35"/>
      <c r="GE95" s="35"/>
      <c r="GF95" s="35"/>
      <c r="GG95" s="35"/>
      <c r="GH95" s="35"/>
      <c r="GI95" s="35"/>
      <c r="GJ95" s="35"/>
      <c r="GK95" s="35"/>
      <c r="GL95" s="35"/>
      <c r="GM95" s="35"/>
      <c r="GN95" s="35"/>
      <c r="GO95" s="35"/>
      <c r="GP95" s="35"/>
      <c r="GQ95" s="35"/>
      <c r="GR95" s="35"/>
      <c r="GS95" s="35"/>
      <c r="GT95" s="35"/>
      <c r="GU95" s="35"/>
      <c r="GV95" s="35"/>
      <c r="GW95" s="35"/>
      <c r="GX95" s="35"/>
      <c r="GY95" s="35"/>
      <c r="GZ95" s="35"/>
      <c r="HA95" s="35"/>
      <c r="HB95" s="35"/>
      <c r="HC95" s="35"/>
      <c r="HD95" s="35"/>
      <c r="HE95" s="35"/>
      <c r="HF95" s="35"/>
      <c r="HG95" s="35"/>
      <c r="HH95" s="35"/>
      <c r="HI95" s="35"/>
      <c r="HJ95" s="35"/>
      <c r="HK95" s="35"/>
      <c r="HL95" s="35"/>
      <c r="HM95" s="35"/>
      <c r="HN95" s="35"/>
      <c r="HO95" s="35"/>
      <c r="HP95" s="35"/>
      <c r="HQ95" s="35"/>
      <c r="HR95" s="35"/>
      <c r="HS95" s="35"/>
      <c r="HT95" s="35"/>
      <c r="HU95" s="35"/>
      <c r="HV95" s="35"/>
      <c r="HW95" s="35"/>
      <c r="HX95" s="35"/>
      <c r="HY95" s="35"/>
      <c r="HZ95" s="35"/>
      <c r="IA95" s="35"/>
      <c r="IB95" s="35"/>
      <c r="IC95" s="35"/>
      <c r="ID95" s="35"/>
      <c r="IE95" s="35"/>
      <c r="IF95" s="35"/>
      <c r="IG95" s="35"/>
      <c r="IH95" s="35"/>
      <c r="II95" s="35"/>
      <c r="IJ95" s="35"/>
      <c r="IK95" s="35"/>
      <c r="IL95" s="35"/>
      <c r="IM95" s="35"/>
      <c r="IN95" s="35"/>
      <c r="IO95" s="35"/>
      <c r="IP95" s="35"/>
      <c r="IQ95" s="35"/>
      <c r="IR95" s="35"/>
      <c r="IS95" s="35"/>
      <c r="IT95" s="35"/>
      <c r="IU95" s="35"/>
      <c r="IV95" s="35"/>
      <c r="IW95" s="35"/>
      <c r="IX95" s="35"/>
      <c r="IY95" s="35"/>
      <c r="IZ95" s="35"/>
      <c r="JA95" s="35"/>
      <c r="JB95" s="35"/>
      <c r="JC95" s="35"/>
      <c r="JD95" s="35"/>
      <c r="JE95" s="35"/>
      <c r="JF95" s="35"/>
      <c r="JG95" s="35"/>
      <c r="JH95" s="35"/>
      <c r="JI95" s="35"/>
      <c r="JJ95" s="35"/>
      <c r="JK95" s="35"/>
      <c r="JL95" s="35"/>
      <c r="JM95" s="35"/>
      <c r="JN95" s="35"/>
      <c r="JO95" s="35"/>
      <c r="JP95" s="35"/>
      <c r="JQ95" s="35"/>
      <c r="JR95" s="35"/>
      <c r="JS95" s="35"/>
      <c r="JT95" s="35"/>
      <c r="JU95" s="35"/>
      <c r="JV95" s="35"/>
      <c r="JW95" s="35"/>
      <c r="JX95" s="35"/>
      <c r="JY95" s="35"/>
      <c r="JZ95" s="35"/>
      <c r="KA95" s="35"/>
      <c r="KB95" s="35"/>
      <c r="KC95" s="35"/>
      <c r="KD95" s="35"/>
      <c r="KE95" s="35"/>
      <c r="KF95" s="35"/>
      <c r="KG95" s="35"/>
      <c r="KH95" s="35"/>
      <c r="KI95" s="35"/>
      <c r="KJ95" s="35"/>
      <c r="KK95" s="35"/>
      <c r="KL95" s="35"/>
      <c r="KM95" s="35"/>
      <c r="KN95" s="35"/>
      <c r="KO95" s="35"/>
      <c r="KP95" s="35"/>
      <c r="KQ95" s="35"/>
      <c r="KR95" s="35"/>
      <c r="KS95" s="35"/>
      <c r="KT95" s="35"/>
      <c r="KU95" s="35"/>
      <c r="KV95" s="35"/>
      <c r="KW95" s="35"/>
      <c r="KX95" s="35"/>
      <c r="KY95" s="35"/>
      <c r="KZ95" s="35"/>
      <c r="LA95" s="35"/>
      <c r="LB95" s="35"/>
      <c r="LC95" s="35"/>
      <c r="LD95" s="35"/>
      <c r="LE95" s="35"/>
      <c r="LF95" s="35"/>
      <c r="LG95" s="35"/>
      <c r="LH95" s="35"/>
      <c r="LI95" s="35"/>
      <c r="LJ95" s="35"/>
      <c r="LK95" s="35"/>
      <c r="LL95" s="35"/>
      <c r="LM95" s="35"/>
      <c r="LN95" s="35"/>
      <c r="LO95" s="35"/>
      <c r="LP95" s="35"/>
      <c r="LQ95" s="35"/>
      <c r="LR95" s="35"/>
      <c r="LS95" s="35"/>
      <c r="LT95" s="35"/>
      <c r="LU95" s="35"/>
      <c r="LV95" s="35"/>
      <c r="LW95" s="35"/>
      <c r="LX95" s="35"/>
      <c r="LY95" s="35"/>
      <c r="LZ95" s="35"/>
      <c r="MA95" s="35"/>
      <c r="MB95" s="35"/>
      <c r="MC95" s="35"/>
      <c r="MD95" s="35"/>
      <c r="ME95" s="35"/>
      <c r="MF95" s="35"/>
      <c r="MG95" s="35"/>
      <c r="MH95" s="35"/>
      <c r="MI95" s="35"/>
      <c r="MJ95" s="35"/>
      <c r="MK95" s="35"/>
      <c r="ML95" s="35"/>
      <c r="MM95" s="35"/>
      <c r="MN95" s="35"/>
      <c r="MO95" s="35"/>
      <c r="MP95" s="35"/>
      <c r="MQ95" s="35"/>
      <c r="MR95" s="35"/>
      <c r="MS95" s="35"/>
      <c r="MT95" s="35"/>
      <c r="MU95" s="35"/>
      <c r="MV95" s="35"/>
      <c r="MW95" s="35"/>
      <c r="MX95" s="35"/>
      <c r="MY95" s="35"/>
      <c r="MZ95" s="35"/>
      <c r="NA95" s="35"/>
      <c r="NB95" s="35"/>
      <c r="NC95" s="35"/>
      <c r="ND95" s="35"/>
      <c r="NE95" s="35"/>
      <c r="NF95" s="35"/>
      <c r="NG95" s="35"/>
      <c r="NH95" s="35"/>
      <c r="NI95" s="35"/>
      <c r="NJ95" s="35"/>
      <c r="NK95" s="35"/>
      <c r="NL95" s="35"/>
      <c r="NM95" s="35"/>
      <c r="NN95" s="35"/>
      <c r="NO95" s="35"/>
      <c r="NP95" s="35"/>
      <c r="NQ95" s="35"/>
      <c r="NR95" s="35"/>
      <c r="NS95" s="35"/>
      <c r="NT95" s="35"/>
      <c r="NU95" s="35"/>
      <c r="NV95" s="35"/>
      <c r="NW95" s="35"/>
      <c r="NX95" s="35"/>
      <c r="NY95" s="35"/>
      <c r="NZ95" s="35"/>
      <c r="OA95" s="35"/>
      <c r="OB95" s="35"/>
      <c r="OC95" s="35"/>
      <c r="OD95" s="35"/>
      <c r="OE95" s="35"/>
      <c r="OF95" s="35"/>
      <c r="OG95" s="35"/>
      <c r="OH95" s="35"/>
      <c r="OI95" s="35"/>
      <c r="OJ95" s="35"/>
      <c r="OK95" s="35"/>
      <c r="OL95" s="35"/>
      <c r="OM95" s="35"/>
      <c r="ON95" s="35"/>
      <c r="OO95" s="35"/>
      <c r="OP95" s="35"/>
      <c r="OQ95" s="35"/>
      <c r="OR95" s="35"/>
      <c r="OS95" s="35"/>
      <c r="OT95" s="35"/>
      <c r="OU95" s="35"/>
      <c r="OV95" s="35"/>
      <c r="OW95" s="35"/>
      <c r="OX95" s="35"/>
      <c r="OY95" s="35"/>
      <c r="OZ95" s="35"/>
      <c r="PA95" s="35"/>
      <c r="PB95" s="35"/>
      <c r="PC95" s="35"/>
      <c r="PD95" s="35"/>
      <c r="PE95" s="35"/>
      <c r="PF95" s="35"/>
      <c r="PG95" s="35"/>
      <c r="PH95" s="35"/>
      <c r="PI95" s="35"/>
      <c r="PJ95" s="35"/>
      <c r="PK95" s="35"/>
      <c r="PL95" s="35"/>
      <c r="PM95" s="35"/>
      <c r="PN95" s="35"/>
      <c r="PO95" s="35"/>
      <c r="PP95" s="35"/>
      <c r="PQ95" s="35"/>
      <c r="PR95" s="35"/>
      <c r="PS95" s="35"/>
      <c r="PT95" s="35"/>
      <c r="PU95" s="35"/>
      <c r="PV95" s="35"/>
      <c r="PW95" s="35"/>
      <c r="PX95" s="35"/>
      <c r="PY95" s="35"/>
      <c r="PZ95" s="35"/>
      <c r="QA95" s="35"/>
      <c r="QB95" s="35"/>
      <c r="QC95" s="35"/>
      <c r="QD95" s="35"/>
      <c r="QE95" s="35"/>
      <c r="QF95" s="35"/>
      <c r="QG95" s="35"/>
      <c r="QH95" s="35"/>
      <c r="QI95" s="35"/>
      <c r="QJ95" s="35"/>
      <c r="QK95" s="35"/>
      <c r="QL95" s="35"/>
      <c r="QM95" s="35"/>
      <c r="QN95" s="35"/>
      <c r="QO95" s="35"/>
      <c r="QP95" s="35"/>
      <c r="QQ95" s="35"/>
      <c r="QR95" s="35"/>
      <c r="QS95" s="35"/>
      <c r="QT95" s="35"/>
      <c r="QU95" s="35"/>
      <c r="QV95" s="35"/>
      <c r="QW95" s="35"/>
      <c r="QX95" s="35"/>
      <c r="QY95" s="35"/>
      <c r="QZ95" s="35"/>
      <c r="RA95" s="35"/>
      <c r="RB95" s="35"/>
      <c r="RC95" s="35"/>
      <c r="RD95" s="35"/>
      <c r="RE95" s="35"/>
      <c r="RF95" s="35"/>
      <c r="RG95" s="35"/>
      <c r="RH95" s="35"/>
      <c r="RI95" s="35"/>
      <c r="RJ95" s="35"/>
      <c r="RK95" s="35"/>
      <c r="RL95" s="35"/>
      <c r="RM95" s="35"/>
      <c r="RN95" s="35"/>
      <c r="RO95" s="35"/>
      <c r="RP95" s="35"/>
      <c r="RQ95" s="35"/>
      <c r="RR95" s="35"/>
      <c r="RS95" s="35"/>
      <c r="RT95" s="35"/>
      <c r="RU95" s="35"/>
      <c r="RV95" s="35"/>
      <c r="RW95" s="35"/>
      <c r="RX95" s="35"/>
      <c r="RY95" s="35"/>
      <c r="RZ95" s="35"/>
      <c r="SA95" s="35"/>
      <c r="SB95" s="35"/>
      <c r="SC95" s="35"/>
      <c r="SD95" s="35"/>
      <c r="SE95" s="35"/>
      <c r="SF95" s="35"/>
      <c r="SG95" s="35"/>
      <c r="SH95" s="35"/>
      <c r="SI95" s="35"/>
      <c r="SJ95" s="35"/>
      <c r="SK95" s="35"/>
      <c r="SL95" s="35"/>
      <c r="SM95" s="35"/>
      <c r="SN95" s="35"/>
      <c r="SO95" s="35"/>
      <c r="SP95" s="35"/>
      <c r="SQ95" s="35"/>
      <c r="SR95" s="35"/>
      <c r="SS95" s="35"/>
      <c r="ST95" s="35"/>
      <c r="SU95" s="35"/>
      <c r="SV95" s="35"/>
      <c r="SW95" s="35"/>
      <c r="SX95" s="35"/>
      <c r="SY95" s="35"/>
      <c r="SZ95" s="35"/>
      <c r="TA95" s="35"/>
      <c r="TB95" s="35"/>
      <c r="TC95" s="35"/>
      <c r="TD95" s="35"/>
      <c r="TE95" s="35"/>
      <c r="TF95" s="35"/>
      <c r="TG95" s="35"/>
      <c r="TH95" s="35"/>
      <c r="TI95" s="35"/>
      <c r="TJ95" s="35"/>
      <c r="TK95" s="35"/>
      <c r="TL95" s="35"/>
      <c r="TM95" s="35"/>
      <c r="TN95" s="35"/>
      <c r="TO95" s="35"/>
      <c r="TP95" s="35"/>
      <c r="TQ95" s="35"/>
      <c r="TR95" s="35"/>
      <c r="TS95" s="35"/>
      <c r="TT95" s="35"/>
      <c r="TU95" s="35"/>
      <c r="TV95" s="35"/>
      <c r="TW95" s="35"/>
      <c r="TX95" s="35"/>
      <c r="TY95" s="35"/>
      <c r="TZ95" s="35"/>
      <c r="UA95" s="35"/>
      <c r="UB95" s="35"/>
      <c r="UC95" s="35"/>
      <c r="UD95" s="35"/>
      <c r="UE95" s="35"/>
      <c r="UF95" s="35"/>
      <c r="UG95" s="35"/>
      <c r="UH95" s="35"/>
      <c r="UI95" s="35"/>
      <c r="UJ95" s="35"/>
      <c r="UK95" s="35"/>
      <c r="UL95" s="35"/>
      <c r="UM95" s="35"/>
      <c r="UN95" s="35"/>
      <c r="UO95" s="35"/>
      <c r="UP95" s="35"/>
      <c r="UQ95" s="35"/>
      <c r="UR95" s="35"/>
      <c r="US95" s="35"/>
      <c r="UT95" s="35"/>
      <c r="UU95" s="35"/>
      <c r="UV95" s="35"/>
      <c r="UW95" s="35"/>
      <c r="UX95" s="35"/>
    </row>
    <row r="96" spans="1:574" s="34" customFormat="1" ht="1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c r="HL96" s="35"/>
      <c r="HM96" s="35"/>
      <c r="HN96" s="35"/>
      <c r="HO96" s="35"/>
      <c r="HP96" s="35"/>
      <c r="HQ96" s="35"/>
      <c r="HR96" s="35"/>
      <c r="HS96" s="35"/>
      <c r="HT96" s="35"/>
      <c r="HU96" s="35"/>
      <c r="HV96" s="35"/>
      <c r="HW96" s="35"/>
      <c r="HX96" s="35"/>
      <c r="HY96" s="35"/>
      <c r="HZ96" s="35"/>
      <c r="IA96" s="35"/>
      <c r="IB96" s="35"/>
      <c r="IC96" s="35"/>
      <c r="ID96" s="35"/>
      <c r="IE96" s="35"/>
      <c r="IF96" s="35"/>
      <c r="IG96" s="35"/>
      <c r="IH96" s="35"/>
      <c r="II96" s="35"/>
      <c r="IJ96" s="35"/>
      <c r="IK96" s="35"/>
      <c r="IL96" s="35"/>
      <c r="IM96" s="35"/>
      <c r="IN96" s="35"/>
      <c r="IO96" s="35"/>
      <c r="IP96" s="35"/>
      <c r="IQ96" s="35"/>
      <c r="IR96" s="35"/>
      <c r="IS96" s="35"/>
      <c r="IT96" s="35"/>
      <c r="IU96" s="35"/>
      <c r="IV96" s="35"/>
      <c r="IW96" s="35"/>
      <c r="IX96" s="35"/>
      <c r="IY96" s="35"/>
      <c r="IZ96" s="35"/>
      <c r="JA96" s="35"/>
      <c r="JB96" s="35"/>
      <c r="JC96" s="35"/>
      <c r="JD96" s="35"/>
      <c r="JE96" s="35"/>
      <c r="JF96" s="35"/>
      <c r="JG96" s="35"/>
      <c r="JH96" s="35"/>
      <c r="JI96" s="35"/>
      <c r="JJ96" s="35"/>
      <c r="JK96" s="35"/>
      <c r="JL96" s="35"/>
      <c r="JM96" s="35"/>
      <c r="JN96" s="35"/>
      <c r="JO96" s="35"/>
      <c r="JP96" s="35"/>
      <c r="JQ96" s="35"/>
      <c r="JR96" s="35"/>
      <c r="JS96" s="35"/>
      <c r="JT96" s="35"/>
      <c r="JU96" s="35"/>
      <c r="JV96" s="35"/>
      <c r="JW96" s="35"/>
      <c r="JX96" s="35"/>
      <c r="JY96" s="35"/>
      <c r="JZ96" s="35"/>
      <c r="KA96" s="35"/>
      <c r="KB96" s="35"/>
      <c r="KC96" s="35"/>
      <c r="KD96" s="35"/>
      <c r="KE96" s="35"/>
      <c r="KF96" s="35"/>
      <c r="KG96" s="35"/>
      <c r="KH96" s="35"/>
      <c r="KI96" s="35"/>
      <c r="KJ96" s="35"/>
      <c r="KK96" s="35"/>
      <c r="KL96" s="35"/>
      <c r="KM96" s="35"/>
      <c r="KN96" s="35"/>
      <c r="KO96" s="35"/>
      <c r="KP96" s="35"/>
      <c r="KQ96" s="35"/>
      <c r="KR96" s="35"/>
      <c r="KS96" s="35"/>
      <c r="KT96" s="35"/>
      <c r="KU96" s="35"/>
      <c r="KV96" s="35"/>
      <c r="KW96" s="35"/>
      <c r="KX96" s="35"/>
      <c r="KY96" s="35"/>
      <c r="KZ96" s="35"/>
      <c r="LA96" s="35"/>
      <c r="LB96" s="35"/>
      <c r="LC96" s="35"/>
      <c r="LD96" s="35"/>
      <c r="LE96" s="35"/>
      <c r="LF96" s="35"/>
      <c r="LG96" s="35"/>
      <c r="LH96" s="35"/>
      <c r="LI96" s="35"/>
      <c r="LJ96" s="35"/>
      <c r="LK96" s="35"/>
      <c r="LL96" s="35"/>
      <c r="LM96" s="35"/>
      <c r="LN96" s="35"/>
      <c r="LO96" s="35"/>
      <c r="LP96" s="35"/>
      <c r="LQ96" s="35"/>
      <c r="LR96" s="35"/>
      <c r="LS96" s="35"/>
      <c r="LT96" s="35"/>
      <c r="LU96" s="35"/>
      <c r="LV96" s="35"/>
      <c r="LW96" s="35"/>
      <c r="LX96" s="35"/>
      <c r="LY96" s="35"/>
      <c r="LZ96" s="35"/>
      <c r="MA96" s="35"/>
      <c r="MB96" s="35"/>
      <c r="MC96" s="35"/>
      <c r="MD96" s="35"/>
      <c r="ME96" s="35"/>
      <c r="MF96" s="35"/>
      <c r="MG96" s="35"/>
      <c r="MH96" s="35"/>
      <c r="MI96" s="35"/>
      <c r="MJ96" s="35"/>
      <c r="MK96" s="35"/>
      <c r="ML96" s="35"/>
      <c r="MM96" s="35"/>
      <c r="MN96" s="35"/>
      <c r="MO96" s="35"/>
      <c r="MP96" s="35"/>
      <c r="MQ96" s="35"/>
      <c r="MR96" s="35"/>
      <c r="MS96" s="35"/>
      <c r="MT96" s="35"/>
      <c r="MU96" s="35"/>
      <c r="MV96" s="35"/>
      <c r="MW96" s="35"/>
      <c r="MX96" s="35"/>
      <c r="MY96" s="35"/>
      <c r="MZ96" s="35"/>
      <c r="NA96" s="35"/>
      <c r="NB96" s="35"/>
      <c r="NC96" s="35"/>
      <c r="ND96" s="35"/>
      <c r="NE96" s="35"/>
      <c r="NF96" s="35"/>
      <c r="NG96" s="35"/>
      <c r="NH96" s="35"/>
      <c r="NI96" s="35"/>
      <c r="NJ96" s="35"/>
      <c r="NK96" s="35"/>
      <c r="NL96" s="35"/>
      <c r="NM96" s="35"/>
      <c r="NN96" s="35"/>
      <c r="NO96" s="35"/>
      <c r="NP96" s="35"/>
      <c r="NQ96" s="35"/>
      <c r="NR96" s="35"/>
      <c r="NS96" s="35"/>
      <c r="NT96" s="35"/>
      <c r="NU96" s="35"/>
      <c r="NV96" s="35"/>
      <c r="NW96" s="35"/>
      <c r="NX96" s="35"/>
      <c r="NY96" s="35"/>
      <c r="NZ96" s="35"/>
      <c r="OA96" s="35"/>
      <c r="OB96" s="35"/>
      <c r="OC96" s="35"/>
      <c r="OD96" s="35"/>
      <c r="OE96" s="35"/>
      <c r="OF96" s="35"/>
      <c r="OG96" s="35"/>
      <c r="OH96" s="35"/>
      <c r="OI96" s="35"/>
      <c r="OJ96" s="35"/>
      <c r="OK96" s="35"/>
      <c r="OL96" s="35"/>
      <c r="OM96" s="35"/>
      <c r="ON96" s="35"/>
      <c r="OO96" s="35"/>
      <c r="OP96" s="35"/>
      <c r="OQ96" s="35"/>
      <c r="OR96" s="35"/>
      <c r="OS96" s="35"/>
      <c r="OT96" s="35"/>
      <c r="OU96" s="35"/>
      <c r="OV96" s="35"/>
      <c r="OW96" s="35"/>
      <c r="OX96" s="35"/>
      <c r="OY96" s="35"/>
      <c r="OZ96" s="35"/>
      <c r="PA96" s="35"/>
      <c r="PB96" s="35"/>
      <c r="PC96" s="35"/>
      <c r="PD96" s="35"/>
      <c r="PE96" s="35"/>
      <c r="PF96" s="35"/>
      <c r="PG96" s="35"/>
      <c r="PH96" s="35"/>
      <c r="PI96" s="35"/>
      <c r="PJ96" s="35"/>
      <c r="PK96" s="35"/>
      <c r="PL96" s="35"/>
      <c r="PM96" s="35"/>
      <c r="PN96" s="35"/>
      <c r="PO96" s="35"/>
      <c r="PP96" s="35"/>
      <c r="PQ96" s="35"/>
      <c r="PR96" s="35"/>
      <c r="PS96" s="35"/>
      <c r="PT96" s="35"/>
      <c r="PU96" s="35"/>
      <c r="PV96" s="35"/>
      <c r="PW96" s="35"/>
      <c r="PX96" s="35"/>
      <c r="PY96" s="35"/>
      <c r="PZ96" s="35"/>
      <c r="QA96" s="35"/>
      <c r="QB96" s="35"/>
      <c r="QC96" s="35"/>
      <c r="QD96" s="35"/>
      <c r="QE96" s="35"/>
      <c r="QF96" s="35"/>
      <c r="QG96" s="35"/>
      <c r="QH96" s="35"/>
      <c r="QI96" s="35"/>
      <c r="QJ96" s="35"/>
      <c r="QK96" s="35"/>
      <c r="QL96" s="35"/>
      <c r="QM96" s="35"/>
      <c r="QN96" s="35"/>
      <c r="QO96" s="35"/>
      <c r="QP96" s="35"/>
      <c r="QQ96" s="35"/>
      <c r="QR96" s="35"/>
      <c r="QS96" s="35"/>
      <c r="QT96" s="35"/>
      <c r="QU96" s="35"/>
      <c r="QV96" s="35"/>
      <c r="QW96" s="35"/>
      <c r="QX96" s="35"/>
      <c r="QY96" s="35"/>
      <c r="QZ96" s="35"/>
      <c r="RA96" s="35"/>
      <c r="RB96" s="35"/>
      <c r="RC96" s="35"/>
      <c r="RD96" s="35"/>
      <c r="RE96" s="35"/>
      <c r="RF96" s="35"/>
      <c r="RG96" s="35"/>
      <c r="RH96" s="35"/>
      <c r="RI96" s="35"/>
      <c r="RJ96" s="35"/>
      <c r="RK96" s="35"/>
      <c r="RL96" s="35"/>
      <c r="RM96" s="35"/>
      <c r="RN96" s="35"/>
      <c r="RO96" s="35"/>
      <c r="RP96" s="35"/>
      <c r="RQ96" s="35"/>
      <c r="RR96" s="35"/>
      <c r="RS96" s="35"/>
      <c r="RT96" s="35"/>
      <c r="RU96" s="35"/>
      <c r="RV96" s="35"/>
      <c r="RW96" s="35"/>
      <c r="RX96" s="35"/>
      <c r="RY96" s="35"/>
      <c r="RZ96" s="35"/>
      <c r="SA96" s="35"/>
      <c r="SB96" s="35"/>
      <c r="SC96" s="35"/>
      <c r="SD96" s="35"/>
      <c r="SE96" s="35"/>
      <c r="SF96" s="35"/>
      <c r="SG96" s="35"/>
      <c r="SH96" s="35"/>
      <c r="SI96" s="35"/>
      <c r="SJ96" s="35"/>
      <c r="SK96" s="35"/>
      <c r="SL96" s="35"/>
      <c r="SM96" s="35"/>
      <c r="SN96" s="35"/>
      <c r="SO96" s="35"/>
      <c r="SP96" s="35"/>
      <c r="SQ96" s="35"/>
      <c r="SR96" s="35"/>
      <c r="SS96" s="35"/>
      <c r="ST96" s="35"/>
      <c r="SU96" s="35"/>
      <c r="SV96" s="35"/>
      <c r="SW96" s="35"/>
      <c r="SX96" s="35"/>
      <c r="SY96" s="35"/>
      <c r="SZ96" s="35"/>
      <c r="TA96" s="35"/>
      <c r="TB96" s="35"/>
      <c r="TC96" s="35"/>
      <c r="TD96" s="35"/>
      <c r="TE96" s="35"/>
      <c r="TF96" s="35"/>
      <c r="TG96" s="35"/>
      <c r="TH96" s="35"/>
      <c r="TI96" s="35"/>
      <c r="TJ96" s="35"/>
      <c r="TK96" s="35"/>
      <c r="TL96" s="35"/>
      <c r="TM96" s="35"/>
      <c r="TN96" s="35"/>
      <c r="TO96" s="35"/>
      <c r="TP96" s="35"/>
      <c r="TQ96" s="35"/>
      <c r="TR96" s="35"/>
      <c r="TS96" s="35"/>
      <c r="TT96" s="35"/>
      <c r="TU96" s="35"/>
      <c r="TV96" s="35"/>
      <c r="TW96" s="35"/>
      <c r="TX96" s="35"/>
      <c r="TY96" s="35"/>
      <c r="TZ96" s="35"/>
      <c r="UA96" s="35"/>
      <c r="UB96" s="35"/>
      <c r="UC96" s="35"/>
      <c r="UD96" s="35"/>
      <c r="UE96" s="35"/>
      <c r="UF96" s="35"/>
      <c r="UG96" s="35"/>
      <c r="UH96" s="35"/>
      <c r="UI96" s="35"/>
      <c r="UJ96" s="35"/>
      <c r="UK96" s="35"/>
      <c r="UL96" s="35"/>
      <c r="UM96" s="35"/>
      <c r="UN96" s="35"/>
      <c r="UO96" s="35"/>
      <c r="UP96" s="35"/>
      <c r="UQ96" s="35"/>
      <c r="UR96" s="35"/>
      <c r="US96" s="35"/>
      <c r="UT96" s="35"/>
      <c r="UU96" s="35"/>
      <c r="UV96" s="35"/>
      <c r="UW96" s="35"/>
      <c r="UX96" s="35"/>
    </row>
    <row r="97" spans="1:570" s="34" customFormat="1" ht="1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c r="IP97" s="35"/>
      <c r="IQ97" s="35"/>
      <c r="IR97" s="35"/>
      <c r="IS97" s="35"/>
      <c r="IT97" s="35"/>
      <c r="IU97" s="35"/>
      <c r="IV97" s="35"/>
      <c r="IW97" s="35"/>
      <c r="IX97" s="35"/>
      <c r="IY97" s="35"/>
      <c r="IZ97" s="35"/>
      <c r="JA97" s="35"/>
      <c r="JB97" s="35"/>
      <c r="JC97" s="35"/>
      <c r="JD97" s="35"/>
      <c r="JE97" s="35"/>
      <c r="JF97" s="35"/>
      <c r="JG97" s="35"/>
      <c r="JH97" s="35"/>
      <c r="JI97" s="35"/>
      <c r="JJ97" s="35"/>
      <c r="JK97" s="35"/>
      <c r="JL97" s="35"/>
      <c r="JM97" s="35"/>
      <c r="JN97" s="35"/>
      <c r="JO97" s="35"/>
      <c r="JP97" s="35"/>
      <c r="JQ97" s="35"/>
      <c r="JR97" s="35"/>
      <c r="JS97" s="35"/>
      <c r="JT97" s="35"/>
      <c r="JU97" s="35"/>
      <c r="JV97" s="35"/>
      <c r="JW97" s="35"/>
      <c r="JX97" s="35"/>
      <c r="JY97" s="35"/>
      <c r="JZ97" s="35"/>
      <c r="KA97" s="35"/>
      <c r="KB97" s="35"/>
      <c r="KC97" s="35"/>
      <c r="KD97" s="35"/>
      <c r="KE97" s="35"/>
      <c r="KF97" s="35"/>
      <c r="KG97" s="35"/>
      <c r="KH97" s="35"/>
      <c r="KI97" s="35"/>
      <c r="KJ97" s="35"/>
      <c r="KK97" s="35"/>
      <c r="KL97" s="35"/>
      <c r="KM97" s="35"/>
      <c r="KN97" s="35"/>
      <c r="KO97" s="35"/>
      <c r="KP97" s="35"/>
      <c r="KQ97" s="35"/>
      <c r="KR97" s="35"/>
      <c r="KS97" s="35"/>
      <c r="KT97" s="35"/>
      <c r="KU97" s="35"/>
      <c r="KV97" s="35"/>
      <c r="KW97" s="35"/>
      <c r="KX97" s="35"/>
      <c r="KY97" s="35"/>
      <c r="KZ97" s="35"/>
      <c r="LA97" s="35"/>
      <c r="LB97" s="35"/>
      <c r="LC97" s="35"/>
      <c r="LD97" s="35"/>
      <c r="LE97" s="35"/>
      <c r="LF97" s="35"/>
      <c r="LG97" s="35"/>
      <c r="LH97" s="35"/>
      <c r="LI97" s="35"/>
      <c r="LJ97" s="35"/>
      <c r="LK97" s="35"/>
      <c r="LL97" s="35"/>
      <c r="LM97" s="35"/>
      <c r="LN97" s="35"/>
      <c r="LO97" s="35"/>
      <c r="LP97" s="35"/>
      <c r="LQ97" s="35"/>
      <c r="LR97" s="35"/>
      <c r="LS97" s="35"/>
      <c r="LT97" s="35"/>
      <c r="LU97" s="35"/>
      <c r="LV97" s="35"/>
      <c r="LW97" s="35"/>
      <c r="LX97" s="35"/>
      <c r="LY97" s="35"/>
      <c r="LZ97" s="35"/>
      <c r="MA97" s="35"/>
      <c r="MB97" s="35"/>
      <c r="MC97" s="35"/>
      <c r="MD97" s="35"/>
      <c r="ME97" s="35"/>
      <c r="MF97" s="35"/>
      <c r="MG97" s="35"/>
      <c r="MH97" s="35"/>
      <c r="MI97" s="35"/>
      <c r="MJ97" s="35"/>
      <c r="MK97" s="35"/>
      <c r="ML97" s="35"/>
      <c r="MM97" s="35"/>
      <c r="MN97" s="35"/>
      <c r="MO97" s="35"/>
      <c r="MP97" s="35"/>
      <c r="MQ97" s="35"/>
      <c r="MR97" s="35"/>
      <c r="MS97" s="35"/>
      <c r="MT97" s="35"/>
      <c r="MU97" s="35"/>
      <c r="MV97" s="35"/>
      <c r="MW97" s="35"/>
      <c r="MX97" s="35"/>
      <c r="MY97" s="35"/>
      <c r="MZ97" s="35"/>
      <c r="NA97" s="35"/>
      <c r="NB97" s="35"/>
      <c r="NC97" s="35"/>
      <c r="ND97" s="35"/>
      <c r="NE97" s="35"/>
      <c r="NF97" s="35"/>
      <c r="NG97" s="35"/>
      <c r="NH97" s="35"/>
      <c r="NI97" s="35"/>
      <c r="NJ97" s="35"/>
      <c r="NK97" s="35"/>
      <c r="NL97" s="35"/>
      <c r="NM97" s="35"/>
      <c r="NN97" s="35"/>
      <c r="NO97" s="35"/>
      <c r="NP97" s="35"/>
      <c r="NQ97" s="35"/>
      <c r="NR97" s="35"/>
      <c r="NS97" s="35"/>
      <c r="NT97" s="35"/>
      <c r="NU97" s="35"/>
      <c r="NV97" s="35"/>
      <c r="NW97" s="35"/>
      <c r="NX97" s="35"/>
      <c r="NY97" s="35"/>
      <c r="NZ97" s="35"/>
      <c r="OA97" s="35"/>
      <c r="OB97" s="35"/>
      <c r="OC97" s="35"/>
      <c r="OD97" s="35"/>
      <c r="OE97" s="35"/>
      <c r="OF97" s="35"/>
      <c r="OG97" s="35"/>
      <c r="OH97" s="35"/>
      <c r="OI97" s="35"/>
      <c r="OJ97" s="35"/>
      <c r="OK97" s="35"/>
      <c r="OL97" s="35"/>
      <c r="OM97" s="35"/>
      <c r="ON97" s="35"/>
      <c r="OO97" s="35"/>
      <c r="OP97" s="35"/>
      <c r="OQ97" s="35"/>
      <c r="OR97" s="35"/>
      <c r="OS97" s="35"/>
      <c r="OT97" s="35"/>
      <c r="OU97" s="35"/>
      <c r="OV97" s="35"/>
      <c r="OW97" s="35"/>
      <c r="OX97" s="35"/>
      <c r="OY97" s="35"/>
      <c r="OZ97" s="35"/>
      <c r="PA97" s="35"/>
      <c r="PB97" s="35"/>
      <c r="PC97" s="35"/>
      <c r="PD97" s="35"/>
      <c r="PE97" s="35"/>
      <c r="PF97" s="35"/>
      <c r="PG97" s="35"/>
      <c r="PH97" s="35"/>
      <c r="PI97" s="35"/>
      <c r="PJ97" s="35"/>
      <c r="PK97" s="35"/>
      <c r="PL97" s="35"/>
      <c r="PM97" s="35"/>
      <c r="PN97" s="35"/>
      <c r="PO97" s="35"/>
      <c r="PP97" s="35"/>
      <c r="PQ97" s="35"/>
      <c r="PR97" s="35"/>
      <c r="PS97" s="35"/>
      <c r="PT97" s="35"/>
      <c r="PU97" s="35"/>
      <c r="PV97" s="35"/>
      <c r="PW97" s="35"/>
      <c r="PX97" s="35"/>
      <c r="PY97" s="35"/>
      <c r="PZ97" s="35"/>
      <c r="QA97" s="35"/>
      <c r="QB97" s="35"/>
      <c r="QC97" s="35"/>
      <c r="QD97" s="35"/>
      <c r="QE97" s="35"/>
      <c r="QF97" s="35"/>
      <c r="QG97" s="35"/>
      <c r="QH97" s="35"/>
      <c r="QI97" s="35"/>
      <c r="QJ97" s="35"/>
      <c r="QK97" s="35"/>
      <c r="QL97" s="35"/>
      <c r="QM97" s="35"/>
      <c r="QN97" s="35"/>
      <c r="QO97" s="35"/>
      <c r="QP97" s="35"/>
      <c r="QQ97" s="35"/>
      <c r="QR97" s="35"/>
      <c r="QS97" s="35"/>
      <c r="QT97" s="35"/>
      <c r="QU97" s="35"/>
      <c r="QV97" s="35"/>
      <c r="QW97" s="35"/>
      <c r="QX97" s="35"/>
      <c r="QY97" s="35"/>
      <c r="QZ97" s="35"/>
      <c r="RA97" s="35"/>
      <c r="RB97" s="35"/>
      <c r="RC97" s="35"/>
      <c r="RD97" s="35"/>
      <c r="RE97" s="35"/>
      <c r="RF97" s="35"/>
      <c r="RG97" s="35"/>
      <c r="RH97" s="35"/>
      <c r="RI97" s="35"/>
      <c r="RJ97" s="35"/>
      <c r="RK97" s="35"/>
      <c r="RL97" s="35"/>
      <c r="RM97" s="35"/>
      <c r="RN97" s="35"/>
      <c r="RO97" s="35"/>
      <c r="RP97" s="35"/>
      <c r="RQ97" s="35"/>
      <c r="RR97" s="35"/>
      <c r="RS97" s="35"/>
      <c r="RT97" s="35"/>
      <c r="RU97" s="35"/>
      <c r="RV97" s="35"/>
      <c r="RW97" s="35"/>
      <c r="RX97" s="35"/>
      <c r="RY97" s="35"/>
      <c r="RZ97" s="35"/>
      <c r="SA97" s="35"/>
      <c r="SB97" s="35"/>
      <c r="SC97" s="35"/>
      <c r="SD97" s="35"/>
      <c r="SE97" s="35"/>
      <c r="SF97" s="35"/>
      <c r="SG97" s="35"/>
      <c r="SH97" s="35"/>
      <c r="SI97" s="35"/>
      <c r="SJ97" s="35"/>
      <c r="SK97" s="35"/>
      <c r="SL97" s="35"/>
      <c r="SM97" s="35"/>
      <c r="SN97" s="35"/>
      <c r="SO97" s="35"/>
      <c r="SP97" s="35"/>
      <c r="SQ97" s="35"/>
      <c r="SR97" s="35"/>
      <c r="SS97" s="35"/>
      <c r="ST97" s="35"/>
      <c r="SU97" s="35"/>
      <c r="SV97" s="35"/>
      <c r="SW97" s="35"/>
      <c r="SX97" s="35"/>
      <c r="SY97" s="35"/>
      <c r="SZ97" s="35"/>
      <c r="TA97" s="35"/>
      <c r="TB97" s="35"/>
      <c r="TC97" s="35"/>
      <c r="TD97" s="35"/>
      <c r="TE97" s="35"/>
      <c r="TF97" s="35"/>
      <c r="TG97" s="35"/>
      <c r="TH97" s="35"/>
      <c r="TI97" s="35"/>
      <c r="TJ97" s="35"/>
      <c r="TK97" s="35"/>
      <c r="TL97" s="35"/>
      <c r="TM97" s="35"/>
      <c r="TN97" s="35"/>
      <c r="TO97" s="35"/>
      <c r="TP97" s="35"/>
      <c r="TQ97" s="35"/>
      <c r="TR97" s="35"/>
      <c r="TS97" s="35"/>
      <c r="TT97" s="35"/>
      <c r="TU97" s="35"/>
      <c r="TV97" s="35"/>
      <c r="TW97" s="35"/>
      <c r="TX97" s="35"/>
      <c r="TY97" s="35"/>
      <c r="TZ97" s="35"/>
      <c r="UA97" s="35"/>
      <c r="UB97" s="35"/>
      <c r="UC97" s="35"/>
      <c r="UD97" s="35"/>
      <c r="UE97" s="35"/>
      <c r="UF97" s="35"/>
      <c r="UG97" s="35"/>
      <c r="UH97" s="35"/>
      <c r="UI97" s="35"/>
      <c r="UJ97" s="35"/>
      <c r="UK97" s="35"/>
      <c r="UL97" s="35"/>
      <c r="UM97" s="35"/>
      <c r="UN97" s="35"/>
      <c r="UO97" s="35"/>
      <c r="UP97" s="35"/>
      <c r="UQ97" s="35"/>
      <c r="UR97" s="35"/>
      <c r="US97" s="35"/>
      <c r="UT97" s="35"/>
      <c r="UU97" s="35"/>
      <c r="UV97" s="35"/>
      <c r="UW97" s="35"/>
      <c r="UX97" s="35"/>
    </row>
    <row r="98" spans="1:570" s="34" customFormat="1" ht="1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c r="IV98" s="35"/>
      <c r="IW98" s="35"/>
      <c r="IX98" s="35"/>
      <c r="IY98" s="35"/>
      <c r="IZ98" s="35"/>
      <c r="JA98" s="35"/>
      <c r="JB98" s="35"/>
      <c r="JC98" s="35"/>
      <c r="JD98" s="35"/>
      <c r="JE98" s="35"/>
      <c r="JF98" s="35"/>
      <c r="JG98" s="35"/>
      <c r="JH98" s="35"/>
      <c r="JI98" s="35"/>
      <c r="JJ98" s="35"/>
      <c r="JK98" s="35"/>
      <c r="JL98" s="35"/>
      <c r="JM98" s="35"/>
      <c r="JN98" s="35"/>
      <c r="JO98" s="35"/>
      <c r="JP98" s="35"/>
      <c r="JQ98" s="35"/>
      <c r="JR98" s="35"/>
      <c r="JS98" s="35"/>
      <c r="JT98" s="35"/>
      <c r="JU98" s="35"/>
      <c r="JV98" s="35"/>
      <c r="JW98" s="35"/>
      <c r="JX98" s="35"/>
      <c r="JY98" s="35"/>
      <c r="JZ98" s="35"/>
      <c r="KA98" s="35"/>
      <c r="KB98" s="35"/>
      <c r="KC98" s="35"/>
      <c r="KD98" s="35"/>
      <c r="KE98" s="35"/>
      <c r="KF98" s="35"/>
      <c r="KG98" s="35"/>
      <c r="KH98" s="35"/>
      <c r="KI98" s="35"/>
      <c r="KJ98" s="35"/>
      <c r="KK98" s="35"/>
      <c r="KL98" s="35"/>
      <c r="KM98" s="35"/>
      <c r="KN98" s="35"/>
      <c r="KO98" s="35"/>
      <c r="KP98" s="35"/>
      <c r="KQ98" s="35"/>
      <c r="KR98" s="35"/>
      <c r="KS98" s="35"/>
      <c r="KT98" s="35"/>
      <c r="KU98" s="35"/>
      <c r="KV98" s="35"/>
      <c r="KW98" s="35"/>
      <c r="KX98" s="35"/>
      <c r="KY98" s="35"/>
      <c r="KZ98" s="35"/>
      <c r="LA98" s="35"/>
      <c r="LB98" s="35"/>
      <c r="LC98" s="35"/>
      <c r="LD98" s="35"/>
      <c r="LE98" s="35"/>
      <c r="LF98" s="35"/>
      <c r="LG98" s="35"/>
      <c r="LH98" s="35"/>
      <c r="LI98" s="35"/>
      <c r="LJ98" s="35"/>
      <c r="LK98" s="35"/>
      <c r="LL98" s="35"/>
      <c r="LM98" s="35"/>
      <c r="LN98" s="35"/>
      <c r="LO98" s="35"/>
      <c r="LP98" s="35"/>
      <c r="LQ98" s="35"/>
      <c r="LR98" s="35"/>
      <c r="LS98" s="35"/>
      <c r="LT98" s="35"/>
      <c r="LU98" s="35"/>
      <c r="LV98" s="35"/>
      <c r="LW98" s="35"/>
      <c r="LX98" s="35"/>
      <c r="LY98" s="35"/>
      <c r="LZ98" s="35"/>
      <c r="MA98" s="35"/>
      <c r="MB98" s="35"/>
      <c r="MC98" s="35"/>
      <c r="MD98" s="35"/>
      <c r="ME98" s="35"/>
      <c r="MF98" s="35"/>
      <c r="MG98" s="35"/>
      <c r="MH98" s="35"/>
      <c r="MI98" s="35"/>
      <c r="MJ98" s="35"/>
      <c r="MK98" s="35"/>
      <c r="ML98" s="35"/>
      <c r="MM98" s="35"/>
      <c r="MN98" s="35"/>
      <c r="MO98" s="35"/>
      <c r="MP98" s="35"/>
      <c r="MQ98" s="35"/>
      <c r="MR98" s="35"/>
      <c r="MS98" s="35"/>
      <c r="MT98" s="35"/>
      <c r="MU98" s="35"/>
      <c r="MV98" s="35"/>
      <c r="MW98" s="35"/>
      <c r="MX98" s="35"/>
      <c r="MY98" s="35"/>
      <c r="MZ98" s="35"/>
      <c r="NA98" s="35"/>
      <c r="NB98" s="35"/>
      <c r="NC98" s="35"/>
      <c r="ND98" s="35"/>
      <c r="NE98" s="35"/>
      <c r="NF98" s="35"/>
      <c r="NG98" s="35"/>
      <c r="NH98" s="35"/>
      <c r="NI98" s="35"/>
      <c r="NJ98" s="35"/>
      <c r="NK98" s="35"/>
      <c r="NL98" s="35"/>
      <c r="NM98" s="35"/>
      <c r="NN98" s="35"/>
      <c r="NO98" s="35"/>
      <c r="NP98" s="35"/>
      <c r="NQ98" s="35"/>
      <c r="NR98" s="35"/>
      <c r="NS98" s="35"/>
      <c r="NT98" s="35"/>
      <c r="NU98" s="35"/>
      <c r="NV98" s="35"/>
      <c r="NW98" s="35"/>
      <c r="NX98" s="35"/>
      <c r="NY98" s="35"/>
      <c r="NZ98" s="35"/>
      <c r="OA98" s="35"/>
      <c r="OB98" s="35"/>
      <c r="OC98" s="35"/>
      <c r="OD98" s="35"/>
      <c r="OE98" s="35"/>
      <c r="OF98" s="35"/>
      <c r="OG98" s="35"/>
      <c r="OH98" s="35"/>
      <c r="OI98" s="35"/>
      <c r="OJ98" s="35"/>
      <c r="OK98" s="35"/>
      <c r="OL98" s="35"/>
      <c r="OM98" s="35"/>
      <c r="ON98" s="35"/>
      <c r="OO98" s="35"/>
      <c r="OP98" s="35"/>
      <c r="OQ98" s="35"/>
      <c r="OR98" s="35"/>
      <c r="OS98" s="35"/>
      <c r="OT98" s="35"/>
      <c r="OU98" s="35"/>
      <c r="OV98" s="35"/>
      <c r="OW98" s="35"/>
      <c r="OX98" s="35"/>
      <c r="OY98" s="35"/>
      <c r="OZ98" s="35"/>
      <c r="PA98" s="35"/>
      <c r="PB98" s="35"/>
      <c r="PC98" s="35"/>
      <c r="PD98" s="35"/>
      <c r="PE98" s="35"/>
      <c r="PF98" s="35"/>
      <c r="PG98" s="35"/>
      <c r="PH98" s="35"/>
      <c r="PI98" s="35"/>
      <c r="PJ98" s="35"/>
      <c r="PK98" s="35"/>
      <c r="PL98" s="35"/>
      <c r="PM98" s="35"/>
      <c r="PN98" s="35"/>
      <c r="PO98" s="35"/>
      <c r="PP98" s="35"/>
      <c r="PQ98" s="35"/>
      <c r="PR98" s="35"/>
      <c r="PS98" s="35"/>
      <c r="PT98" s="35"/>
      <c r="PU98" s="35"/>
      <c r="PV98" s="35"/>
      <c r="PW98" s="35"/>
      <c r="PX98" s="35"/>
      <c r="PY98" s="35"/>
      <c r="PZ98" s="35"/>
      <c r="QA98" s="35"/>
      <c r="QB98" s="35"/>
      <c r="QC98" s="35"/>
      <c r="QD98" s="35"/>
      <c r="QE98" s="35"/>
      <c r="QF98" s="35"/>
      <c r="QG98" s="35"/>
      <c r="QH98" s="35"/>
      <c r="QI98" s="35"/>
      <c r="QJ98" s="35"/>
      <c r="QK98" s="35"/>
      <c r="QL98" s="35"/>
      <c r="QM98" s="35"/>
      <c r="QN98" s="35"/>
      <c r="QO98" s="35"/>
      <c r="QP98" s="35"/>
      <c r="QQ98" s="35"/>
      <c r="QR98" s="35"/>
      <c r="QS98" s="35"/>
      <c r="QT98" s="35"/>
      <c r="QU98" s="35"/>
      <c r="QV98" s="35"/>
      <c r="QW98" s="35"/>
      <c r="QX98" s="35"/>
      <c r="QY98" s="35"/>
      <c r="QZ98" s="35"/>
      <c r="RA98" s="35"/>
      <c r="RB98" s="35"/>
      <c r="RC98" s="35"/>
      <c r="RD98" s="35"/>
      <c r="RE98" s="35"/>
      <c r="RF98" s="35"/>
      <c r="RG98" s="35"/>
      <c r="RH98" s="35"/>
      <c r="RI98" s="35"/>
      <c r="RJ98" s="35"/>
      <c r="RK98" s="35"/>
      <c r="RL98" s="35"/>
      <c r="RM98" s="35"/>
      <c r="RN98" s="35"/>
      <c r="RO98" s="35"/>
      <c r="RP98" s="35"/>
      <c r="RQ98" s="35"/>
      <c r="RR98" s="35"/>
      <c r="RS98" s="35"/>
      <c r="RT98" s="35"/>
      <c r="RU98" s="35"/>
      <c r="RV98" s="35"/>
      <c r="RW98" s="35"/>
      <c r="RX98" s="35"/>
      <c r="RY98" s="35"/>
      <c r="RZ98" s="35"/>
      <c r="SA98" s="35"/>
      <c r="SB98" s="35"/>
      <c r="SC98" s="35"/>
      <c r="SD98" s="35"/>
      <c r="SE98" s="35"/>
      <c r="SF98" s="35"/>
      <c r="SG98" s="35"/>
      <c r="SH98" s="35"/>
      <c r="SI98" s="35"/>
      <c r="SJ98" s="35"/>
      <c r="SK98" s="35"/>
      <c r="SL98" s="35"/>
      <c r="SM98" s="35"/>
      <c r="SN98" s="35"/>
      <c r="SO98" s="35"/>
      <c r="SP98" s="35"/>
      <c r="SQ98" s="35"/>
      <c r="SR98" s="35"/>
      <c r="SS98" s="35"/>
      <c r="ST98" s="35"/>
      <c r="SU98" s="35"/>
      <c r="SV98" s="35"/>
      <c r="SW98" s="35"/>
      <c r="SX98" s="35"/>
      <c r="SY98" s="35"/>
      <c r="SZ98" s="35"/>
      <c r="TA98" s="35"/>
      <c r="TB98" s="35"/>
      <c r="TC98" s="35"/>
      <c r="TD98" s="35"/>
      <c r="TE98" s="35"/>
      <c r="TF98" s="35"/>
      <c r="TG98" s="35"/>
      <c r="TH98" s="35"/>
      <c r="TI98" s="35"/>
      <c r="TJ98" s="35"/>
      <c r="TK98" s="35"/>
      <c r="TL98" s="35"/>
      <c r="TM98" s="35"/>
      <c r="TN98" s="35"/>
      <c r="TO98" s="35"/>
      <c r="TP98" s="35"/>
      <c r="TQ98" s="35"/>
      <c r="TR98" s="35"/>
      <c r="TS98" s="35"/>
      <c r="TT98" s="35"/>
      <c r="TU98" s="35"/>
      <c r="TV98" s="35"/>
      <c r="TW98" s="35"/>
      <c r="TX98" s="35"/>
      <c r="TY98" s="35"/>
      <c r="TZ98" s="35"/>
      <c r="UA98" s="35"/>
      <c r="UB98" s="35"/>
      <c r="UC98" s="35"/>
      <c r="UD98" s="35"/>
      <c r="UE98" s="35"/>
      <c r="UF98" s="35"/>
      <c r="UG98" s="35"/>
      <c r="UH98" s="35"/>
      <c r="UI98" s="35"/>
      <c r="UJ98" s="35"/>
      <c r="UK98" s="35"/>
      <c r="UL98" s="35"/>
      <c r="UM98" s="35"/>
      <c r="UN98" s="35"/>
      <c r="UO98" s="35"/>
      <c r="UP98" s="35"/>
      <c r="UQ98" s="35"/>
      <c r="UR98" s="35"/>
      <c r="US98" s="35"/>
      <c r="UT98" s="35"/>
      <c r="UU98" s="35"/>
      <c r="UV98" s="35"/>
      <c r="UW98" s="35"/>
      <c r="UX98" s="35"/>
    </row>
    <row r="99" spans="1:570" s="34" customFormat="1" ht="1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c r="IV99" s="35"/>
      <c r="IW99" s="35"/>
      <c r="IX99" s="35"/>
      <c r="IY99" s="35"/>
      <c r="IZ99" s="35"/>
      <c r="JA99" s="35"/>
      <c r="JB99" s="35"/>
      <c r="JC99" s="35"/>
      <c r="JD99" s="35"/>
      <c r="JE99" s="35"/>
      <c r="JF99" s="35"/>
      <c r="JG99" s="35"/>
      <c r="JH99" s="35"/>
      <c r="JI99" s="35"/>
      <c r="JJ99" s="35"/>
      <c r="JK99" s="35"/>
      <c r="JL99" s="35"/>
      <c r="JM99" s="35"/>
      <c r="JN99" s="35"/>
      <c r="JO99" s="35"/>
      <c r="JP99" s="35"/>
      <c r="JQ99" s="35"/>
      <c r="JR99" s="35"/>
      <c r="JS99" s="35"/>
      <c r="JT99" s="35"/>
      <c r="JU99" s="35"/>
      <c r="JV99" s="35"/>
      <c r="JW99" s="35"/>
      <c r="JX99" s="35"/>
      <c r="JY99" s="35"/>
      <c r="JZ99" s="35"/>
      <c r="KA99" s="35"/>
      <c r="KB99" s="35"/>
      <c r="KC99" s="35"/>
      <c r="KD99" s="35"/>
      <c r="KE99" s="35"/>
      <c r="KF99" s="35"/>
      <c r="KG99" s="35"/>
      <c r="KH99" s="35"/>
      <c r="KI99" s="35"/>
      <c r="KJ99" s="35"/>
      <c r="KK99" s="35"/>
      <c r="KL99" s="35"/>
      <c r="KM99" s="35"/>
      <c r="KN99" s="35"/>
      <c r="KO99" s="35"/>
      <c r="KP99" s="35"/>
      <c r="KQ99" s="35"/>
      <c r="KR99" s="35"/>
      <c r="KS99" s="35"/>
      <c r="KT99" s="35"/>
      <c r="KU99" s="35"/>
      <c r="KV99" s="35"/>
      <c r="KW99" s="35"/>
      <c r="KX99" s="35"/>
      <c r="KY99" s="35"/>
      <c r="KZ99" s="35"/>
      <c r="LA99" s="35"/>
      <c r="LB99" s="35"/>
      <c r="LC99" s="35"/>
      <c r="LD99" s="35"/>
      <c r="LE99" s="35"/>
      <c r="LF99" s="35"/>
      <c r="LG99" s="35"/>
      <c r="LH99" s="35"/>
      <c r="LI99" s="35"/>
      <c r="LJ99" s="35"/>
      <c r="LK99" s="35"/>
      <c r="LL99" s="35"/>
      <c r="LM99" s="35"/>
      <c r="LN99" s="35"/>
      <c r="LO99" s="35"/>
      <c r="LP99" s="35"/>
      <c r="LQ99" s="35"/>
      <c r="LR99" s="35"/>
      <c r="LS99" s="35"/>
      <c r="LT99" s="35"/>
      <c r="LU99" s="35"/>
      <c r="LV99" s="35"/>
      <c r="LW99" s="35"/>
      <c r="LX99" s="35"/>
      <c r="LY99" s="35"/>
      <c r="LZ99" s="35"/>
      <c r="MA99" s="35"/>
      <c r="MB99" s="35"/>
      <c r="MC99" s="35"/>
      <c r="MD99" s="35"/>
      <c r="ME99" s="35"/>
      <c r="MF99" s="35"/>
      <c r="MG99" s="35"/>
      <c r="MH99" s="35"/>
      <c r="MI99" s="35"/>
      <c r="MJ99" s="35"/>
      <c r="MK99" s="35"/>
      <c r="ML99" s="35"/>
      <c r="MM99" s="35"/>
      <c r="MN99" s="35"/>
      <c r="MO99" s="35"/>
      <c r="MP99" s="35"/>
      <c r="MQ99" s="35"/>
      <c r="MR99" s="35"/>
      <c r="MS99" s="35"/>
      <c r="MT99" s="35"/>
      <c r="MU99" s="35"/>
      <c r="MV99" s="35"/>
      <c r="MW99" s="35"/>
      <c r="MX99" s="35"/>
      <c r="MY99" s="35"/>
      <c r="MZ99" s="35"/>
      <c r="NA99" s="35"/>
      <c r="NB99" s="35"/>
      <c r="NC99" s="35"/>
      <c r="ND99" s="35"/>
      <c r="NE99" s="35"/>
      <c r="NF99" s="35"/>
      <c r="NG99" s="35"/>
      <c r="NH99" s="35"/>
      <c r="NI99" s="35"/>
      <c r="NJ99" s="35"/>
      <c r="NK99" s="35"/>
      <c r="NL99" s="35"/>
      <c r="NM99" s="35"/>
      <c r="NN99" s="35"/>
      <c r="NO99" s="35"/>
      <c r="NP99" s="35"/>
      <c r="NQ99" s="35"/>
      <c r="NR99" s="35"/>
      <c r="NS99" s="35"/>
      <c r="NT99" s="35"/>
      <c r="NU99" s="35"/>
      <c r="NV99" s="35"/>
      <c r="NW99" s="35"/>
      <c r="NX99" s="35"/>
      <c r="NY99" s="35"/>
      <c r="NZ99" s="35"/>
      <c r="OA99" s="35"/>
      <c r="OB99" s="35"/>
      <c r="OC99" s="35"/>
      <c r="OD99" s="35"/>
      <c r="OE99" s="35"/>
      <c r="OF99" s="35"/>
      <c r="OG99" s="35"/>
      <c r="OH99" s="35"/>
      <c r="OI99" s="35"/>
      <c r="OJ99" s="35"/>
      <c r="OK99" s="35"/>
      <c r="OL99" s="35"/>
      <c r="OM99" s="35"/>
      <c r="ON99" s="35"/>
      <c r="OO99" s="35"/>
      <c r="OP99" s="35"/>
      <c r="OQ99" s="35"/>
      <c r="OR99" s="35"/>
      <c r="OS99" s="35"/>
      <c r="OT99" s="35"/>
      <c r="OU99" s="35"/>
      <c r="OV99" s="35"/>
      <c r="OW99" s="35"/>
      <c r="OX99" s="35"/>
      <c r="OY99" s="35"/>
      <c r="OZ99" s="35"/>
      <c r="PA99" s="35"/>
      <c r="PB99" s="35"/>
      <c r="PC99" s="35"/>
      <c r="PD99" s="35"/>
      <c r="PE99" s="35"/>
      <c r="PF99" s="35"/>
      <c r="PG99" s="35"/>
      <c r="PH99" s="35"/>
      <c r="PI99" s="35"/>
      <c r="PJ99" s="35"/>
      <c r="PK99" s="35"/>
      <c r="PL99" s="35"/>
      <c r="PM99" s="35"/>
      <c r="PN99" s="35"/>
      <c r="PO99" s="35"/>
      <c r="PP99" s="35"/>
      <c r="PQ99" s="35"/>
      <c r="PR99" s="35"/>
      <c r="PS99" s="35"/>
      <c r="PT99" s="35"/>
      <c r="PU99" s="35"/>
      <c r="PV99" s="35"/>
      <c r="PW99" s="35"/>
      <c r="PX99" s="35"/>
      <c r="PY99" s="35"/>
      <c r="PZ99" s="35"/>
      <c r="QA99" s="35"/>
      <c r="QB99" s="35"/>
      <c r="QC99" s="35"/>
      <c r="QD99" s="35"/>
      <c r="QE99" s="35"/>
      <c r="QF99" s="35"/>
      <c r="QG99" s="35"/>
      <c r="QH99" s="35"/>
      <c r="QI99" s="35"/>
      <c r="QJ99" s="35"/>
      <c r="QK99" s="35"/>
      <c r="QL99" s="35"/>
      <c r="QM99" s="35"/>
      <c r="QN99" s="35"/>
      <c r="QO99" s="35"/>
      <c r="QP99" s="35"/>
      <c r="QQ99" s="35"/>
      <c r="QR99" s="35"/>
      <c r="QS99" s="35"/>
      <c r="QT99" s="35"/>
      <c r="QU99" s="35"/>
      <c r="QV99" s="35"/>
      <c r="QW99" s="35"/>
      <c r="QX99" s="35"/>
      <c r="QY99" s="35"/>
      <c r="QZ99" s="35"/>
      <c r="RA99" s="35"/>
      <c r="RB99" s="35"/>
      <c r="RC99" s="35"/>
      <c r="RD99" s="35"/>
      <c r="RE99" s="35"/>
      <c r="RF99" s="35"/>
      <c r="RG99" s="35"/>
      <c r="RH99" s="35"/>
      <c r="RI99" s="35"/>
      <c r="RJ99" s="35"/>
      <c r="RK99" s="35"/>
      <c r="RL99" s="35"/>
      <c r="RM99" s="35"/>
      <c r="RN99" s="35"/>
      <c r="RO99" s="35"/>
      <c r="RP99" s="35"/>
      <c r="RQ99" s="35"/>
      <c r="RR99" s="35"/>
      <c r="RS99" s="35"/>
      <c r="RT99" s="35"/>
      <c r="RU99" s="35"/>
      <c r="RV99" s="35"/>
      <c r="RW99" s="35"/>
      <c r="RX99" s="35"/>
      <c r="RY99" s="35"/>
      <c r="RZ99" s="35"/>
      <c r="SA99" s="35"/>
      <c r="SB99" s="35"/>
      <c r="SC99" s="35"/>
      <c r="SD99" s="35"/>
      <c r="SE99" s="35"/>
      <c r="SF99" s="35"/>
      <c r="SG99" s="35"/>
      <c r="SH99" s="35"/>
      <c r="SI99" s="35"/>
      <c r="SJ99" s="35"/>
      <c r="SK99" s="35"/>
      <c r="SL99" s="35"/>
      <c r="SM99" s="35"/>
      <c r="SN99" s="35"/>
      <c r="SO99" s="35"/>
      <c r="SP99" s="35"/>
      <c r="SQ99" s="35"/>
      <c r="SR99" s="35"/>
      <c r="SS99" s="35"/>
      <c r="ST99" s="35"/>
      <c r="SU99" s="35"/>
      <c r="SV99" s="35"/>
      <c r="SW99" s="35"/>
      <c r="SX99" s="35"/>
      <c r="SY99" s="35"/>
      <c r="SZ99" s="35"/>
      <c r="TA99" s="35"/>
      <c r="TB99" s="35"/>
      <c r="TC99" s="35"/>
      <c r="TD99" s="35"/>
      <c r="TE99" s="35"/>
      <c r="TF99" s="35"/>
      <c r="TG99" s="35"/>
      <c r="TH99" s="35"/>
      <c r="TI99" s="35"/>
      <c r="TJ99" s="35"/>
      <c r="TK99" s="35"/>
      <c r="TL99" s="35"/>
      <c r="TM99" s="35"/>
      <c r="TN99" s="35"/>
      <c r="TO99" s="35"/>
      <c r="TP99" s="35"/>
      <c r="TQ99" s="35"/>
      <c r="TR99" s="35"/>
      <c r="TS99" s="35"/>
      <c r="TT99" s="35"/>
      <c r="TU99" s="35"/>
      <c r="TV99" s="35"/>
      <c r="TW99" s="35"/>
      <c r="TX99" s="35"/>
      <c r="TY99" s="35"/>
      <c r="TZ99" s="35"/>
      <c r="UA99" s="35"/>
      <c r="UB99" s="35"/>
      <c r="UC99" s="35"/>
      <c r="UD99" s="35"/>
      <c r="UE99" s="35"/>
      <c r="UF99" s="35"/>
      <c r="UG99" s="35"/>
      <c r="UH99" s="35"/>
      <c r="UI99" s="35"/>
      <c r="UJ99" s="35"/>
      <c r="UK99" s="35"/>
      <c r="UL99" s="35"/>
      <c r="UM99" s="35"/>
      <c r="UN99" s="35"/>
      <c r="UO99" s="35"/>
      <c r="UP99" s="35"/>
      <c r="UQ99" s="35"/>
      <c r="UR99" s="35"/>
      <c r="US99" s="35"/>
      <c r="UT99" s="35"/>
      <c r="UU99" s="35"/>
      <c r="UV99" s="35"/>
      <c r="UW99" s="35"/>
      <c r="UX99" s="35"/>
    </row>
    <row r="100" spans="1:570" s="34" customFormat="1" ht="1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c r="DO100" s="35"/>
      <c r="DP100" s="35"/>
      <c r="DQ100" s="35"/>
      <c r="DR100" s="35"/>
      <c r="DS100" s="35"/>
      <c r="DT100" s="35"/>
      <c r="DU100" s="35"/>
      <c r="DV100" s="35"/>
      <c r="DW100" s="35"/>
      <c r="DX100" s="35"/>
      <c r="DY100" s="35"/>
      <c r="DZ100" s="35"/>
      <c r="EA100" s="35"/>
      <c r="EB100" s="35"/>
      <c r="EC100" s="35"/>
      <c r="ED100" s="35"/>
      <c r="EE100" s="35"/>
      <c r="EF100" s="35"/>
      <c r="EG100" s="35"/>
      <c r="EH100" s="35"/>
      <c r="EI100" s="35"/>
      <c r="EJ100" s="35"/>
      <c r="EK100" s="35"/>
      <c r="EL100" s="35"/>
      <c r="EM100" s="35"/>
      <c r="EN100" s="35"/>
      <c r="EO100" s="35"/>
      <c r="EP100" s="35"/>
      <c r="EQ100" s="35"/>
      <c r="ER100" s="35"/>
      <c r="ES100" s="35"/>
      <c r="ET100" s="35"/>
      <c r="EU100" s="35"/>
      <c r="EV100" s="35"/>
      <c r="EW100" s="35"/>
      <c r="EX100" s="35"/>
      <c r="EY100" s="35"/>
      <c r="EZ100" s="35"/>
      <c r="FA100" s="35"/>
      <c r="FB100" s="35"/>
      <c r="FC100" s="35"/>
      <c r="FD100" s="35"/>
      <c r="FE100" s="35"/>
      <c r="FF100" s="35"/>
      <c r="FG100" s="35"/>
      <c r="FH100" s="35"/>
      <c r="FI100" s="35"/>
      <c r="FJ100" s="35"/>
      <c r="FK100" s="35"/>
      <c r="FL100" s="35"/>
      <c r="FM100" s="35"/>
      <c r="FN100" s="35"/>
      <c r="FO100" s="35"/>
      <c r="FP100" s="35"/>
      <c r="FQ100" s="35"/>
      <c r="FR100" s="35"/>
      <c r="FS100" s="35"/>
      <c r="FT100" s="35"/>
      <c r="FU100" s="35"/>
      <c r="FV100" s="35"/>
      <c r="FW100" s="35"/>
      <c r="FX100" s="35"/>
      <c r="FY100" s="35"/>
      <c r="FZ100" s="35"/>
      <c r="GA100" s="35"/>
      <c r="GB100" s="35"/>
      <c r="GC100" s="35"/>
      <c r="GD100" s="35"/>
      <c r="GE100" s="35"/>
      <c r="GF100" s="35"/>
      <c r="GG100" s="35"/>
      <c r="GH100" s="35"/>
      <c r="GI100" s="35"/>
      <c r="GJ100" s="35"/>
      <c r="GK100" s="35"/>
      <c r="GL100" s="35"/>
      <c r="GM100" s="35"/>
      <c r="GN100" s="35"/>
      <c r="GO100" s="35"/>
      <c r="GP100" s="35"/>
      <c r="GQ100" s="35"/>
      <c r="GR100" s="35"/>
      <c r="GS100" s="35"/>
      <c r="GT100" s="35"/>
      <c r="GU100" s="35"/>
      <c r="GV100" s="35"/>
      <c r="GW100" s="35"/>
      <c r="GX100" s="35"/>
      <c r="GY100" s="35"/>
      <c r="GZ100" s="35"/>
      <c r="HA100" s="35"/>
      <c r="HB100" s="35"/>
      <c r="HC100" s="35"/>
      <c r="HD100" s="35"/>
      <c r="HE100" s="35"/>
      <c r="HF100" s="35"/>
      <c r="HG100" s="35"/>
      <c r="HH100" s="35"/>
      <c r="HI100" s="35"/>
      <c r="HJ100" s="35"/>
      <c r="HK100" s="35"/>
      <c r="HL100" s="35"/>
      <c r="HM100" s="35"/>
      <c r="HN100" s="35"/>
      <c r="HO100" s="35"/>
      <c r="HP100" s="35"/>
      <c r="HQ100" s="35"/>
      <c r="HR100" s="35"/>
      <c r="HS100" s="35"/>
      <c r="HT100" s="35"/>
      <c r="HU100" s="35"/>
      <c r="HV100" s="35"/>
      <c r="HW100" s="35"/>
      <c r="HX100" s="35"/>
      <c r="HY100" s="35"/>
      <c r="HZ100" s="35"/>
      <c r="IA100" s="35"/>
      <c r="IB100" s="35"/>
      <c r="IC100" s="35"/>
      <c r="ID100" s="35"/>
      <c r="IE100" s="35"/>
      <c r="IF100" s="35"/>
      <c r="IG100" s="35"/>
      <c r="IH100" s="35"/>
      <c r="II100" s="35"/>
      <c r="IJ100" s="35"/>
      <c r="IK100" s="35"/>
      <c r="IL100" s="35"/>
      <c r="IM100" s="35"/>
      <c r="IN100" s="35"/>
      <c r="IO100" s="35"/>
      <c r="IP100" s="35"/>
      <c r="IQ100" s="35"/>
      <c r="IR100" s="35"/>
      <c r="IS100" s="35"/>
      <c r="IT100" s="35"/>
      <c r="IU100" s="35"/>
      <c r="IV100" s="35"/>
      <c r="IW100" s="35"/>
      <c r="IX100" s="35"/>
      <c r="IY100" s="35"/>
      <c r="IZ100" s="35"/>
      <c r="JA100" s="35"/>
      <c r="JB100" s="35"/>
      <c r="JC100" s="35"/>
      <c r="JD100" s="35"/>
      <c r="JE100" s="35"/>
      <c r="JF100" s="35"/>
      <c r="JG100" s="35"/>
      <c r="JH100" s="35"/>
      <c r="JI100" s="35"/>
      <c r="JJ100" s="35"/>
      <c r="JK100" s="35"/>
      <c r="JL100" s="35"/>
      <c r="JM100" s="35"/>
      <c r="JN100" s="35"/>
      <c r="JO100" s="35"/>
      <c r="JP100" s="35"/>
      <c r="JQ100" s="35"/>
      <c r="JR100" s="35"/>
      <c r="JS100" s="35"/>
      <c r="JT100" s="35"/>
      <c r="JU100" s="35"/>
      <c r="JV100" s="35"/>
      <c r="JW100" s="35"/>
      <c r="JX100" s="35"/>
      <c r="JY100" s="35"/>
      <c r="JZ100" s="35"/>
      <c r="KA100" s="35"/>
      <c r="KB100" s="35"/>
      <c r="KC100" s="35"/>
      <c r="KD100" s="35"/>
      <c r="KE100" s="35"/>
      <c r="KF100" s="35"/>
      <c r="KG100" s="35"/>
      <c r="KH100" s="35"/>
      <c r="KI100" s="35"/>
      <c r="KJ100" s="35"/>
      <c r="KK100" s="35"/>
      <c r="KL100" s="35"/>
      <c r="KM100" s="35"/>
      <c r="KN100" s="35"/>
      <c r="KO100" s="35"/>
      <c r="KP100" s="35"/>
      <c r="KQ100" s="35"/>
      <c r="KR100" s="35"/>
      <c r="KS100" s="35"/>
      <c r="KT100" s="35"/>
      <c r="KU100" s="35"/>
      <c r="KV100" s="35"/>
      <c r="KW100" s="35"/>
      <c r="KX100" s="35"/>
      <c r="KY100" s="35"/>
      <c r="KZ100" s="35"/>
      <c r="LA100" s="35"/>
      <c r="LB100" s="35"/>
      <c r="LC100" s="35"/>
      <c r="LD100" s="35"/>
      <c r="LE100" s="35"/>
      <c r="LF100" s="35"/>
      <c r="LG100" s="35"/>
      <c r="LH100" s="35"/>
      <c r="LI100" s="35"/>
      <c r="LJ100" s="35"/>
      <c r="LK100" s="35"/>
      <c r="LL100" s="35"/>
      <c r="LM100" s="35"/>
      <c r="LN100" s="35"/>
      <c r="LO100" s="35"/>
      <c r="LP100" s="35"/>
      <c r="LQ100" s="35"/>
      <c r="LR100" s="35"/>
      <c r="LS100" s="35"/>
      <c r="LT100" s="35"/>
      <c r="LU100" s="35"/>
      <c r="LV100" s="35"/>
      <c r="LW100" s="35"/>
      <c r="LX100" s="35"/>
      <c r="LY100" s="35"/>
      <c r="LZ100" s="35"/>
      <c r="MA100" s="35"/>
      <c r="MB100" s="35"/>
      <c r="MC100" s="35"/>
      <c r="MD100" s="35"/>
      <c r="ME100" s="35"/>
      <c r="MF100" s="35"/>
      <c r="MG100" s="35"/>
      <c r="MH100" s="35"/>
      <c r="MI100" s="35"/>
      <c r="MJ100" s="35"/>
      <c r="MK100" s="35"/>
      <c r="ML100" s="35"/>
      <c r="MM100" s="35"/>
      <c r="MN100" s="35"/>
      <c r="MO100" s="35"/>
      <c r="MP100" s="35"/>
      <c r="MQ100" s="35"/>
      <c r="MR100" s="35"/>
      <c r="MS100" s="35"/>
      <c r="MT100" s="35"/>
      <c r="MU100" s="35"/>
      <c r="MV100" s="35"/>
      <c r="MW100" s="35"/>
      <c r="MX100" s="35"/>
      <c r="MY100" s="35"/>
      <c r="MZ100" s="35"/>
      <c r="NA100" s="35"/>
      <c r="NB100" s="35"/>
      <c r="NC100" s="35"/>
      <c r="ND100" s="35"/>
      <c r="NE100" s="35"/>
      <c r="NF100" s="35"/>
      <c r="NG100" s="35"/>
      <c r="NH100" s="35"/>
      <c r="NI100" s="35"/>
      <c r="NJ100" s="35"/>
      <c r="NK100" s="35"/>
      <c r="NL100" s="35"/>
      <c r="NM100" s="35"/>
      <c r="NN100" s="35"/>
      <c r="NO100" s="35"/>
      <c r="NP100" s="35"/>
      <c r="NQ100" s="35"/>
      <c r="NR100" s="35"/>
      <c r="NS100" s="35"/>
      <c r="NT100" s="35"/>
      <c r="NU100" s="35"/>
      <c r="NV100" s="35"/>
      <c r="NW100" s="35"/>
      <c r="NX100" s="35"/>
      <c r="NY100" s="35"/>
      <c r="NZ100" s="35"/>
      <c r="OA100" s="35"/>
      <c r="OB100" s="35"/>
      <c r="OC100" s="35"/>
      <c r="OD100" s="35"/>
      <c r="OE100" s="35"/>
      <c r="OF100" s="35"/>
      <c r="OG100" s="35"/>
      <c r="OH100" s="35"/>
      <c r="OI100" s="35"/>
      <c r="OJ100" s="35"/>
      <c r="OK100" s="35"/>
      <c r="OL100" s="35"/>
      <c r="OM100" s="35"/>
      <c r="ON100" s="35"/>
      <c r="OO100" s="35"/>
      <c r="OP100" s="35"/>
      <c r="OQ100" s="35"/>
      <c r="OR100" s="35"/>
      <c r="OS100" s="35"/>
      <c r="OT100" s="35"/>
      <c r="OU100" s="35"/>
      <c r="OV100" s="35"/>
      <c r="OW100" s="35"/>
      <c r="OX100" s="35"/>
      <c r="OY100" s="35"/>
      <c r="OZ100" s="35"/>
      <c r="PA100" s="35"/>
      <c r="PB100" s="35"/>
      <c r="PC100" s="35"/>
      <c r="PD100" s="35"/>
      <c r="PE100" s="35"/>
      <c r="PF100" s="35"/>
      <c r="PG100" s="35"/>
      <c r="PH100" s="35"/>
      <c r="PI100" s="35"/>
      <c r="PJ100" s="35"/>
      <c r="PK100" s="35"/>
      <c r="PL100" s="35"/>
      <c r="PM100" s="35"/>
      <c r="PN100" s="35"/>
      <c r="PO100" s="35"/>
      <c r="PP100" s="35"/>
      <c r="PQ100" s="35"/>
      <c r="PR100" s="35"/>
      <c r="PS100" s="35"/>
      <c r="PT100" s="35"/>
      <c r="PU100" s="35"/>
      <c r="PV100" s="35"/>
      <c r="PW100" s="35"/>
      <c r="PX100" s="35"/>
      <c r="PY100" s="35"/>
      <c r="PZ100" s="35"/>
      <c r="QA100" s="35"/>
      <c r="QB100" s="35"/>
      <c r="QC100" s="35"/>
      <c r="QD100" s="35"/>
      <c r="QE100" s="35"/>
      <c r="QF100" s="35"/>
      <c r="QG100" s="35"/>
      <c r="QH100" s="35"/>
      <c r="QI100" s="35"/>
      <c r="QJ100" s="35"/>
      <c r="QK100" s="35"/>
      <c r="QL100" s="35"/>
      <c r="QM100" s="35"/>
      <c r="QN100" s="35"/>
      <c r="QO100" s="35"/>
      <c r="QP100" s="35"/>
      <c r="QQ100" s="35"/>
      <c r="QR100" s="35"/>
      <c r="QS100" s="35"/>
      <c r="QT100" s="35"/>
      <c r="QU100" s="35"/>
      <c r="QV100" s="35"/>
      <c r="QW100" s="35"/>
      <c r="QX100" s="35"/>
      <c r="QY100" s="35"/>
      <c r="QZ100" s="35"/>
      <c r="RA100" s="35"/>
      <c r="RB100" s="35"/>
      <c r="RC100" s="35"/>
      <c r="RD100" s="35"/>
      <c r="RE100" s="35"/>
      <c r="RF100" s="35"/>
      <c r="RG100" s="35"/>
      <c r="RH100" s="35"/>
      <c r="RI100" s="35"/>
      <c r="RJ100" s="35"/>
      <c r="RK100" s="35"/>
      <c r="RL100" s="35"/>
      <c r="RM100" s="35"/>
      <c r="RN100" s="35"/>
      <c r="RO100" s="35"/>
      <c r="RP100" s="35"/>
      <c r="RQ100" s="35"/>
      <c r="RR100" s="35"/>
      <c r="RS100" s="35"/>
      <c r="RT100" s="35"/>
      <c r="RU100" s="35"/>
      <c r="RV100" s="35"/>
      <c r="RW100" s="35"/>
      <c r="RX100" s="35"/>
      <c r="RY100" s="35"/>
      <c r="RZ100" s="35"/>
      <c r="SA100" s="35"/>
      <c r="SB100" s="35"/>
      <c r="SC100" s="35"/>
      <c r="SD100" s="35"/>
      <c r="SE100" s="35"/>
      <c r="SF100" s="35"/>
      <c r="SG100" s="35"/>
      <c r="SH100" s="35"/>
      <c r="SI100" s="35"/>
      <c r="SJ100" s="35"/>
      <c r="SK100" s="35"/>
      <c r="SL100" s="35"/>
      <c r="SM100" s="35"/>
      <c r="SN100" s="35"/>
      <c r="SO100" s="35"/>
      <c r="SP100" s="35"/>
      <c r="SQ100" s="35"/>
      <c r="SR100" s="35"/>
      <c r="SS100" s="35"/>
      <c r="ST100" s="35"/>
      <c r="SU100" s="35"/>
      <c r="SV100" s="35"/>
      <c r="SW100" s="35"/>
      <c r="SX100" s="35"/>
      <c r="SY100" s="35"/>
      <c r="SZ100" s="35"/>
      <c r="TA100" s="35"/>
      <c r="TB100" s="35"/>
      <c r="TC100" s="35"/>
      <c r="TD100" s="35"/>
      <c r="TE100" s="35"/>
      <c r="TF100" s="35"/>
      <c r="TG100" s="35"/>
      <c r="TH100" s="35"/>
      <c r="TI100" s="35"/>
      <c r="TJ100" s="35"/>
      <c r="TK100" s="35"/>
      <c r="TL100" s="35"/>
      <c r="TM100" s="35"/>
      <c r="TN100" s="35"/>
      <c r="TO100" s="35"/>
      <c r="TP100" s="35"/>
      <c r="TQ100" s="35"/>
      <c r="TR100" s="35"/>
      <c r="TS100" s="35"/>
      <c r="TT100" s="35"/>
      <c r="TU100" s="35"/>
      <c r="TV100" s="35"/>
      <c r="TW100" s="35"/>
      <c r="TX100" s="35"/>
      <c r="TY100" s="35"/>
      <c r="TZ100" s="35"/>
      <c r="UA100" s="35"/>
      <c r="UB100" s="35"/>
      <c r="UC100" s="35"/>
      <c r="UD100" s="35"/>
      <c r="UE100" s="35"/>
      <c r="UF100" s="35"/>
      <c r="UG100" s="35"/>
      <c r="UH100" s="35"/>
      <c r="UI100" s="35"/>
      <c r="UJ100" s="35"/>
      <c r="UK100" s="35"/>
      <c r="UL100" s="35"/>
      <c r="UM100" s="35"/>
      <c r="UN100" s="35"/>
      <c r="UO100" s="35"/>
      <c r="UP100" s="35"/>
      <c r="UQ100" s="35"/>
      <c r="UR100" s="35"/>
      <c r="US100" s="35"/>
      <c r="UT100" s="35"/>
      <c r="UU100" s="35"/>
      <c r="UV100" s="35"/>
      <c r="UW100" s="35"/>
      <c r="UX100" s="35"/>
    </row>
    <row r="101" spans="1:570" s="34" customFormat="1" ht="1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c r="DO101" s="35"/>
      <c r="DP101" s="35"/>
      <c r="DQ101" s="35"/>
      <c r="DR101" s="35"/>
      <c r="DS101" s="35"/>
      <c r="DT101" s="35"/>
      <c r="DU101" s="35"/>
      <c r="DV101" s="35"/>
      <c r="DW101" s="35"/>
      <c r="DX101" s="35"/>
      <c r="DY101" s="35"/>
      <c r="DZ101" s="35"/>
      <c r="EA101" s="35"/>
      <c r="EB101" s="35"/>
      <c r="EC101" s="35"/>
      <c r="ED101" s="35"/>
      <c r="EE101" s="35"/>
      <c r="EF101" s="35"/>
      <c r="EG101" s="35"/>
      <c r="EH101" s="35"/>
      <c r="EI101" s="35"/>
      <c r="EJ101" s="35"/>
      <c r="EK101" s="35"/>
      <c r="EL101" s="35"/>
      <c r="EM101" s="35"/>
      <c r="EN101" s="35"/>
      <c r="EO101" s="35"/>
      <c r="EP101" s="35"/>
      <c r="EQ101" s="35"/>
      <c r="ER101" s="35"/>
      <c r="ES101" s="35"/>
      <c r="ET101" s="35"/>
      <c r="EU101" s="35"/>
      <c r="EV101" s="35"/>
      <c r="EW101" s="35"/>
      <c r="EX101" s="35"/>
      <c r="EY101" s="35"/>
      <c r="EZ101" s="35"/>
      <c r="FA101" s="35"/>
      <c r="FB101" s="35"/>
      <c r="FC101" s="35"/>
      <c r="FD101" s="35"/>
      <c r="FE101" s="35"/>
      <c r="FF101" s="35"/>
      <c r="FG101" s="35"/>
      <c r="FH101" s="35"/>
      <c r="FI101" s="35"/>
      <c r="FJ101" s="35"/>
      <c r="FK101" s="35"/>
      <c r="FL101" s="35"/>
      <c r="FM101" s="35"/>
      <c r="FN101" s="35"/>
      <c r="FO101" s="35"/>
      <c r="FP101" s="35"/>
      <c r="FQ101" s="35"/>
      <c r="FR101" s="35"/>
      <c r="FS101" s="35"/>
      <c r="FT101" s="35"/>
      <c r="FU101" s="35"/>
      <c r="FV101" s="35"/>
      <c r="FW101" s="35"/>
      <c r="FX101" s="35"/>
      <c r="FY101" s="35"/>
      <c r="FZ101" s="35"/>
      <c r="GA101" s="35"/>
      <c r="GB101" s="35"/>
      <c r="GC101" s="35"/>
      <c r="GD101" s="35"/>
      <c r="GE101" s="35"/>
      <c r="GF101" s="35"/>
      <c r="GG101" s="35"/>
      <c r="GH101" s="35"/>
      <c r="GI101" s="35"/>
      <c r="GJ101" s="35"/>
      <c r="GK101" s="35"/>
      <c r="GL101" s="35"/>
      <c r="GM101" s="35"/>
      <c r="GN101" s="35"/>
      <c r="GO101" s="35"/>
      <c r="GP101" s="35"/>
      <c r="GQ101" s="35"/>
      <c r="GR101" s="35"/>
      <c r="GS101" s="35"/>
      <c r="GT101" s="35"/>
      <c r="GU101" s="35"/>
      <c r="GV101" s="35"/>
      <c r="GW101" s="35"/>
      <c r="GX101" s="35"/>
      <c r="GY101" s="35"/>
      <c r="GZ101" s="35"/>
      <c r="HA101" s="35"/>
      <c r="HB101" s="35"/>
      <c r="HC101" s="35"/>
      <c r="HD101" s="35"/>
      <c r="HE101" s="35"/>
      <c r="HF101" s="35"/>
      <c r="HG101" s="35"/>
      <c r="HH101" s="35"/>
      <c r="HI101" s="35"/>
      <c r="HJ101" s="35"/>
      <c r="HK101" s="35"/>
      <c r="HL101" s="35"/>
      <c r="HM101" s="35"/>
      <c r="HN101" s="35"/>
      <c r="HO101" s="35"/>
      <c r="HP101" s="35"/>
      <c r="HQ101" s="35"/>
      <c r="HR101" s="35"/>
      <c r="HS101" s="35"/>
      <c r="HT101" s="35"/>
      <c r="HU101" s="35"/>
      <c r="HV101" s="35"/>
      <c r="HW101" s="35"/>
      <c r="HX101" s="35"/>
      <c r="HY101" s="35"/>
      <c r="HZ101" s="35"/>
      <c r="IA101" s="35"/>
      <c r="IB101" s="35"/>
      <c r="IC101" s="35"/>
      <c r="ID101" s="35"/>
      <c r="IE101" s="35"/>
      <c r="IF101" s="35"/>
      <c r="IG101" s="35"/>
      <c r="IH101" s="35"/>
      <c r="II101" s="35"/>
      <c r="IJ101" s="35"/>
      <c r="IK101" s="35"/>
      <c r="IL101" s="35"/>
      <c r="IM101" s="35"/>
      <c r="IN101" s="35"/>
      <c r="IO101" s="35"/>
      <c r="IP101" s="35"/>
      <c r="IQ101" s="35"/>
      <c r="IR101" s="35"/>
      <c r="IS101" s="35"/>
      <c r="IT101" s="35"/>
      <c r="IU101" s="35"/>
      <c r="IV101" s="35"/>
      <c r="IW101" s="35"/>
      <c r="IX101" s="35"/>
      <c r="IY101" s="35"/>
      <c r="IZ101" s="35"/>
      <c r="JA101" s="35"/>
      <c r="JB101" s="35"/>
      <c r="JC101" s="35"/>
      <c r="JD101" s="35"/>
      <c r="JE101" s="35"/>
      <c r="JF101" s="35"/>
      <c r="JG101" s="35"/>
      <c r="JH101" s="35"/>
      <c r="JI101" s="35"/>
      <c r="JJ101" s="35"/>
      <c r="JK101" s="35"/>
      <c r="JL101" s="35"/>
      <c r="JM101" s="35"/>
      <c r="JN101" s="35"/>
      <c r="JO101" s="35"/>
      <c r="JP101" s="35"/>
      <c r="JQ101" s="35"/>
      <c r="JR101" s="35"/>
      <c r="JS101" s="35"/>
      <c r="JT101" s="35"/>
      <c r="JU101" s="35"/>
      <c r="JV101" s="35"/>
      <c r="JW101" s="35"/>
      <c r="JX101" s="35"/>
      <c r="JY101" s="35"/>
      <c r="JZ101" s="35"/>
      <c r="KA101" s="35"/>
      <c r="KB101" s="35"/>
      <c r="KC101" s="35"/>
      <c r="KD101" s="35"/>
      <c r="KE101" s="35"/>
      <c r="KF101" s="35"/>
      <c r="KG101" s="35"/>
      <c r="KH101" s="35"/>
      <c r="KI101" s="35"/>
      <c r="KJ101" s="35"/>
      <c r="KK101" s="35"/>
      <c r="KL101" s="35"/>
      <c r="KM101" s="35"/>
      <c r="KN101" s="35"/>
      <c r="KO101" s="35"/>
      <c r="KP101" s="35"/>
      <c r="KQ101" s="35"/>
      <c r="KR101" s="35"/>
      <c r="KS101" s="35"/>
      <c r="KT101" s="35"/>
      <c r="KU101" s="35"/>
      <c r="KV101" s="35"/>
      <c r="KW101" s="35"/>
      <c r="KX101" s="35"/>
      <c r="KY101" s="35"/>
      <c r="KZ101" s="35"/>
      <c r="LA101" s="35"/>
      <c r="LB101" s="35"/>
      <c r="LC101" s="35"/>
      <c r="LD101" s="35"/>
      <c r="LE101" s="35"/>
      <c r="LF101" s="35"/>
      <c r="LG101" s="35"/>
      <c r="LH101" s="35"/>
      <c r="LI101" s="35"/>
      <c r="LJ101" s="35"/>
      <c r="LK101" s="35"/>
      <c r="LL101" s="35"/>
      <c r="LM101" s="35"/>
      <c r="LN101" s="35"/>
      <c r="LO101" s="35"/>
      <c r="LP101" s="35"/>
      <c r="LQ101" s="35"/>
      <c r="LR101" s="35"/>
      <c r="LS101" s="35"/>
      <c r="LT101" s="35"/>
      <c r="LU101" s="35"/>
      <c r="LV101" s="35"/>
      <c r="LW101" s="35"/>
      <c r="LX101" s="35"/>
      <c r="LY101" s="35"/>
      <c r="LZ101" s="35"/>
      <c r="MA101" s="35"/>
      <c r="MB101" s="35"/>
      <c r="MC101" s="35"/>
      <c r="MD101" s="35"/>
      <c r="ME101" s="35"/>
      <c r="MF101" s="35"/>
      <c r="MG101" s="35"/>
      <c r="MH101" s="35"/>
      <c r="MI101" s="35"/>
      <c r="MJ101" s="35"/>
      <c r="MK101" s="35"/>
      <c r="ML101" s="35"/>
      <c r="MM101" s="35"/>
      <c r="MN101" s="35"/>
      <c r="MO101" s="35"/>
      <c r="MP101" s="35"/>
      <c r="MQ101" s="35"/>
      <c r="MR101" s="35"/>
      <c r="MS101" s="35"/>
      <c r="MT101" s="35"/>
      <c r="MU101" s="35"/>
      <c r="MV101" s="35"/>
      <c r="MW101" s="35"/>
      <c r="MX101" s="35"/>
      <c r="MY101" s="35"/>
      <c r="MZ101" s="35"/>
      <c r="NA101" s="35"/>
      <c r="NB101" s="35"/>
      <c r="NC101" s="35"/>
      <c r="ND101" s="35"/>
      <c r="NE101" s="35"/>
      <c r="NF101" s="35"/>
      <c r="NG101" s="35"/>
      <c r="NH101" s="35"/>
      <c r="NI101" s="35"/>
      <c r="NJ101" s="35"/>
      <c r="NK101" s="35"/>
      <c r="NL101" s="35"/>
      <c r="NM101" s="35"/>
      <c r="NN101" s="35"/>
      <c r="NO101" s="35"/>
      <c r="NP101" s="35"/>
      <c r="NQ101" s="35"/>
      <c r="NR101" s="35"/>
      <c r="NS101" s="35"/>
      <c r="NT101" s="35"/>
      <c r="NU101" s="35"/>
      <c r="NV101" s="35"/>
      <c r="NW101" s="35"/>
      <c r="NX101" s="35"/>
      <c r="NY101" s="35"/>
      <c r="NZ101" s="35"/>
      <c r="OA101" s="35"/>
      <c r="OB101" s="35"/>
      <c r="OC101" s="35"/>
      <c r="OD101" s="35"/>
      <c r="OE101" s="35"/>
      <c r="OF101" s="35"/>
      <c r="OG101" s="35"/>
      <c r="OH101" s="35"/>
      <c r="OI101" s="35"/>
      <c r="OJ101" s="35"/>
      <c r="OK101" s="35"/>
      <c r="OL101" s="35"/>
      <c r="OM101" s="35"/>
      <c r="ON101" s="35"/>
      <c r="OO101" s="35"/>
      <c r="OP101" s="35"/>
      <c r="OQ101" s="35"/>
      <c r="OR101" s="35"/>
      <c r="OS101" s="35"/>
      <c r="OT101" s="35"/>
      <c r="OU101" s="35"/>
      <c r="OV101" s="35"/>
      <c r="OW101" s="35"/>
      <c r="OX101" s="35"/>
      <c r="OY101" s="35"/>
      <c r="OZ101" s="35"/>
      <c r="PA101" s="35"/>
      <c r="PB101" s="35"/>
      <c r="PC101" s="35"/>
      <c r="PD101" s="35"/>
      <c r="PE101" s="35"/>
      <c r="PF101" s="35"/>
      <c r="PG101" s="35"/>
      <c r="PH101" s="35"/>
      <c r="PI101" s="35"/>
      <c r="PJ101" s="35"/>
      <c r="PK101" s="35"/>
      <c r="PL101" s="35"/>
      <c r="PM101" s="35"/>
      <c r="PN101" s="35"/>
      <c r="PO101" s="35"/>
      <c r="PP101" s="35"/>
      <c r="PQ101" s="35"/>
      <c r="PR101" s="35"/>
      <c r="PS101" s="35"/>
      <c r="PT101" s="35"/>
      <c r="PU101" s="35"/>
      <c r="PV101" s="35"/>
      <c r="PW101" s="35"/>
      <c r="PX101" s="35"/>
      <c r="PY101" s="35"/>
      <c r="PZ101" s="35"/>
      <c r="QA101" s="35"/>
      <c r="QB101" s="35"/>
      <c r="QC101" s="35"/>
      <c r="QD101" s="35"/>
      <c r="QE101" s="35"/>
      <c r="QF101" s="35"/>
      <c r="QG101" s="35"/>
      <c r="QH101" s="35"/>
      <c r="QI101" s="35"/>
      <c r="QJ101" s="35"/>
      <c r="QK101" s="35"/>
      <c r="QL101" s="35"/>
      <c r="QM101" s="35"/>
      <c r="QN101" s="35"/>
      <c r="QO101" s="35"/>
      <c r="QP101" s="35"/>
      <c r="QQ101" s="35"/>
      <c r="QR101" s="35"/>
      <c r="QS101" s="35"/>
      <c r="QT101" s="35"/>
      <c r="QU101" s="35"/>
      <c r="QV101" s="35"/>
      <c r="QW101" s="35"/>
      <c r="QX101" s="35"/>
      <c r="QY101" s="35"/>
      <c r="QZ101" s="35"/>
      <c r="RA101" s="35"/>
      <c r="RB101" s="35"/>
      <c r="RC101" s="35"/>
      <c r="RD101" s="35"/>
      <c r="RE101" s="35"/>
      <c r="RF101" s="35"/>
      <c r="RG101" s="35"/>
      <c r="RH101" s="35"/>
      <c r="RI101" s="35"/>
      <c r="RJ101" s="35"/>
      <c r="RK101" s="35"/>
      <c r="RL101" s="35"/>
      <c r="RM101" s="35"/>
      <c r="RN101" s="35"/>
      <c r="RO101" s="35"/>
      <c r="RP101" s="35"/>
      <c r="RQ101" s="35"/>
      <c r="RR101" s="35"/>
      <c r="RS101" s="35"/>
      <c r="RT101" s="35"/>
      <c r="RU101" s="35"/>
      <c r="RV101" s="35"/>
      <c r="RW101" s="35"/>
      <c r="RX101" s="35"/>
      <c r="RY101" s="35"/>
      <c r="RZ101" s="35"/>
      <c r="SA101" s="35"/>
      <c r="SB101" s="35"/>
      <c r="SC101" s="35"/>
      <c r="SD101" s="35"/>
      <c r="SE101" s="35"/>
      <c r="SF101" s="35"/>
      <c r="SG101" s="35"/>
      <c r="SH101" s="35"/>
      <c r="SI101" s="35"/>
      <c r="SJ101" s="35"/>
      <c r="SK101" s="35"/>
      <c r="SL101" s="35"/>
      <c r="SM101" s="35"/>
      <c r="SN101" s="35"/>
      <c r="SO101" s="35"/>
      <c r="SP101" s="35"/>
      <c r="SQ101" s="35"/>
      <c r="SR101" s="35"/>
      <c r="SS101" s="35"/>
      <c r="ST101" s="35"/>
      <c r="SU101" s="35"/>
      <c r="SV101" s="35"/>
      <c r="SW101" s="35"/>
      <c r="SX101" s="35"/>
      <c r="SY101" s="35"/>
      <c r="SZ101" s="35"/>
      <c r="TA101" s="35"/>
      <c r="TB101" s="35"/>
      <c r="TC101" s="35"/>
      <c r="TD101" s="35"/>
      <c r="TE101" s="35"/>
      <c r="TF101" s="35"/>
      <c r="TG101" s="35"/>
      <c r="TH101" s="35"/>
      <c r="TI101" s="35"/>
      <c r="TJ101" s="35"/>
      <c r="TK101" s="35"/>
      <c r="TL101" s="35"/>
      <c r="TM101" s="35"/>
      <c r="TN101" s="35"/>
      <c r="TO101" s="35"/>
      <c r="TP101" s="35"/>
      <c r="TQ101" s="35"/>
      <c r="TR101" s="35"/>
      <c r="TS101" s="35"/>
      <c r="TT101" s="35"/>
      <c r="TU101" s="35"/>
      <c r="TV101" s="35"/>
      <c r="TW101" s="35"/>
      <c r="TX101" s="35"/>
      <c r="TY101" s="35"/>
      <c r="TZ101" s="35"/>
      <c r="UA101" s="35"/>
      <c r="UB101" s="35"/>
      <c r="UC101" s="35"/>
      <c r="UD101" s="35"/>
      <c r="UE101" s="35"/>
      <c r="UF101" s="35"/>
      <c r="UG101" s="35"/>
      <c r="UH101" s="35"/>
      <c r="UI101" s="35"/>
      <c r="UJ101" s="35"/>
      <c r="UK101" s="35"/>
      <c r="UL101" s="35"/>
      <c r="UM101" s="35"/>
      <c r="UN101" s="35"/>
      <c r="UO101" s="35"/>
      <c r="UP101" s="35"/>
      <c r="UQ101" s="35"/>
      <c r="UR101" s="35"/>
      <c r="US101" s="35"/>
      <c r="UT101" s="35"/>
      <c r="UU101" s="35"/>
      <c r="UV101" s="35"/>
      <c r="UW101" s="35"/>
      <c r="UX101" s="35"/>
    </row>
    <row r="102" spans="1:570" s="34" customFormat="1" ht="1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c r="DO102" s="35"/>
      <c r="DP102" s="35"/>
      <c r="DQ102" s="35"/>
      <c r="DR102" s="35"/>
      <c r="DS102" s="35"/>
      <c r="DT102" s="35"/>
      <c r="DU102" s="35"/>
      <c r="DV102" s="35"/>
      <c r="DW102" s="35"/>
      <c r="DX102" s="35"/>
      <c r="DY102" s="35"/>
      <c r="DZ102" s="35"/>
      <c r="EA102" s="35"/>
      <c r="EB102" s="35"/>
      <c r="EC102" s="35"/>
      <c r="ED102" s="35"/>
      <c r="EE102" s="35"/>
      <c r="EF102" s="35"/>
      <c r="EG102" s="35"/>
      <c r="EH102" s="35"/>
      <c r="EI102" s="35"/>
      <c r="EJ102" s="35"/>
      <c r="EK102" s="35"/>
      <c r="EL102" s="35"/>
      <c r="EM102" s="35"/>
      <c r="EN102" s="35"/>
      <c r="EO102" s="35"/>
      <c r="EP102" s="35"/>
      <c r="EQ102" s="35"/>
      <c r="ER102" s="35"/>
      <c r="ES102" s="35"/>
      <c r="ET102" s="35"/>
      <c r="EU102" s="35"/>
      <c r="EV102" s="35"/>
      <c r="EW102" s="35"/>
      <c r="EX102" s="35"/>
      <c r="EY102" s="35"/>
      <c r="EZ102" s="35"/>
      <c r="FA102" s="35"/>
      <c r="FB102" s="35"/>
      <c r="FC102" s="35"/>
      <c r="FD102" s="35"/>
      <c r="FE102" s="35"/>
      <c r="FF102" s="35"/>
      <c r="FG102" s="35"/>
      <c r="FH102" s="35"/>
      <c r="FI102" s="35"/>
      <c r="FJ102" s="35"/>
      <c r="FK102" s="35"/>
      <c r="FL102" s="35"/>
      <c r="FM102" s="35"/>
      <c r="FN102" s="35"/>
      <c r="FO102" s="35"/>
      <c r="FP102" s="35"/>
      <c r="FQ102" s="35"/>
      <c r="FR102" s="35"/>
      <c r="FS102" s="35"/>
      <c r="FT102" s="35"/>
      <c r="FU102" s="35"/>
      <c r="FV102" s="35"/>
      <c r="FW102" s="35"/>
      <c r="FX102" s="35"/>
      <c r="FY102" s="35"/>
      <c r="FZ102" s="35"/>
      <c r="GA102" s="35"/>
      <c r="GB102" s="35"/>
      <c r="GC102" s="35"/>
      <c r="GD102" s="35"/>
      <c r="GE102" s="35"/>
      <c r="GF102" s="35"/>
      <c r="GG102" s="35"/>
      <c r="GH102" s="35"/>
      <c r="GI102" s="35"/>
      <c r="GJ102" s="35"/>
      <c r="GK102" s="35"/>
      <c r="GL102" s="35"/>
      <c r="GM102" s="35"/>
      <c r="GN102" s="35"/>
      <c r="GO102" s="35"/>
      <c r="GP102" s="35"/>
      <c r="GQ102" s="35"/>
      <c r="GR102" s="35"/>
      <c r="GS102" s="35"/>
      <c r="GT102" s="35"/>
      <c r="GU102" s="35"/>
      <c r="GV102" s="35"/>
      <c r="GW102" s="35"/>
      <c r="GX102" s="35"/>
      <c r="GY102" s="35"/>
      <c r="GZ102" s="35"/>
      <c r="HA102" s="35"/>
      <c r="HB102" s="35"/>
      <c r="HC102" s="35"/>
      <c r="HD102" s="35"/>
      <c r="HE102" s="35"/>
      <c r="HF102" s="35"/>
      <c r="HG102" s="35"/>
      <c r="HH102" s="35"/>
      <c r="HI102" s="35"/>
      <c r="HJ102" s="35"/>
      <c r="HK102" s="35"/>
      <c r="HL102" s="35"/>
      <c r="HM102" s="35"/>
      <c r="HN102" s="35"/>
      <c r="HO102" s="35"/>
      <c r="HP102" s="35"/>
      <c r="HQ102" s="35"/>
      <c r="HR102" s="35"/>
      <c r="HS102" s="35"/>
      <c r="HT102" s="35"/>
      <c r="HU102" s="35"/>
      <c r="HV102" s="35"/>
      <c r="HW102" s="35"/>
      <c r="HX102" s="35"/>
      <c r="HY102" s="35"/>
      <c r="HZ102" s="35"/>
      <c r="IA102" s="35"/>
      <c r="IB102" s="35"/>
      <c r="IC102" s="35"/>
      <c r="ID102" s="35"/>
      <c r="IE102" s="35"/>
      <c r="IF102" s="35"/>
      <c r="IG102" s="35"/>
      <c r="IH102" s="35"/>
      <c r="II102" s="35"/>
      <c r="IJ102" s="35"/>
      <c r="IK102" s="35"/>
      <c r="IL102" s="35"/>
      <c r="IM102" s="35"/>
      <c r="IN102" s="35"/>
      <c r="IO102" s="35"/>
      <c r="IP102" s="35"/>
      <c r="IQ102" s="35"/>
      <c r="IR102" s="35"/>
      <c r="IS102" s="35"/>
      <c r="IT102" s="35"/>
      <c r="IU102" s="35"/>
      <c r="IV102" s="35"/>
      <c r="IW102" s="35"/>
      <c r="IX102" s="35"/>
      <c r="IY102" s="35"/>
      <c r="IZ102" s="35"/>
      <c r="JA102" s="35"/>
      <c r="JB102" s="35"/>
      <c r="JC102" s="35"/>
      <c r="JD102" s="35"/>
      <c r="JE102" s="35"/>
      <c r="JF102" s="35"/>
      <c r="JG102" s="35"/>
      <c r="JH102" s="35"/>
      <c r="JI102" s="35"/>
      <c r="JJ102" s="35"/>
      <c r="JK102" s="35"/>
      <c r="JL102" s="35"/>
      <c r="JM102" s="35"/>
      <c r="JN102" s="35"/>
      <c r="JO102" s="35"/>
      <c r="JP102" s="35"/>
      <c r="JQ102" s="35"/>
      <c r="JR102" s="35"/>
      <c r="JS102" s="35"/>
      <c r="JT102" s="35"/>
      <c r="JU102" s="35"/>
      <c r="JV102" s="35"/>
      <c r="JW102" s="35"/>
      <c r="JX102" s="35"/>
      <c r="JY102" s="35"/>
      <c r="JZ102" s="35"/>
      <c r="KA102" s="35"/>
      <c r="KB102" s="35"/>
      <c r="KC102" s="35"/>
      <c r="KD102" s="35"/>
      <c r="KE102" s="35"/>
      <c r="KF102" s="35"/>
      <c r="KG102" s="35"/>
      <c r="KH102" s="35"/>
      <c r="KI102" s="35"/>
      <c r="KJ102" s="35"/>
      <c r="KK102" s="35"/>
      <c r="KL102" s="35"/>
      <c r="KM102" s="35"/>
      <c r="KN102" s="35"/>
      <c r="KO102" s="35"/>
      <c r="KP102" s="35"/>
      <c r="KQ102" s="35"/>
      <c r="KR102" s="35"/>
      <c r="KS102" s="35"/>
      <c r="KT102" s="35"/>
      <c r="KU102" s="35"/>
      <c r="KV102" s="35"/>
      <c r="KW102" s="35"/>
      <c r="KX102" s="35"/>
      <c r="KY102" s="35"/>
      <c r="KZ102" s="35"/>
      <c r="LA102" s="35"/>
      <c r="LB102" s="35"/>
      <c r="LC102" s="35"/>
      <c r="LD102" s="35"/>
      <c r="LE102" s="35"/>
      <c r="LF102" s="35"/>
      <c r="LG102" s="35"/>
      <c r="LH102" s="35"/>
      <c r="LI102" s="35"/>
      <c r="LJ102" s="35"/>
      <c r="LK102" s="35"/>
      <c r="LL102" s="35"/>
      <c r="LM102" s="35"/>
      <c r="LN102" s="35"/>
      <c r="LO102" s="35"/>
      <c r="LP102" s="35"/>
      <c r="LQ102" s="35"/>
      <c r="LR102" s="35"/>
      <c r="LS102" s="35"/>
      <c r="LT102" s="35"/>
      <c r="LU102" s="35"/>
      <c r="LV102" s="35"/>
      <c r="LW102" s="35"/>
      <c r="LX102" s="35"/>
      <c r="LY102" s="35"/>
      <c r="LZ102" s="35"/>
      <c r="MA102" s="35"/>
      <c r="MB102" s="35"/>
      <c r="MC102" s="35"/>
      <c r="MD102" s="35"/>
      <c r="ME102" s="35"/>
      <c r="MF102" s="35"/>
      <c r="MG102" s="35"/>
      <c r="MH102" s="35"/>
      <c r="MI102" s="35"/>
      <c r="MJ102" s="35"/>
      <c r="MK102" s="35"/>
      <c r="ML102" s="35"/>
      <c r="MM102" s="35"/>
      <c r="MN102" s="35"/>
      <c r="MO102" s="35"/>
      <c r="MP102" s="35"/>
      <c r="MQ102" s="35"/>
      <c r="MR102" s="35"/>
      <c r="MS102" s="35"/>
      <c r="MT102" s="35"/>
      <c r="MU102" s="35"/>
      <c r="MV102" s="35"/>
      <c r="MW102" s="35"/>
      <c r="MX102" s="35"/>
      <c r="MY102" s="35"/>
      <c r="MZ102" s="35"/>
      <c r="NA102" s="35"/>
      <c r="NB102" s="35"/>
      <c r="NC102" s="35"/>
      <c r="ND102" s="35"/>
      <c r="NE102" s="35"/>
      <c r="NF102" s="35"/>
      <c r="NG102" s="35"/>
      <c r="NH102" s="35"/>
      <c r="NI102" s="35"/>
      <c r="NJ102" s="35"/>
      <c r="NK102" s="35"/>
      <c r="NL102" s="35"/>
      <c r="NM102" s="35"/>
      <c r="NN102" s="35"/>
      <c r="NO102" s="35"/>
      <c r="NP102" s="35"/>
      <c r="NQ102" s="35"/>
      <c r="NR102" s="35"/>
      <c r="NS102" s="35"/>
      <c r="NT102" s="35"/>
      <c r="NU102" s="35"/>
      <c r="NV102" s="35"/>
      <c r="NW102" s="35"/>
      <c r="NX102" s="35"/>
      <c r="NY102" s="35"/>
      <c r="NZ102" s="35"/>
      <c r="OA102" s="35"/>
      <c r="OB102" s="35"/>
      <c r="OC102" s="35"/>
      <c r="OD102" s="35"/>
      <c r="OE102" s="35"/>
      <c r="OF102" s="35"/>
      <c r="OG102" s="35"/>
      <c r="OH102" s="35"/>
      <c r="OI102" s="35"/>
      <c r="OJ102" s="35"/>
      <c r="OK102" s="35"/>
      <c r="OL102" s="35"/>
      <c r="OM102" s="35"/>
      <c r="ON102" s="35"/>
      <c r="OO102" s="35"/>
      <c r="OP102" s="35"/>
      <c r="OQ102" s="35"/>
      <c r="OR102" s="35"/>
      <c r="OS102" s="35"/>
      <c r="OT102" s="35"/>
      <c r="OU102" s="35"/>
      <c r="OV102" s="35"/>
      <c r="OW102" s="35"/>
      <c r="OX102" s="35"/>
      <c r="OY102" s="35"/>
      <c r="OZ102" s="35"/>
      <c r="PA102" s="35"/>
      <c r="PB102" s="35"/>
      <c r="PC102" s="35"/>
      <c r="PD102" s="35"/>
      <c r="PE102" s="35"/>
      <c r="PF102" s="35"/>
      <c r="PG102" s="35"/>
      <c r="PH102" s="35"/>
      <c r="PI102" s="35"/>
      <c r="PJ102" s="35"/>
      <c r="PK102" s="35"/>
      <c r="PL102" s="35"/>
      <c r="PM102" s="35"/>
      <c r="PN102" s="35"/>
      <c r="PO102" s="35"/>
      <c r="PP102" s="35"/>
      <c r="PQ102" s="35"/>
      <c r="PR102" s="35"/>
      <c r="PS102" s="35"/>
      <c r="PT102" s="35"/>
      <c r="PU102" s="35"/>
      <c r="PV102" s="35"/>
      <c r="PW102" s="35"/>
      <c r="PX102" s="35"/>
      <c r="PY102" s="35"/>
      <c r="PZ102" s="35"/>
      <c r="QA102" s="35"/>
      <c r="QB102" s="35"/>
      <c r="QC102" s="35"/>
      <c r="QD102" s="35"/>
      <c r="QE102" s="35"/>
      <c r="QF102" s="35"/>
      <c r="QG102" s="35"/>
      <c r="QH102" s="35"/>
      <c r="QI102" s="35"/>
      <c r="QJ102" s="35"/>
      <c r="QK102" s="35"/>
      <c r="QL102" s="35"/>
      <c r="QM102" s="35"/>
      <c r="QN102" s="35"/>
      <c r="QO102" s="35"/>
      <c r="QP102" s="35"/>
      <c r="QQ102" s="35"/>
      <c r="QR102" s="35"/>
      <c r="QS102" s="35"/>
      <c r="QT102" s="35"/>
      <c r="QU102" s="35"/>
      <c r="QV102" s="35"/>
      <c r="QW102" s="35"/>
      <c r="QX102" s="35"/>
      <c r="QY102" s="35"/>
      <c r="QZ102" s="35"/>
      <c r="RA102" s="35"/>
      <c r="RB102" s="35"/>
      <c r="RC102" s="35"/>
      <c r="RD102" s="35"/>
      <c r="RE102" s="35"/>
      <c r="RF102" s="35"/>
      <c r="RG102" s="35"/>
      <c r="RH102" s="35"/>
      <c r="RI102" s="35"/>
      <c r="RJ102" s="35"/>
      <c r="RK102" s="35"/>
      <c r="RL102" s="35"/>
      <c r="RM102" s="35"/>
      <c r="RN102" s="35"/>
      <c r="RO102" s="35"/>
      <c r="RP102" s="35"/>
      <c r="RQ102" s="35"/>
      <c r="RR102" s="35"/>
      <c r="RS102" s="35"/>
      <c r="RT102" s="35"/>
      <c r="RU102" s="35"/>
      <c r="RV102" s="35"/>
      <c r="RW102" s="35"/>
      <c r="RX102" s="35"/>
      <c r="RY102" s="35"/>
      <c r="RZ102" s="35"/>
      <c r="SA102" s="35"/>
      <c r="SB102" s="35"/>
      <c r="SC102" s="35"/>
      <c r="SD102" s="35"/>
      <c r="SE102" s="35"/>
      <c r="SF102" s="35"/>
      <c r="SG102" s="35"/>
      <c r="SH102" s="35"/>
      <c r="SI102" s="35"/>
      <c r="SJ102" s="35"/>
      <c r="SK102" s="35"/>
      <c r="SL102" s="35"/>
      <c r="SM102" s="35"/>
      <c r="SN102" s="35"/>
      <c r="SO102" s="35"/>
      <c r="SP102" s="35"/>
      <c r="SQ102" s="35"/>
      <c r="SR102" s="35"/>
      <c r="SS102" s="35"/>
      <c r="ST102" s="35"/>
      <c r="SU102" s="35"/>
      <c r="SV102" s="35"/>
      <c r="SW102" s="35"/>
      <c r="SX102" s="35"/>
      <c r="SY102" s="35"/>
      <c r="SZ102" s="35"/>
      <c r="TA102" s="35"/>
      <c r="TB102" s="35"/>
      <c r="TC102" s="35"/>
      <c r="TD102" s="35"/>
      <c r="TE102" s="35"/>
      <c r="TF102" s="35"/>
      <c r="TG102" s="35"/>
      <c r="TH102" s="35"/>
      <c r="TI102" s="35"/>
      <c r="TJ102" s="35"/>
      <c r="TK102" s="35"/>
      <c r="TL102" s="35"/>
      <c r="TM102" s="35"/>
      <c r="TN102" s="35"/>
      <c r="TO102" s="35"/>
      <c r="TP102" s="35"/>
      <c r="TQ102" s="35"/>
      <c r="TR102" s="35"/>
      <c r="TS102" s="35"/>
      <c r="TT102" s="35"/>
      <c r="TU102" s="35"/>
      <c r="TV102" s="35"/>
      <c r="TW102" s="35"/>
      <c r="TX102" s="35"/>
      <c r="TY102" s="35"/>
      <c r="TZ102" s="35"/>
      <c r="UA102" s="35"/>
      <c r="UB102" s="35"/>
      <c r="UC102" s="35"/>
      <c r="UD102" s="35"/>
      <c r="UE102" s="35"/>
      <c r="UF102" s="35"/>
      <c r="UG102" s="35"/>
      <c r="UH102" s="35"/>
      <c r="UI102" s="35"/>
      <c r="UJ102" s="35"/>
      <c r="UK102" s="35"/>
      <c r="UL102" s="35"/>
      <c r="UM102" s="35"/>
      <c r="UN102" s="35"/>
      <c r="UO102" s="35"/>
      <c r="UP102" s="35"/>
      <c r="UQ102" s="35"/>
      <c r="UR102" s="35"/>
      <c r="US102" s="35"/>
      <c r="UT102" s="35"/>
      <c r="UU102" s="35"/>
      <c r="UV102" s="35"/>
      <c r="UW102" s="35"/>
      <c r="UX102" s="35"/>
    </row>
    <row r="103" spans="1:570" s="34" customFormat="1" ht="1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c r="DO103" s="35"/>
      <c r="DP103" s="35"/>
      <c r="DQ103" s="35"/>
      <c r="DR103" s="35"/>
      <c r="DS103" s="35"/>
      <c r="DT103" s="35"/>
      <c r="DU103" s="35"/>
      <c r="DV103" s="35"/>
      <c r="DW103" s="35"/>
      <c r="DX103" s="35"/>
      <c r="DY103" s="35"/>
      <c r="DZ103" s="35"/>
      <c r="EA103" s="35"/>
      <c r="EB103" s="35"/>
      <c r="EC103" s="35"/>
      <c r="ED103" s="35"/>
      <c r="EE103" s="35"/>
      <c r="EF103" s="35"/>
      <c r="EG103" s="35"/>
      <c r="EH103" s="35"/>
      <c r="EI103" s="35"/>
      <c r="EJ103" s="35"/>
      <c r="EK103" s="35"/>
      <c r="EL103" s="35"/>
      <c r="EM103" s="35"/>
      <c r="EN103" s="35"/>
      <c r="EO103" s="35"/>
      <c r="EP103" s="35"/>
      <c r="EQ103" s="35"/>
      <c r="ER103" s="35"/>
      <c r="ES103" s="35"/>
      <c r="ET103" s="35"/>
      <c r="EU103" s="35"/>
      <c r="EV103" s="35"/>
      <c r="EW103" s="35"/>
      <c r="EX103" s="35"/>
      <c r="EY103" s="35"/>
      <c r="EZ103" s="35"/>
      <c r="FA103" s="35"/>
      <c r="FB103" s="35"/>
      <c r="FC103" s="35"/>
      <c r="FD103" s="35"/>
      <c r="FE103" s="35"/>
      <c r="FF103" s="35"/>
      <c r="FG103" s="35"/>
      <c r="FH103" s="35"/>
      <c r="FI103" s="35"/>
      <c r="FJ103" s="35"/>
      <c r="FK103" s="35"/>
      <c r="FL103" s="35"/>
      <c r="FM103" s="35"/>
      <c r="FN103" s="35"/>
      <c r="FO103" s="35"/>
      <c r="FP103" s="35"/>
      <c r="FQ103" s="35"/>
      <c r="FR103" s="35"/>
      <c r="FS103" s="35"/>
      <c r="FT103" s="35"/>
      <c r="FU103" s="35"/>
      <c r="FV103" s="35"/>
      <c r="FW103" s="35"/>
      <c r="FX103" s="35"/>
      <c r="FY103" s="35"/>
      <c r="FZ103" s="35"/>
      <c r="GA103" s="35"/>
      <c r="GB103" s="35"/>
      <c r="GC103" s="35"/>
      <c r="GD103" s="35"/>
      <c r="GE103" s="35"/>
      <c r="GF103" s="35"/>
      <c r="GG103" s="35"/>
      <c r="GH103" s="35"/>
      <c r="GI103" s="35"/>
      <c r="GJ103" s="35"/>
      <c r="GK103" s="35"/>
      <c r="GL103" s="35"/>
      <c r="GM103" s="35"/>
      <c r="GN103" s="35"/>
      <c r="GO103" s="35"/>
      <c r="GP103" s="35"/>
      <c r="GQ103" s="35"/>
      <c r="GR103" s="35"/>
      <c r="GS103" s="35"/>
      <c r="GT103" s="35"/>
      <c r="GU103" s="35"/>
      <c r="GV103" s="35"/>
      <c r="GW103" s="35"/>
      <c r="GX103" s="35"/>
      <c r="GY103" s="35"/>
      <c r="GZ103" s="35"/>
      <c r="HA103" s="35"/>
      <c r="HB103" s="35"/>
      <c r="HC103" s="35"/>
      <c r="HD103" s="35"/>
      <c r="HE103" s="35"/>
      <c r="HF103" s="35"/>
      <c r="HG103" s="35"/>
      <c r="HH103" s="35"/>
      <c r="HI103" s="35"/>
      <c r="HJ103" s="35"/>
      <c r="HK103" s="35"/>
      <c r="HL103" s="35"/>
      <c r="HM103" s="35"/>
      <c r="HN103" s="35"/>
      <c r="HO103" s="35"/>
      <c r="HP103" s="35"/>
      <c r="HQ103" s="35"/>
      <c r="HR103" s="35"/>
      <c r="HS103" s="35"/>
      <c r="HT103" s="35"/>
      <c r="HU103" s="35"/>
      <c r="HV103" s="35"/>
      <c r="HW103" s="35"/>
      <c r="HX103" s="35"/>
      <c r="HY103" s="35"/>
      <c r="HZ103" s="35"/>
      <c r="IA103" s="35"/>
      <c r="IB103" s="35"/>
      <c r="IC103" s="35"/>
      <c r="ID103" s="35"/>
      <c r="IE103" s="35"/>
      <c r="IF103" s="35"/>
      <c r="IG103" s="35"/>
      <c r="IH103" s="35"/>
      <c r="II103" s="35"/>
      <c r="IJ103" s="35"/>
      <c r="IK103" s="35"/>
      <c r="IL103" s="35"/>
      <c r="IM103" s="35"/>
      <c r="IN103" s="35"/>
      <c r="IO103" s="35"/>
      <c r="IP103" s="35"/>
      <c r="IQ103" s="35"/>
      <c r="IR103" s="35"/>
      <c r="IS103" s="35"/>
      <c r="IT103" s="35"/>
      <c r="IU103" s="35"/>
      <c r="IV103" s="35"/>
      <c r="IW103" s="35"/>
      <c r="IX103" s="35"/>
      <c r="IY103" s="35"/>
      <c r="IZ103" s="35"/>
      <c r="JA103" s="35"/>
      <c r="JB103" s="35"/>
      <c r="JC103" s="35"/>
      <c r="JD103" s="35"/>
      <c r="JE103" s="35"/>
      <c r="JF103" s="35"/>
      <c r="JG103" s="35"/>
      <c r="JH103" s="35"/>
      <c r="JI103" s="35"/>
      <c r="JJ103" s="35"/>
      <c r="JK103" s="35"/>
      <c r="JL103" s="35"/>
      <c r="JM103" s="35"/>
      <c r="JN103" s="35"/>
      <c r="JO103" s="35"/>
      <c r="JP103" s="35"/>
      <c r="JQ103" s="35"/>
      <c r="JR103" s="35"/>
      <c r="JS103" s="35"/>
      <c r="JT103" s="35"/>
      <c r="JU103" s="35"/>
      <c r="JV103" s="35"/>
      <c r="JW103" s="35"/>
      <c r="JX103" s="35"/>
      <c r="JY103" s="35"/>
      <c r="JZ103" s="35"/>
      <c r="KA103" s="35"/>
      <c r="KB103" s="35"/>
      <c r="KC103" s="35"/>
      <c r="KD103" s="35"/>
      <c r="KE103" s="35"/>
      <c r="KF103" s="35"/>
      <c r="KG103" s="35"/>
      <c r="KH103" s="35"/>
      <c r="KI103" s="35"/>
      <c r="KJ103" s="35"/>
      <c r="KK103" s="35"/>
      <c r="KL103" s="35"/>
      <c r="KM103" s="35"/>
      <c r="KN103" s="35"/>
      <c r="KO103" s="35"/>
      <c r="KP103" s="35"/>
      <c r="KQ103" s="35"/>
      <c r="KR103" s="35"/>
      <c r="KS103" s="35"/>
      <c r="KT103" s="35"/>
      <c r="KU103" s="35"/>
      <c r="KV103" s="35"/>
      <c r="KW103" s="35"/>
      <c r="KX103" s="35"/>
      <c r="KY103" s="35"/>
      <c r="KZ103" s="35"/>
      <c r="LA103" s="35"/>
      <c r="LB103" s="35"/>
      <c r="LC103" s="35"/>
      <c r="LD103" s="35"/>
      <c r="LE103" s="35"/>
      <c r="LF103" s="35"/>
      <c r="LG103" s="35"/>
      <c r="LH103" s="35"/>
      <c r="LI103" s="35"/>
      <c r="LJ103" s="35"/>
      <c r="LK103" s="35"/>
      <c r="LL103" s="35"/>
      <c r="LM103" s="35"/>
      <c r="LN103" s="35"/>
      <c r="LO103" s="35"/>
      <c r="LP103" s="35"/>
      <c r="LQ103" s="35"/>
      <c r="LR103" s="35"/>
      <c r="LS103" s="35"/>
      <c r="LT103" s="35"/>
      <c r="LU103" s="35"/>
      <c r="LV103" s="35"/>
      <c r="LW103" s="35"/>
      <c r="LX103" s="35"/>
      <c r="LY103" s="35"/>
      <c r="LZ103" s="35"/>
      <c r="MA103" s="35"/>
      <c r="MB103" s="35"/>
      <c r="MC103" s="35"/>
      <c r="MD103" s="35"/>
      <c r="ME103" s="35"/>
      <c r="MF103" s="35"/>
      <c r="MG103" s="35"/>
      <c r="MH103" s="35"/>
      <c r="MI103" s="35"/>
      <c r="MJ103" s="35"/>
      <c r="MK103" s="35"/>
      <c r="ML103" s="35"/>
      <c r="MM103" s="35"/>
      <c r="MN103" s="35"/>
      <c r="MO103" s="35"/>
      <c r="MP103" s="35"/>
      <c r="MQ103" s="35"/>
      <c r="MR103" s="35"/>
      <c r="MS103" s="35"/>
      <c r="MT103" s="35"/>
      <c r="MU103" s="35"/>
      <c r="MV103" s="35"/>
      <c r="MW103" s="35"/>
      <c r="MX103" s="35"/>
      <c r="MY103" s="35"/>
      <c r="MZ103" s="35"/>
      <c r="NA103" s="35"/>
      <c r="NB103" s="35"/>
      <c r="NC103" s="35"/>
      <c r="ND103" s="35"/>
      <c r="NE103" s="35"/>
      <c r="NF103" s="35"/>
      <c r="NG103" s="35"/>
      <c r="NH103" s="35"/>
      <c r="NI103" s="35"/>
      <c r="NJ103" s="35"/>
      <c r="NK103" s="35"/>
      <c r="NL103" s="35"/>
      <c r="NM103" s="35"/>
      <c r="NN103" s="35"/>
      <c r="NO103" s="35"/>
      <c r="NP103" s="35"/>
      <c r="NQ103" s="35"/>
      <c r="NR103" s="35"/>
      <c r="NS103" s="35"/>
      <c r="NT103" s="35"/>
      <c r="NU103" s="35"/>
      <c r="NV103" s="35"/>
      <c r="NW103" s="35"/>
      <c r="NX103" s="35"/>
      <c r="NY103" s="35"/>
      <c r="NZ103" s="35"/>
      <c r="OA103" s="35"/>
      <c r="OB103" s="35"/>
      <c r="OC103" s="35"/>
      <c r="OD103" s="35"/>
      <c r="OE103" s="35"/>
      <c r="OF103" s="35"/>
      <c r="OG103" s="35"/>
      <c r="OH103" s="35"/>
      <c r="OI103" s="35"/>
      <c r="OJ103" s="35"/>
      <c r="OK103" s="35"/>
      <c r="OL103" s="35"/>
      <c r="OM103" s="35"/>
      <c r="ON103" s="35"/>
      <c r="OO103" s="35"/>
      <c r="OP103" s="35"/>
      <c r="OQ103" s="35"/>
      <c r="OR103" s="35"/>
      <c r="OS103" s="35"/>
      <c r="OT103" s="35"/>
      <c r="OU103" s="35"/>
      <c r="OV103" s="35"/>
      <c r="OW103" s="35"/>
      <c r="OX103" s="35"/>
      <c r="OY103" s="35"/>
      <c r="OZ103" s="35"/>
      <c r="PA103" s="35"/>
      <c r="PB103" s="35"/>
      <c r="PC103" s="35"/>
      <c r="PD103" s="35"/>
      <c r="PE103" s="35"/>
      <c r="PF103" s="35"/>
      <c r="PG103" s="35"/>
      <c r="PH103" s="35"/>
      <c r="PI103" s="35"/>
      <c r="PJ103" s="35"/>
      <c r="PK103" s="35"/>
      <c r="PL103" s="35"/>
      <c r="PM103" s="35"/>
      <c r="PN103" s="35"/>
      <c r="PO103" s="35"/>
      <c r="PP103" s="35"/>
      <c r="PQ103" s="35"/>
      <c r="PR103" s="35"/>
      <c r="PS103" s="35"/>
      <c r="PT103" s="35"/>
      <c r="PU103" s="35"/>
      <c r="PV103" s="35"/>
      <c r="PW103" s="35"/>
      <c r="PX103" s="35"/>
      <c r="PY103" s="35"/>
      <c r="PZ103" s="35"/>
      <c r="QA103" s="35"/>
      <c r="QB103" s="35"/>
      <c r="QC103" s="35"/>
      <c r="QD103" s="35"/>
      <c r="QE103" s="35"/>
      <c r="QF103" s="35"/>
      <c r="QG103" s="35"/>
      <c r="QH103" s="35"/>
      <c r="QI103" s="35"/>
      <c r="QJ103" s="35"/>
      <c r="QK103" s="35"/>
      <c r="QL103" s="35"/>
      <c r="QM103" s="35"/>
      <c r="QN103" s="35"/>
      <c r="QO103" s="35"/>
      <c r="QP103" s="35"/>
      <c r="QQ103" s="35"/>
      <c r="QR103" s="35"/>
      <c r="QS103" s="35"/>
      <c r="QT103" s="35"/>
      <c r="QU103" s="35"/>
      <c r="QV103" s="35"/>
      <c r="QW103" s="35"/>
      <c r="QX103" s="35"/>
      <c r="QY103" s="35"/>
      <c r="QZ103" s="35"/>
      <c r="RA103" s="35"/>
      <c r="RB103" s="35"/>
      <c r="RC103" s="35"/>
      <c r="RD103" s="35"/>
      <c r="RE103" s="35"/>
      <c r="RF103" s="35"/>
      <c r="RG103" s="35"/>
      <c r="RH103" s="35"/>
      <c r="RI103" s="35"/>
      <c r="RJ103" s="35"/>
      <c r="RK103" s="35"/>
      <c r="RL103" s="35"/>
      <c r="RM103" s="35"/>
      <c r="RN103" s="35"/>
      <c r="RO103" s="35"/>
      <c r="RP103" s="35"/>
      <c r="RQ103" s="35"/>
      <c r="RR103" s="35"/>
      <c r="RS103" s="35"/>
      <c r="RT103" s="35"/>
      <c r="RU103" s="35"/>
      <c r="RV103" s="35"/>
      <c r="RW103" s="35"/>
      <c r="RX103" s="35"/>
      <c r="RY103" s="35"/>
      <c r="RZ103" s="35"/>
      <c r="SA103" s="35"/>
      <c r="SB103" s="35"/>
      <c r="SC103" s="35"/>
      <c r="SD103" s="35"/>
      <c r="SE103" s="35"/>
      <c r="SF103" s="35"/>
      <c r="SG103" s="35"/>
      <c r="SH103" s="35"/>
      <c r="SI103" s="35"/>
      <c r="SJ103" s="35"/>
      <c r="SK103" s="35"/>
      <c r="SL103" s="35"/>
      <c r="SM103" s="35"/>
      <c r="SN103" s="35"/>
      <c r="SO103" s="35"/>
      <c r="SP103" s="35"/>
      <c r="SQ103" s="35"/>
      <c r="SR103" s="35"/>
      <c r="SS103" s="35"/>
      <c r="ST103" s="35"/>
      <c r="SU103" s="35"/>
      <c r="SV103" s="35"/>
      <c r="SW103" s="35"/>
      <c r="SX103" s="35"/>
      <c r="SY103" s="35"/>
      <c r="SZ103" s="35"/>
      <c r="TA103" s="35"/>
      <c r="TB103" s="35"/>
      <c r="TC103" s="35"/>
      <c r="TD103" s="35"/>
      <c r="TE103" s="35"/>
      <c r="TF103" s="35"/>
      <c r="TG103" s="35"/>
      <c r="TH103" s="35"/>
      <c r="TI103" s="35"/>
      <c r="TJ103" s="35"/>
      <c r="TK103" s="35"/>
      <c r="TL103" s="35"/>
      <c r="TM103" s="35"/>
      <c r="TN103" s="35"/>
      <c r="TO103" s="35"/>
      <c r="TP103" s="35"/>
      <c r="TQ103" s="35"/>
      <c r="TR103" s="35"/>
      <c r="TS103" s="35"/>
      <c r="TT103" s="35"/>
      <c r="TU103" s="35"/>
      <c r="TV103" s="35"/>
      <c r="TW103" s="35"/>
      <c r="TX103" s="35"/>
      <c r="TY103" s="35"/>
      <c r="TZ103" s="35"/>
      <c r="UA103" s="35"/>
      <c r="UB103" s="35"/>
      <c r="UC103" s="35"/>
      <c r="UD103" s="35"/>
      <c r="UE103" s="35"/>
      <c r="UF103" s="35"/>
      <c r="UG103" s="35"/>
      <c r="UH103" s="35"/>
      <c r="UI103" s="35"/>
      <c r="UJ103" s="35"/>
      <c r="UK103" s="35"/>
      <c r="UL103" s="35"/>
      <c r="UM103" s="35"/>
      <c r="UN103" s="35"/>
      <c r="UO103" s="35"/>
      <c r="UP103" s="35"/>
      <c r="UQ103" s="35"/>
      <c r="UR103" s="35"/>
      <c r="US103" s="35"/>
      <c r="UT103" s="35"/>
      <c r="UU103" s="35"/>
      <c r="UV103" s="35"/>
      <c r="UW103" s="35"/>
      <c r="UX103" s="35"/>
    </row>
    <row r="104" spans="1:570" s="34" customFormat="1" ht="1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c r="DO104" s="35"/>
      <c r="DP104" s="35"/>
      <c r="DQ104" s="35"/>
      <c r="DR104" s="35"/>
      <c r="DS104" s="35"/>
      <c r="DT104" s="35"/>
      <c r="DU104" s="35"/>
      <c r="DV104" s="35"/>
      <c r="DW104" s="35"/>
      <c r="DX104" s="35"/>
      <c r="DY104" s="35"/>
      <c r="DZ104" s="35"/>
      <c r="EA104" s="35"/>
      <c r="EB104" s="35"/>
      <c r="EC104" s="35"/>
      <c r="ED104" s="35"/>
      <c r="EE104" s="35"/>
      <c r="EF104" s="35"/>
      <c r="EG104" s="35"/>
      <c r="EH104" s="35"/>
      <c r="EI104" s="35"/>
      <c r="EJ104" s="35"/>
      <c r="EK104" s="35"/>
      <c r="EL104" s="35"/>
      <c r="EM104" s="35"/>
      <c r="EN104" s="35"/>
      <c r="EO104" s="35"/>
      <c r="EP104" s="35"/>
      <c r="EQ104" s="35"/>
      <c r="ER104" s="35"/>
      <c r="ES104" s="35"/>
      <c r="ET104" s="35"/>
      <c r="EU104" s="35"/>
      <c r="EV104" s="35"/>
      <c r="EW104" s="35"/>
      <c r="EX104" s="35"/>
      <c r="EY104" s="35"/>
      <c r="EZ104" s="35"/>
      <c r="FA104" s="35"/>
      <c r="FB104" s="35"/>
      <c r="FC104" s="35"/>
      <c r="FD104" s="35"/>
      <c r="FE104" s="35"/>
      <c r="FF104" s="35"/>
      <c r="FG104" s="35"/>
      <c r="FH104" s="35"/>
      <c r="FI104" s="35"/>
      <c r="FJ104" s="35"/>
      <c r="FK104" s="35"/>
      <c r="FL104" s="35"/>
      <c r="FM104" s="35"/>
      <c r="FN104" s="35"/>
      <c r="FO104" s="35"/>
      <c r="FP104" s="35"/>
      <c r="FQ104" s="35"/>
      <c r="FR104" s="35"/>
      <c r="FS104" s="35"/>
      <c r="FT104" s="35"/>
      <c r="FU104" s="35"/>
      <c r="FV104" s="35"/>
      <c r="FW104" s="35"/>
      <c r="FX104" s="35"/>
      <c r="FY104" s="35"/>
      <c r="FZ104" s="35"/>
      <c r="GA104" s="35"/>
      <c r="GB104" s="35"/>
      <c r="GC104" s="35"/>
      <c r="GD104" s="35"/>
      <c r="GE104" s="35"/>
      <c r="GF104" s="35"/>
      <c r="GG104" s="35"/>
      <c r="GH104" s="35"/>
      <c r="GI104" s="35"/>
      <c r="GJ104" s="35"/>
      <c r="GK104" s="35"/>
      <c r="GL104" s="35"/>
      <c r="GM104" s="35"/>
      <c r="GN104" s="35"/>
      <c r="GO104" s="35"/>
      <c r="GP104" s="35"/>
      <c r="GQ104" s="35"/>
      <c r="GR104" s="35"/>
      <c r="GS104" s="35"/>
      <c r="GT104" s="35"/>
      <c r="GU104" s="35"/>
      <c r="GV104" s="35"/>
      <c r="GW104" s="35"/>
      <c r="GX104" s="35"/>
      <c r="GY104" s="35"/>
      <c r="GZ104" s="35"/>
      <c r="HA104" s="35"/>
      <c r="HB104" s="35"/>
      <c r="HC104" s="35"/>
      <c r="HD104" s="35"/>
      <c r="HE104" s="35"/>
      <c r="HF104" s="35"/>
      <c r="HG104" s="35"/>
      <c r="HH104" s="35"/>
      <c r="HI104" s="35"/>
      <c r="HJ104" s="35"/>
      <c r="HK104" s="35"/>
      <c r="HL104" s="35"/>
      <c r="HM104" s="35"/>
      <c r="HN104" s="35"/>
      <c r="HO104" s="35"/>
      <c r="HP104" s="35"/>
      <c r="HQ104" s="35"/>
      <c r="HR104" s="35"/>
      <c r="HS104" s="35"/>
      <c r="HT104" s="35"/>
      <c r="HU104" s="35"/>
      <c r="HV104" s="35"/>
      <c r="HW104" s="35"/>
      <c r="HX104" s="35"/>
      <c r="HY104" s="35"/>
      <c r="HZ104" s="35"/>
      <c r="IA104" s="35"/>
      <c r="IB104" s="35"/>
      <c r="IC104" s="35"/>
      <c r="ID104" s="35"/>
      <c r="IE104" s="35"/>
      <c r="IF104" s="35"/>
      <c r="IG104" s="35"/>
      <c r="IH104" s="35"/>
      <c r="II104" s="35"/>
      <c r="IJ104" s="35"/>
      <c r="IK104" s="35"/>
      <c r="IL104" s="35"/>
      <c r="IM104" s="35"/>
      <c r="IN104" s="35"/>
      <c r="IO104" s="35"/>
      <c r="IP104" s="35"/>
      <c r="IQ104" s="35"/>
      <c r="IR104" s="35"/>
      <c r="IS104" s="35"/>
      <c r="IT104" s="35"/>
      <c r="IU104" s="35"/>
      <c r="IV104" s="35"/>
      <c r="IW104" s="35"/>
      <c r="IX104" s="35"/>
      <c r="IY104" s="35"/>
      <c r="IZ104" s="35"/>
      <c r="JA104" s="35"/>
      <c r="JB104" s="35"/>
      <c r="JC104" s="35"/>
      <c r="JD104" s="35"/>
      <c r="JE104" s="35"/>
      <c r="JF104" s="35"/>
      <c r="JG104" s="35"/>
      <c r="JH104" s="35"/>
      <c r="JI104" s="35"/>
      <c r="JJ104" s="35"/>
      <c r="JK104" s="35"/>
      <c r="JL104" s="35"/>
      <c r="JM104" s="35"/>
      <c r="JN104" s="35"/>
      <c r="JO104" s="35"/>
      <c r="JP104" s="35"/>
      <c r="JQ104" s="35"/>
      <c r="JR104" s="35"/>
      <c r="JS104" s="35"/>
      <c r="JT104" s="35"/>
      <c r="JU104" s="35"/>
      <c r="JV104" s="35"/>
      <c r="JW104" s="35"/>
      <c r="JX104" s="35"/>
      <c r="JY104" s="35"/>
      <c r="JZ104" s="35"/>
      <c r="KA104" s="35"/>
      <c r="KB104" s="35"/>
      <c r="KC104" s="35"/>
      <c r="KD104" s="35"/>
      <c r="KE104" s="35"/>
      <c r="KF104" s="35"/>
      <c r="KG104" s="35"/>
      <c r="KH104" s="35"/>
      <c r="KI104" s="35"/>
      <c r="KJ104" s="35"/>
      <c r="KK104" s="35"/>
      <c r="KL104" s="35"/>
      <c r="KM104" s="35"/>
      <c r="KN104" s="35"/>
      <c r="KO104" s="35"/>
      <c r="KP104" s="35"/>
      <c r="KQ104" s="35"/>
      <c r="KR104" s="35"/>
      <c r="KS104" s="35"/>
      <c r="KT104" s="35"/>
      <c r="KU104" s="35"/>
      <c r="KV104" s="35"/>
      <c r="KW104" s="35"/>
      <c r="KX104" s="35"/>
      <c r="KY104" s="35"/>
      <c r="KZ104" s="35"/>
      <c r="LA104" s="35"/>
      <c r="LB104" s="35"/>
      <c r="LC104" s="35"/>
      <c r="LD104" s="35"/>
      <c r="LE104" s="35"/>
      <c r="LF104" s="35"/>
      <c r="LG104" s="35"/>
      <c r="LH104" s="35"/>
      <c r="LI104" s="35"/>
      <c r="LJ104" s="35"/>
      <c r="LK104" s="35"/>
      <c r="LL104" s="35"/>
      <c r="LM104" s="35"/>
      <c r="LN104" s="35"/>
      <c r="LO104" s="35"/>
      <c r="LP104" s="35"/>
      <c r="LQ104" s="35"/>
      <c r="LR104" s="35"/>
      <c r="LS104" s="35"/>
      <c r="LT104" s="35"/>
      <c r="LU104" s="35"/>
      <c r="LV104" s="35"/>
      <c r="LW104" s="35"/>
      <c r="LX104" s="35"/>
      <c r="LY104" s="35"/>
      <c r="LZ104" s="35"/>
      <c r="MA104" s="35"/>
      <c r="MB104" s="35"/>
      <c r="MC104" s="35"/>
      <c r="MD104" s="35"/>
      <c r="ME104" s="35"/>
      <c r="MF104" s="35"/>
      <c r="MG104" s="35"/>
      <c r="MH104" s="35"/>
      <c r="MI104" s="35"/>
      <c r="MJ104" s="35"/>
      <c r="MK104" s="35"/>
      <c r="ML104" s="35"/>
      <c r="MM104" s="35"/>
      <c r="MN104" s="35"/>
      <c r="MO104" s="35"/>
      <c r="MP104" s="35"/>
      <c r="MQ104" s="35"/>
      <c r="MR104" s="35"/>
      <c r="MS104" s="35"/>
      <c r="MT104" s="35"/>
      <c r="MU104" s="35"/>
      <c r="MV104" s="35"/>
      <c r="MW104" s="35"/>
      <c r="MX104" s="35"/>
      <c r="MY104" s="35"/>
      <c r="MZ104" s="35"/>
      <c r="NA104" s="35"/>
      <c r="NB104" s="35"/>
      <c r="NC104" s="35"/>
      <c r="ND104" s="35"/>
      <c r="NE104" s="35"/>
      <c r="NF104" s="35"/>
      <c r="NG104" s="35"/>
      <c r="NH104" s="35"/>
      <c r="NI104" s="35"/>
      <c r="NJ104" s="35"/>
      <c r="NK104" s="35"/>
      <c r="NL104" s="35"/>
      <c r="NM104" s="35"/>
      <c r="NN104" s="35"/>
      <c r="NO104" s="35"/>
      <c r="NP104" s="35"/>
      <c r="NQ104" s="35"/>
      <c r="NR104" s="35"/>
      <c r="NS104" s="35"/>
      <c r="NT104" s="35"/>
      <c r="NU104" s="35"/>
      <c r="NV104" s="35"/>
      <c r="NW104" s="35"/>
      <c r="NX104" s="35"/>
      <c r="NY104" s="35"/>
      <c r="NZ104" s="35"/>
      <c r="OA104" s="35"/>
      <c r="OB104" s="35"/>
      <c r="OC104" s="35"/>
      <c r="OD104" s="35"/>
      <c r="OE104" s="35"/>
      <c r="OF104" s="35"/>
      <c r="OG104" s="35"/>
      <c r="OH104" s="35"/>
      <c r="OI104" s="35"/>
      <c r="OJ104" s="35"/>
      <c r="OK104" s="35"/>
      <c r="OL104" s="35"/>
      <c r="OM104" s="35"/>
      <c r="ON104" s="35"/>
      <c r="OO104" s="35"/>
      <c r="OP104" s="35"/>
      <c r="OQ104" s="35"/>
      <c r="OR104" s="35"/>
      <c r="OS104" s="35"/>
      <c r="OT104" s="35"/>
      <c r="OU104" s="35"/>
      <c r="OV104" s="35"/>
      <c r="OW104" s="35"/>
      <c r="OX104" s="35"/>
      <c r="OY104" s="35"/>
      <c r="OZ104" s="35"/>
      <c r="PA104" s="35"/>
      <c r="PB104" s="35"/>
      <c r="PC104" s="35"/>
      <c r="PD104" s="35"/>
      <c r="PE104" s="35"/>
      <c r="PF104" s="35"/>
      <c r="PG104" s="35"/>
      <c r="PH104" s="35"/>
      <c r="PI104" s="35"/>
      <c r="PJ104" s="35"/>
      <c r="PK104" s="35"/>
      <c r="PL104" s="35"/>
      <c r="PM104" s="35"/>
      <c r="PN104" s="35"/>
      <c r="PO104" s="35"/>
      <c r="PP104" s="35"/>
      <c r="PQ104" s="35"/>
      <c r="PR104" s="35"/>
      <c r="PS104" s="35"/>
      <c r="PT104" s="35"/>
      <c r="PU104" s="35"/>
      <c r="PV104" s="35"/>
      <c r="PW104" s="35"/>
      <c r="PX104" s="35"/>
      <c r="PY104" s="35"/>
      <c r="PZ104" s="35"/>
      <c r="QA104" s="35"/>
      <c r="QB104" s="35"/>
      <c r="QC104" s="35"/>
      <c r="QD104" s="35"/>
      <c r="QE104" s="35"/>
      <c r="QF104" s="35"/>
      <c r="QG104" s="35"/>
      <c r="QH104" s="35"/>
      <c r="QI104" s="35"/>
      <c r="QJ104" s="35"/>
      <c r="QK104" s="35"/>
      <c r="QL104" s="35"/>
      <c r="QM104" s="35"/>
      <c r="QN104" s="35"/>
      <c r="QO104" s="35"/>
      <c r="QP104" s="35"/>
      <c r="QQ104" s="35"/>
      <c r="QR104" s="35"/>
      <c r="QS104" s="35"/>
      <c r="QT104" s="35"/>
      <c r="QU104" s="35"/>
      <c r="QV104" s="35"/>
      <c r="QW104" s="35"/>
      <c r="QX104" s="35"/>
      <c r="QY104" s="35"/>
      <c r="QZ104" s="35"/>
      <c r="RA104" s="35"/>
      <c r="RB104" s="35"/>
      <c r="RC104" s="35"/>
      <c r="RD104" s="35"/>
      <c r="RE104" s="35"/>
      <c r="RF104" s="35"/>
      <c r="RG104" s="35"/>
      <c r="RH104" s="35"/>
      <c r="RI104" s="35"/>
      <c r="RJ104" s="35"/>
      <c r="RK104" s="35"/>
      <c r="RL104" s="35"/>
      <c r="RM104" s="35"/>
      <c r="RN104" s="35"/>
      <c r="RO104" s="35"/>
      <c r="RP104" s="35"/>
      <c r="RQ104" s="35"/>
      <c r="RR104" s="35"/>
      <c r="RS104" s="35"/>
      <c r="RT104" s="35"/>
      <c r="RU104" s="35"/>
      <c r="RV104" s="35"/>
      <c r="RW104" s="35"/>
      <c r="RX104" s="35"/>
      <c r="RY104" s="35"/>
      <c r="RZ104" s="35"/>
      <c r="SA104" s="35"/>
      <c r="SB104" s="35"/>
      <c r="SC104" s="35"/>
      <c r="SD104" s="35"/>
      <c r="SE104" s="35"/>
      <c r="SF104" s="35"/>
      <c r="SG104" s="35"/>
      <c r="SH104" s="35"/>
      <c r="SI104" s="35"/>
      <c r="SJ104" s="35"/>
      <c r="SK104" s="35"/>
      <c r="SL104" s="35"/>
      <c r="SM104" s="35"/>
      <c r="SN104" s="35"/>
      <c r="SO104" s="35"/>
      <c r="SP104" s="35"/>
      <c r="SQ104" s="35"/>
      <c r="SR104" s="35"/>
      <c r="SS104" s="35"/>
      <c r="ST104" s="35"/>
      <c r="SU104" s="35"/>
      <c r="SV104" s="35"/>
      <c r="SW104" s="35"/>
      <c r="SX104" s="35"/>
      <c r="SY104" s="35"/>
      <c r="SZ104" s="35"/>
      <c r="TA104" s="35"/>
      <c r="TB104" s="35"/>
      <c r="TC104" s="35"/>
      <c r="TD104" s="35"/>
      <c r="TE104" s="35"/>
      <c r="TF104" s="35"/>
      <c r="TG104" s="35"/>
      <c r="TH104" s="35"/>
      <c r="TI104" s="35"/>
      <c r="TJ104" s="35"/>
      <c r="TK104" s="35"/>
      <c r="TL104" s="35"/>
      <c r="TM104" s="35"/>
      <c r="TN104" s="35"/>
      <c r="TO104" s="35"/>
      <c r="TP104" s="35"/>
      <c r="TQ104" s="35"/>
      <c r="TR104" s="35"/>
      <c r="TS104" s="35"/>
      <c r="TT104" s="35"/>
      <c r="TU104" s="35"/>
      <c r="TV104" s="35"/>
      <c r="TW104" s="35"/>
      <c r="TX104" s="35"/>
      <c r="TY104" s="35"/>
      <c r="TZ104" s="35"/>
      <c r="UA104" s="35"/>
      <c r="UB104" s="35"/>
      <c r="UC104" s="35"/>
      <c r="UD104" s="35"/>
      <c r="UE104" s="35"/>
      <c r="UF104" s="35"/>
      <c r="UG104" s="35"/>
      <c r="UH104" s="35"/>
      <c r="UI104" s="35"/>
      <c r="UJ104" s="35"/>
      <c r="UK104" s="35"/>
      <c r="UL104" s="35"/>
      <c r="UM104" s="35"/>
      <c r="UN104" s="35"/>
      <c r="UO104" s="35"/>
      <c r="UP104" s="35"/>
      <c r="UQ104" s="35"/>
      <c r="UR104" s="35"/>
      <c r="US104" s="35"/>
      <c r="UT104" s="35"/>
      <c r="UU104" s="35"/>
      <c r="UV104" s="35"/>
      <c r="UW104" s="35"/>
      <c r="UX104" s="35"/>
    </row>
    <row r="105" spans="1:570" s="34" customFormat="1" ht="1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c r="DO105" s="35"/>
      <c r="DP105" s="35"/>
      <c r="DQ105" s="35"/>
      <c r="DR105" s="35"/>
      <c r="DS105" s="35"/>
      <c r="DT105" s="35"/>
      <c r="DU105" s="35"/>
      <c r="DV105" s="35"/>
      <c r="DW105" s="35"/>
      <c r="DX105" s="35"/>
      <c r="DY105" s="35"/>
      <c r="DZ105" s="35"/>
      <c r="EA105" s="35"/>
      <c r="EB105" s="35"/>
      <c r="EC105" s="35"/>
      <c r="ED105" s="35"/>
      <c r="EE105" s="35"/>
      <c r="EF105" s="35"/>
      <c r="EG105" s="35"/>
      <c r="EH105" s="35"/>
      <c r="EI105" s="35"/>
      <c r="EJ105" s="35"/>
      <c r="EK105" s="35"/>
      <c r="EL105" s="35"/>
      <c r="EM105" s="35"/>
      <c r="EN105" s="35"/>
      <c r="EO105" s="35"/>
      <c r="EP105" s="35"/>
      <c r="EQ105" s="35"/>
      <c r="ER105" s="35"/>
      <c r="ES105" s="35"/>
      <c r="ET105" s="35"/>
      <c r="EU105" s="35"/>
      <c r="EV105" s="35"/>
      <c r="EW105" s="35"/>
      <c r="EX105" s="35"/>
      <c r="EY105" s="35"/>
      <c r="EZ105" s="35"/>
      <c r="FA105" s="35"/>
      <c r="FB105" s="35"/>
      <c r="FC105" s="35"/>
      <c r="FD105" s="35"/>
      <c r="FE105" s="35"/>
      <c r="FF105" s="35"/>
      <c r="FG105" s="35"/>
      <c r="FH105" s="35"/>
      <c r="FI105" s="35"/>
      <c r="FJ105" s="35"/>
      <c r="FK105" s="35"/>
      <c r="FL105" s="35"/>
      <c r="FM105" s="35"/>
      <c r="FN105" s="35"/>
      <c r="FO105" s="35"/>
      <c r="FP105" s="35"/>
      <c r="FQ105" s="35"/>
      <c r="FR105" s="35"/>
      <c r="FS105" s="35"/>
      <c r="FT105" s="35"/>
      <c r="FU105" s="35"/>
      <c r="FV105" s="35"/>
      <c r="FW105" s="35"/>
      <c r="FX105" s="35"/>
      <c r="FY105" s="35"/>
      <c r="FZ105" s="35"/>
      <c r="GA105" s="35"/>
      <c r="GB105" s="35"/>
      <c r="GC105" s="35"/>
      <c r="GD105" s="35"/>
      <c r="GE105" s="35"/>
      <c r="GF105" s="35"/>
      <c r="GG105" s="35"/>
      <c r="GH105" s="35"/>
      <c r="GI105" s="35"/>
      <c r="GJ105" s="35"/>
      <c r="GK105" s="35"/>
      <c r="GL105" s="35"/>
      <c r="GM105" s="35"/>
      <c r="GN105" s="35"/>
      <c r="GO105" s="35"/>
      <c r="GP105" s="35"/>
      <c r="GQ105" s="35"/>
      <c r="GR105" s="35"/>
      <c r="GS105" s="35"/>
      <c r="GT105" s="35"/>
      <c r="GU105" s="35"/>
      <c r="GV105" s="35"/>
      <c r="GW105" s="35"/>
      <c r="GX105" s="35"/>
      <c r="GY105" s="35"/>
      <c r="GZ105" s="35"/>
      <c r="HA105" s="35"/>
      <c r="HB105" s="35"/>
      <c r="HC105" s="35"/>
      <c r="HD105" s="35"/>
      <c r="HE105" s="35"/>
      <c r="HF105" s="35"/>
      <c r="HG105" s="35"/>
      <c r="HH105" s="35"/>
      <c r="HI105" s="35"/>
      <c r="HJ105" s="35"/>
      <c r="HK105" s="35"/>
      <c r="HL105" s="35"/>
      <c r="HM105" s="35"/>
      <c r="HN105" s="35"/>
      <c r="HO105" s="35"/>
      <c r="HP105" s="35"/>
      <c r="HQ105" s="35"/>
      <c r="HR105" s="35"/>
      <c r="HS105" s="35"/>
      <c r="HT105" s="35"/>
      <c r="HU105" s="35"/>
      <c r="HV105" s="35"/>
      <c r="HW105" s="35"/>
      <c r="HX105" s="35"/>
      <c r="HY105" s="35"/>
      <c r="HZ105" s="35"/>
      <c r="IA105" s="35"/>
      <c r="IB105" s="35"/>
      <c r="IC105" s="35"/>
      <c r="ID105" s="35"/>
      <c r="IE105" s="35"/>
      <c r="IF105" s="35"/>
      <c r="IG105" s="35"/>
      <c r="IH105" s="35"/>
      <c r="II105" s="35"/>
      <c r="IJ105" s="35"/>
      <c r="IK105" s="35"/>
      <c r="IL105" s="35"/>
      <c r="IM105" s="35"/>
      <c r="IN105" s="35"/>
      <c r="IO105" s="35"/>
      <c r="IP105" s="35"/>
      <c r="IQ105" s="35"/>
      <c r="IR105" s="35"/>
      <c r="IS105" s="35"/>
      <c r="IT105" s="35"/>
      <c r="IU105" s="35"/>
      <c r="IV105" s="35"/>
      <c r="IW105" s="35"/>
      <c r="IX105" s="35"/>
      <c r="IY105" s="35"/>
      <c r="IZ105" s="35"/>
      <c r="JA105" s="35"/>
      <c r="JB105" s="35"/>
      <c r="JC105" s="35"/>
      <c r="JD105" s="35"/>
      <c r="JE105" s="35"/>
      <c r="JF105" s="35"/>
      <c r="JG105" s="35"/>
      <c r="JH105" s="35"/>
      <c r="JI105" s="35"/>
      <c r="JJ105" s="35"/>
      <c r="JK105" s="35"/>
      <c r="JL105" s="35"/>
      <c r="JM105" s="35"/>
      <c r="JN105" s="35"/>
      <c r="JO105" s="35"/>
      <c r="JP105" s="35"/>
      <c r="JQ105" s="35"/>
      <c r="JR105" s="35"/>
      <c r="JS105" s="35"/>
      <c r="JT105" s="35"/>
      <c r="JU105" s="35"/>
      <c r="JV105" s="35"/>
      <c r="JW105" s="35"/>
      <c r="JX105" s="35"/>
      <c r="JY105" s="35"/>
      <c r="JZ105" s="35"/>
      <c r="KA105" s="35"/>
      <c r="KB105" s="35"/>
      <c r="KC105" s="35"/>
      <c r="KD105" s="35"/>
      <c r="KE105" s="35"/>
      <c r="KF105" s="35"/>
      <c r="KG105" s="35"/>
      <c r="KH105" s="35"/>
      <c r="KI105" s="35"/>
      <c r="KJ105" s="35"/>
      <c r="KK105" s="35"/>
      <c r="KL105" s="35"/>
      <c r="KM105" s="35"/>
      <c r="KN105" s="35"/>
      <c r="KO105" s="35"/>
      <c r="KP105" s="35"/>
      <c r="KQ105" s="35"/>
      <c r="KR105" s="35"/>
      <c r="KS105" s="35"/>
      <c r="KT105" s="35"/>
      <c r="KU105" s="35"/>
      <c r="KV105" s="35"/>
      <c r="KW105" s="35"/>
      <c r="KX105" s="35"/>
      <c r="KY105" s="35"/>
      <c r="KZ105" s="35"/>
      <c r="LA105" s="35"/>
      <c r="LB105" s="35"/>
      <c r="LC105" s="35"/>
      <c r="LD105" s="35"/>
      <c r="LE105" s="35"/>
      <c r="LF105" s="35"/>
      <c r="LG105" s="35"/>
      <c r="LH105" s="35"/>
      <c r="LI105" s="35"/>
      <c r="LJ105" s="35"/>
      <c r="LK105" s="35"/>
      <c r="LL105" s="35"/>
      <c r="LM105" s="35"/>
      <c r="LN105" s="35"/>
      <c r="LO105" s="35"/>
      <c r="LP105" s="35"/>
      <c r="LQ105" s="35"/>
      <c r="LR105" s="35"/>
      <c r="LS105" s="35"/>
      <c r="LT105" s="35"/>
      <c r="LU105" s="35"/>
      <c r="LV105" s="35"/>
      <c r="LW105" s="35"/>
      <c r="LX105" s="35"/>
      <c r="LY105" s="35"/>
      <c r="LZ105" s="35"/>
      <c r="MA105" s="35"/>
      <c r="MB105" s="35"/>
      <c r="MC105" s="35"/>
      <c r="MD105" s="35"/>
      <c r="ME105" s="35"/>
      <c r="MF105" s="35"/>
      <c r="MG105" s="35"/>
      <c r="MH105" s="35"/>
      <c r="MI105" s="35"/>
      <c r="MJ105" s="35"/>
      <c r="MK105" s="35"/>
      <c r="ML105" s="35"/>
      <c r="MM105" s="35"/>
      <c r="MN105" s="35"/>
      <c r="MO105" s="35"/>
      <c r="MP105" s="35"/>
      <c r="MQ105" s="35"/>
      <c r="MR105" s="35"/>
      <c r="MS105" s="35"/>
      <c r="MT105" s="35"/>
      <c r="MU105" s="35"/>
      <c r="MV105" s="35"/>
      <c r="MW105" s="35"/>
      <c r="MX105" s="35"/>
      <c r="MY105" s="35"/>
      <c r="MZ105" s="35"/>
      <c r="NA105" s="35"/>
      <c r="NB105" s="35"/>
      <c r="NC105" s="35"/>
      <c r="ND105" s="35"/>
      <c r="NE105" s="35"/>
      <c r="NF105" s="35"/>
      <c r="NG105" s="35"/>
      <c r="NH105" s="35"/>
      <c r="NI105" s="35"/>
      <c r="NJ105" s="35"/>
      <c r="NK105" s="35"/>
      <c r="NL105" s="35"/>
      <c r="NM105" s="35"/>
      <c r="NN105" s="35"/>
      <c r="NO105" s="35"/>
      <c r="NP105" s="35"/>
      <c r="NQ105" s="35"/>
      <c r="NR105" s="35"/>
      <c r="NS105" s="35"/>
      <c r="NT105" s="35"/>
      <c r="NU105" s="35"/>
      <c r="NV105" s="35"/>
      <c r="NW105" s="35"/>
      <c r="NX105" s="35"/>
      <c r="NY105" s="35"/>
      <c r="NZ105" s="35"/>
      <c r="OA105" s="35"/>
      <c r="OB105" s="35"/>
      <c r="OC105" s="35"/>
      <c r="OD105" s="35"/>
      <c r="OE105" s="35"/>
      <c r="OF105" s="35"/>
      <c r="OG105" s="35"/>
      <c r="OH105" s="35"/>
      <c r="OI105" s="35"/>
      <c r="OJ105" s="35"/>
      <c r="OK105" s="35"/>
      <c r="OL105" s="35"/>
      <c r="OM105" s="35"/>
      <c r="ON105" s="35"/>
      <c r="OO105" s="35"/>
      <c r="OP105" s="35"/>
      <c r="OQ105" s="35"/>
      <c r="OR105" s="35"/>
      <c r="OS105" s="35"/>
      <c r="OT105" s="35"/>
      <c r="OU105" s="35"/>
      <c r="OV105" s="35"/>
      <c r="OW105" s="35"/>
      <c r="OX105" s="35"/>
      <c r="OY105" s="35"/>
      <c r="OZ105" s="35"/>
      <c r="PA105" s="35"/>
      <c r="PB105" s="35"/>
      <c r="PC105" s="35"/>
      <c r="PD105" s="35"/>
      <c r="PE105" s="35"/>
      <c r="PF105" s="35"/>
      <c r="PG105" s="35"/>
      <c r="PH105" s="35"/>
      <c r="PI105" s="35"/>
      <c r="PJ105" s="35"/>
      <c r="PK105" s="35"/>
      <c r="PL105" s="35"/>
      <c r="PM105" s="35"/>
      <c r="PN105" s="35"/>
      <c r="PO105" s="35"/>
      <c r="PP105" s="35"/>
      <c r="PQ105" s="35"/>
      <c r="PR105" s="35"/>
      <c r="PS105" s="35"/>
      <c r="PT105" s="35"/>
      <c r="PU105" s="35"/>
      <c r="PV105" s="35"/>
      <c r="PW105" s="35"/>
      <c r="PX105" s="35"/>
      <c r="PY105" s="35"/>
      <c r="PZ105" s="35"/>
      <c r="QA105" s="35"/>
      <c r="QB105" s="35"/>
      <c r="QC105" s="35"/>
      <c r="QD105" s="35"/>
      <c r="QE105" s="35"/>
      <c r="QF105" s="35"/>
      <c r="QG105" s="35"/>
      <c r="QH105" s="35"/>
      <c r="QI105" s="35"/>
      <c r="QJ105" s="35"/>
      <c r="QK105" s="35"/>
      <c r="QL105" s="35"/>
      <c r="QM105" s="35"/>
      <c r="QN105" s="35"/>
      <c r="QO105" s="35"/>
      <c r="QP105" s="35"/>
      <c r="QQ105" s="35"/>
      <c r="QR105" s="35"/>
      <c r="QS105" s="35"/>
      <c r="QT105" s="35"/>
      <c r="QU105" s="35"/>
      <c r="QV105" s="35"/>
      <c r="QW105" s="35"/>
      <c r="QX105" s="35"/>
      <c r="QY105" s="35"/>
      <c r="QZ105" s="35"/>
      <c r="RA105" s="35"/>
      <c r="RB105" s="35"/>
      <c r="RC105" s="35"/>
      <c r="RD105" s="35"/>
      <c r="RE105" s="35"/>
      <c r="RF105" s="35"/>
      <c r="RG105" s="35"/>
      <c r="RH105" s="35"/>
      <c r="RI105" s="35"/>
      <c r="RJ105" s="35"/>
      <c r="RK105" s="35"/>
      <c r="RL105" s="35"/>
      <c r="RM105" s="35"/>
      <c r="RN105" s="35"/>
      <c r="RO105" s="35"/>
      <c r="RP105" s="35"/>
      <c r="RQ105" s="35"/>
      <c r="RR105" s="35"/>
      <c r="RS105" s="35"/>
      <c r="RT105" s="35"/>
      <c r="RU105" s="35"/>
      <c r="RV105" s="35"/>
      <c r="RW105" s="35"/>
      <c r="RX105" s="35"/>
      <c r="RY105" s="35"/>
      <c r="RZ105" s="35"/>
      <c r="SA105" s="35"/>
      <c r="SB105" s="35"/>
      <c r="SC105" s="35"/>
      <c r="SD105" s="35"/>
      <c r="SE105" s="35"/>
      <c r="SF105" s="35"/>
      <c r="SG105" s="35"/>
      <c r="SH105" s="35"/>
      <c r="SI105" s="35"/>
      <c r="SJ105" s="35"/>
      <c r="SK105" s="35"/>
      <c r="SL105" s="35"/>
      <c r="SM105" s="35"/>
      <c r="SN105" s="35"/>
      <c r="SO105" s="35"/>
      <c r="SP105" s="35"/>
      <c r="SQ105" s="35"/>
      <c r="SR105" s="35"/>
      <c r="SS105" s="35"/>
      <c r="ST105" s="35"/>
      <c r="SU105" s="35"/>
      <c r="SV105" s="35"/>
      <c r="SW105" s="35"/>
      <c r="SX105" s="35"/>
      <c r="SY105" s="35"/>
      <c r="SZ105" s="35"/>
      <c r="TA105" s="35"/>
      <c r="TB105" s="35"/>
      <c r="TC105" s="35"/>
      <c r="TD105" s="35"/>
      <c r="TE105" s="35"/>
      <c r="TF105" s="35"/>
      <c r="TG105" s="35"/>
      <c r="TH105" s="35"/>
      <c r="TI105" s="35"/>
      <c r="TJ105" s="35"/>
      <c r="TK105" s="35"/>
      <c r="TL105" s="35"/>
      <c r="TM105" s="35"/>
      <c r="TN105" s="35"/>
      <c r="TO105" s="35"/>
      <c r="TP105" s="35"/>
      <c r="TQ105" s="35"/>
      <c r="TR105" s="35"/>
      <c r="TS105" s="35"/>
      <c r="TT105" s="35"/>
      <c r="TU105" s="35"/>
      <c r="TV105" s="35"/>
      <c r="TW105" s="35"/>
      <c r="TX105" s="35"/>
      <c r="TY105" s="35"/>
      <c r="TZ105" s="35"/>
      <c r="UA105" s="35"/>
      <c r="UB105" s="35"/>
      <c r="UC105" s="35"/>
      <c r="UD105" s="35"/>
      <c r="UE105" s="35"/>
      <c r="UF105" s="35"/>
      <c r="UG105" s="35"/>
      <c r="UH105" s="35"/>
      <c r="UI105" s="35"/>
      <c r="UJ105" s="35"/>
      <c r="UK105" s="35"/>
      <c r="UL105" s="35"/>
      <c r="UM105" s="35"/>
      <c r="UN105" s="35"/>
      <c r="UO105" s="35"/>
      <c r="UP105" s="35"/>
      <c r="UQ105" s="35"/>
      <c r="UR105" s="35"/>
      <c r="US105" s="35"/>
      <c r="UT105" s="35"/>
      <c r="UU105" s="35"/>
      <c r="UV105" s="35"/>
      <c r="UW105" s="35"/>
      <c r="UX105" s="35"/>
    </row>
    <row r="106" spans="1:570" s="34" customFormat="1" ht="1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c r="DO106" s="35"/>
      <c r="DP106" s="35"/>
      <c r="DQ106" s="35"/>
      <c r="DR106" s="35"/>
      <c r="DS106" s="35"/>
      <c r="DT106" s="35"/>
      <c r="DU106" s="35"/>
      <c r="DV106" s="35"/>
      <c r="DW106" s="35"/>
      <c r="DX106" s="35"/>
      <c r="DY106" s="35"/>
      <c r="DZ106" s="35"/>
      <c r="EA106" s="35"/>
      <c r="EB106" s="35"/>
      <c r="EC106" s="35"/>
      <c r="ED106" s="35"/>
      <c r="EE106" s="35"/>
      <c r="EF106" s="35"/>
      <c r="EG106" s="35"/>
      <c r="EH106" s="35"/>
      <c r="EI106" s="35"/>
      <c r="EJ106" s="35"/>
      <c r="EK106" s="35"/>
      <c r="EL106" s="35"/>
      <c r="EM106" s="35"/>
      <c r="EN106" s="35"/>
      <c r="EO106" s="35"/>
      <c r="EP106" s="35"/>
      <c r="EQ106" s="35"/>
      <c r="ER106" s="35"/>
      <c r="ES106" s="35"/>
      <c r="ET106" s="35"/>
      <c r="EU106" s="35"/>
      <c r="EV106" s="35"/>
      <c r="EW106" s="35"/>
      <c r="EX106" s="35"/>
      <c r="EY106" s="35"/>
      <c r="EZ106" s="35"/>
      <c r="FA106" s="35"/>
      <c r="FB106" s="35"/>
      <c r="FC106" s="35"/>
      <c r="FD106" s="35"/>
      <c r="FE106" s="35"/>
      <c r="FF106" s="35"/>
      <c r="FG106" s="35"/>
      <c r="FH106" s="35"/>
      <c r="FI106" s="35"/>
      <c r="FJ106" s="35"/>
      <c r="FK106" s="35"/>
      <c r="FL106" s="35"/>
      <c r="FM106" s="35"/>
      <c r="FN106" s="35"/>
      <c r="FO106" s="35"/>
      <c r="FP106" s="35"/>
      <c r="FQ106" s="35"/>
      <c r="FR106" s="35"/>
      <c r="FS106" s="35"/>
      <c r="FT106" s="35"/>
      <c r="FU106" s="35"/>
      <c r="FV106" s="35"/>
      <c r="FW106" s="35"/>
      <c r="FX106" s="35"/>
      <c r="FY106" s="35"/>
      <c r="FZ106" s="35"/>
      <c r="GA106" s="35"/>
      <c r="GB106" s="35"/>
      <c r="GC106" s="35"/>
      <c r="GD106" s="35"/>
      <c r="GE106" s="35"/>
      <c r="GF106" s="35"/>
      <c r="GG106" s="35"/>
      <c r="GH106" s="35"/>
      <c r="GI106" s="35"/>
      <c r="GJ106" s="35"/>
      <c r="GK106" s="35"/>
      <c r="GL106" s="35"/>
      <c r="GM106" s="35"/>
      <c r="GN106" s="35"/>
      <c r="GO106" s="35"/>
      <c r="GP106" s="35"/>
      <c r="GQ106" s="35"/>
      <c r="GR106" s="35"/>
      <c r="GS106" s="35"/>
      <c r="GT106" s="35"/>
      <c r="GU106" s="35"/>
      <c r="GV106" s="35"/>
      <c r="GW106" s="35"/>
      <c r="GX106" s="35"/>
      <c r="GY106" s="35"/>
      <c r="GZ106" s="35"/>
      <c r="HA106" s="35"/>
      <c r="HB106" s="35"/>
      <c r="HC106" s="35"/>
      <c r="HD106" s="35"/>
      <c r="HE106" s="35"/>
      <c r="HF106" s="35"/>
      <c r="HG106" s="35"/>
      <c r="HH106" s="35"/>
      <c r="HI106" s="35"/>
      <c r="HJ106" s="35"/>
      <c r="HK106" s="35"/>
      <c r="HL106" s="35"/>
      <c r="HM106" s="35"/>
      <c r="HN106" s="35"/>
      <c r="HO106" s="35"/>
      <c r="HP106" s="35"/>
      <c r="HQ106" s="35"/>
      <c r="HR106" s="35"/>
      <c r="HS106" s="35"/>
      <c r="HT106" s="35"/>
      <c r="HU106" s="35"/>
      <c r="HV106" s="35"/>
      <c r="HW106" s="35"/>
      <c r="HX106" s="35"/>
      <c r="HY106" s="35"/>
      <c r="HZ106" s="35"/>
      <c r="IA106" s="35"/>
      <c r="IB106" s="35"/>
      <c r="IC106" s="35"/>
      <c r="ID106" s="35"/>
      <c r="IE106" s="35"/>
      <c r="IF106" s="35"/>
      <c r="IG106" s="35"/>
      <c r="IH106" s="35"/>
      <c r="II106" s="35"/>
      <c r="IJ106" s="35"/>
      <c r="IK106" s="35"/>
      <c r="IL106" s="35"/>
      <c r="IM106" s="35"/>
      <c r="IN106" s="35"/>
      <c r="IO106" s="35"/>
      <c r="IP106" s="35"/>
      <c r="IQ106" s="35"/>
      <c r="IR106" s="35"/>
      <c r="IS106" s="35"/>
      <c r="IT106" s="35"/>
      <c r="IU106" s="35"/>
      <c r="IV106" s="35"/>
      <c r="IW106" s="35"/>
      <c r="IX106" s="35"/>
      <c r="IY106" s="35"/>
      <c r="IZ106" s="35"/>
      <c r="JA106" s="35"/>
      <c r="JB106" s="35"/>
      <c r="JC106" s="35"/>
      <c r="JD106" s="35"/>
      <c r="JE106" s="35"/>
      <c r="JF106" s="35"/>
      <c r="JG106" s="35"/>
      <c r="JH106" s="35"/>
      <c r="JI106" s="35"/>
      <c r="JJ106" s="35"/>
      <c r="JK106" s="35"/>
      <c r="JL106" s="35"/>
      <c r="JM106" s="35"/>
      <c r="JN106" s="35"/>
      <c r="JO106" s="35"/>
      <c r="JP106" s="35"/>
      <c r="JQ106" s="35"/>
      <c r="JR106" s="35"/>
      <c r="JS106" s="35"/>
      <c r="JT106" s="35"/>
      <c r="JU106" s="35"/>
      <c r="JV106" s="35"/>
      <c r="JW106" s="35"/>
      <c r="JX106" s="35"/>
      <c r="JY106" s="35"/>
      <c r="JZ106" s="35"/>
      <c r="KA106" s="35"/>
      <c r="KB106" s="35"/>
      <c r="KC106" s="35"/>
      <c r="KD106" s="35"/>
      <c r="KE106" s="35"/>
      <c r="KF106" s="35"/>
      <c r="KG106" s="35"/>
      <c r="KH106" s="35"/>
      <c r="KI106" s="35"/>
      <c r="KJ106" s="35"/>
      <c r="KK106" s="35"/>
      <c r="KL106" s="35"/>
      <c r="KM106" s="35"/>
      <c r="KN106" s="35"/>
      <c r="KO106" s="35"/>
      <c r="KP106" s="35"/>
      <c r="KQ106" s="35"/>
      <c r="KR106" s="35"/>
      <c r="KS106" s="35"/>
      <c r="KT106" s="35"/>
      <c r="KU106" s="35"/>
      <c r="KV106" s="35"/>
      <c r="KW106" s="35"/>
      <c r="KX106" s="35"/>
      <c r="KY106" s="35"/>
      <c r="KZ106" s="35"/>
      <c r="LA106" s="35"/>
      <c r="LB106" s="35"/>
      <c r="LC106" s="35"/>
      <c r="LD106" s="35"/>
      <c r="LE106" s="35"/>
      <c r="LF106" s="35"/>
      <c r="LG106" s="35"/>
      <c r="LH106" s="35"/>
      <c r="LI106" s="35"/>
      <c r="LJ106" s="35"/>
      <c r="LK106" s="35"/>
      <c r="LL106" s="35"/>
      <c r="LM106" s="35"/>
      <c r="LN106" s="35"/>
      <c r="LO106" s="35"/>
      <c r="LP106" s="35"/>
      <c r="LQ106" s="35"/>
      <c r="LR106" s="35"/>
      <c r="LS106" s="35"/>
      <c r="LT106" s="35"/>
      <c r="LU106" s="35"/>
      <c r="LV106" s="35"/>
      <c r="LW106" s="35"/>
      <c r="LX106" s="35"/>
      <c r="LY106" s="35"/>
      <c r="LZ106" s="35"/>
      <c r="MA106" s="35"/>
      <c r="MB106" s="35"/>
      <c r="MC106" s="35"/>
      <c r="MD106" s="35"/>
      <c r="ME106" s="35"/>
      <c r="MF106" s="35"/>
      <c r="MG106" s="35"/>
      <c r="MH106" s="35"/>
      <c r="MI106" s="35"/>
      <c r="MJ106" s="35"/>
      <c r="MK106" s="35"/>
      <c r="ML106" s="35"/>
      <c r="MM106" s="35"/>
      <c r="MN106" s="35"/>
      <c r="MO106" s="35"/>
      <c r="MP106" s="35"/>
      <c r="MQ106" s="35"/>
      <c r="MR106" s="35"/>
      <c r="MS106" s="35"/>
      <c r="MT106" s="35"/>
      <c r="MU106" s="35"/>
      <c r="MV106" s="35"/>
      <c r="MW106" s="35"/>
      <c r="MX106" s="35"/>
      <c r="MY106" s="35"/>
      <c r="MZ106" s="35"/>
      <c r="NA106" s="35"/>
      <c r="NB106" s="35"/>
      <c r="NC106" s="35"/>
      <c r="ND106" s="35"/>
      <c r="NE106" s="35"/>
      <c r="NF106" s="35"/>
      <c r="NG106" s="35"/>
      <c r="NH106" s="35"/>
      <c r="NI106" s="35"/>
      <c r="NJ106" s="35"/>
      <c r="NK106" s="35"/>
      <c r="NL106" s="35"/>
      <c r="NM106" s="35"/>
      <c r="NN106" s="35"/>
      <c r="NO106" s="35"/>
      <c r="NP106" s="35"/>
      <c r="NQ106" s="35"/>
      <c r="NR106" s="35"/>
      <c r="NS106" s="35"/>
      <c r="NT106" s="35"/>
      <c r="NU106" s="35"/>
      <c r="NV106" s="35"/>
      <c r="NW106" s="35"/>
      <c r="NX106" s="35"/>
      <c r="NY106" s="35"/>
      <c r="NZ106" s="35"/>
      <c r="OA106" s="35"/>
      <c r="OB106" s="35"/>
      <c r="OC106" s="35"/>
      <c r="OD106" s="35"/>
      <c r="OE106" s="35"/>
      <c r="OF106" s="35"/>
      <c r="OG106" s="35"/>
      <c r="OH106" s="35"/>
      <c r="OI106" s="35"/>
      <c r="OJ106" s="35"/>
      <c r="OK106" s="35"/>
      <c r="OL106" s="35"/>
      <c r="OM106" s="35"/>
      <c r="ON106" s="35"/>
      <c r="OO106" s="35"/>
      <c r="OP106" s="35"/>
      <c r="OQ106" s="35"/>
      <c r="OR106" s="35"/>
      <c r="OS106" s="35"/>
      <c r="OT106" s="35"/>
      <c r="OU106" s="35"/>
      <c r="OV106" s="35"/>
      <c r="OW106" s="35"/>
      <c r="OX106" s="35"/>
      <c r="OY106" s="35"/>
      <c r="OZ106" s="35"/>
      <c r="PA106" s="35"/>
      <c r="PB106" s="35"/>
      <c r="PC106" s="35"/>
      <c r="PD106" s="35"/>
      <c r="PE106" s="35"/>
      <c r="PF106" s="35"/>
      <c r="PG106" s="35"/>
      <c r="PH106" s="35"/>
      <c r="PI106" s="35"/>
      <c r="PJ106" s="35"/>
      <c r="PK106" s="35"/>
      <c r="PL106" s="35"/>
      <c r="PM106" s="35"/>
      <c r="PN106" s="35"/>
      <c r="PO106" s="35"/>
      <c r="PP106" s="35"/>
      <c r="PQ106" s="35"/>
      <c r="PR106" s="35"/>
      <c r="PS106" s="35"/>
      <c r="PT106" s="35"/>
      <c r="PU106" s="35"/>
      <c r="PV106" s="35"/>
      <c r="PW106" s="35"/>
      <c r="PX106" s="35"/>
      <c r="PY106" s="35"/>
      <c r="PZ106" s="35"/>
      <c r="QA106" s="35"/>
      <c r="QB106" s="35"/>
      <c r="QC106" s="35"/>
      <c r="QD106" s="35"/>
      <c r="QE106" s="35"/>
      <c r="QF106" s="35"/>
      <c r="QG106" s="35"/>
      <c r="QH106" s="35"/>
      <c r="QI106" s="35"/>
      <c r="QJ106" s="35"/>
      <c r="QK106" s="35"/>
      <c r="QL106" s="35"/>
      <c r="QM106" s="35"/>
      <c r="QN106" s="35"/>
      <c r="QO106" s="35"/>
      <c r="QP106" s="35"/>
      <c r="QQ106" s="35"/>
      <c r="QR106" s="35"/>
      <c r="QS106" s="35"/>
      <c r="QT106" s="35"/>
      <c r="QU106" s="35"/>
      <c r="QV106" s="35"/>
      <c r="QW106" s="35"/>
      <c r="QX106" s="35"/>
      <c r="QY106" s="35"/>
      <c r="QZ106" s="35"/>
      <c r="RA106" s="35"/>
      <c r="RB106" s="35"/>
      <c r="RC106" s="35"/>
      <c r="RD106" s="35"/>
      <c r="RE106" s="35"/>
      <c r="RF106" s="35"/>
      <c r="RG106" s="35"/>
      <c r="RH106" s="35"/>
      <c r="RI106" s="35"/>
      <c r="RJ106" s="35"/>
      <c r="RK106" s="35"/>
      <c r="RL106" s="35"/>
      <c r="RM106" s="35"/>
      <c r="RN106" s="35"/>
      <c r="RO106" s="35"/>
      <c r="RP106" s="35"/>
      <c r="RQ106" s="35"/>
      <c r="RR106" s="35"/>
      <c r="RS106" s="35"/>
      <c r="RT106" s="35"/>
      <c r="RU106" s="35"/>
      <c r="RV106" s="35"/>
      <c r="RW106" s="35"/>
      <c r="RX106" s="35"/>
      <c r="RY106" s="35"/>
      <c r="RZ106" s="35"/>
      <c r="SA106" s="35"/>
      <c r="SB106" s="35"/>
      <c r="SC106" s="35"/>
      <c r="SD106" s="35"/>
      <c r="SE106" s="35"/>
      <c r="SF106" s="35"/>
      <c r="SG106" s="35"/>
      <c r="SH106" s="35"/>
      <c r="SI106" s="35"/>
      <c r="SJ106" s="35"/>
      <c r="SK106" s="35"/>
      <c r="SL106" s="35"/>
      <c r="SM106" s="35"/>
      <c r="SN106" s="35"/>
      <c r="SO106" s="35"/>
      <c r="SP106" s="35"/>
      <c r="SQ106" s="35"/>
      <c r="SR106" s="35"/>
      <c r="SS106" s="35"/>
      <c r="ST106" s="35"/>
      <c r="SU106" s="35"/>
      <c r="SV106" s="35"/>
      <c r="SW106" s="35"/>
      <c r="SX106" s="35"/>
      <c r="SY106" s="35"/>
      <c r="SZ106" s="35"/>
      <c r="TA106" s="35"/>
      <c r="TB106" s="35"/>
      <c r="TC106" s="35"/>
      <c r="TD106" s="35"/>
      <c r="TE106" s="35"/>
      <c r="TF106" s="35"/>
      <c r="TG106" s="35"/>
      <c r="TH106" s="35"/>
      <c r="TI106" s="35"/>
      <c r="TJ106" s="35"/>
      <c r="TK106" s="35"/>
      <c r="TL106" s="35"/>
      <c r="TM106" s="35"/>
      <c r="TN106" s="35"/>
      <c r="TO106" s="35"/>
      <c r="TP106" s="35"/>
      <c r="TQ106" s="35"/>
      <c r="TR106" s="35"/>
      <c r="TS106" s="35"/>
      <c r="TT106" s="35"/>
      <c r="TU106" s="35"/>
      <c r="TV106" s="35"/>
      <c r="TW106" s="35"/>
      <c r="TX106" s="35"/>
      <c r="TY106" s="35"/>
      <c r="TZ106" s="35"/>
      <c r="UA106" s="35"/>
      <c r="UB106" s="35"/>
      <c r="UC106" s="35"/>
      <c r="UD106" s="35"/>
      <c r="UE106" s="35"/>
      <c r="UF106" s="35"/>
      <c r="UG106" s="35"/>
      <c r="UH106" s="35"/>
      <c r="UI106" s="35"/>
      <c r="UJ106" s="35"/>
      <c r="UK106" s="35"/>
      <c r="UL106" s="35"/>
      <c r="UM106" s="35"/>
      <c r="UN106" s="35"/>
      <c r="UO106" s="35"/>
      <c r="UP106" s="35"/>
      <c r="UQ106" s="35"/>
      <c r="UR106" s="35"/>
      <c r="US106" s="35"/>
      <c r="UT106" s="35"/>
      <c r="UU106" s="35"/>
      <c r="UV106" s="35"/>
      <c r="UW106" s="35"/>
      <c r="UX106" s="35"/>
    </row>
    <row r="107" spans="1:570" s="34" customFormat="1" ht="1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c r="DO107" s="35"/>
      <c r="DP107" s="35"/>
      <c r="DQ107" s="35"/>
      <c r="DR107" s="35"/>
      <c r="DS107" s="35"/>
      <c r="DT107" s="35"/>
      <c r="DU107" s="35"/>
      <c r="DV107" s="35"/>
      <c r="DW107" s="35"/>
      <c r="DX107" s="35"/>
      <c r="DY107" s="35"/>
      <c r="DZ107" s="35"/>
      <c r="EA107" s="35"/>
      <c r="EB107" s="35"/>
      <c r="EC107" s="35"/>
      <c r="ED107" s="35"/>
      <c r="EE107" s="35"/>
      <c r="EF107" s="35"/>
      <c r="EG107" s="35"/>
      <c r="EH107" s="35"/>
      <c r="EI107" s="35"/>
      <c r="EJ107" s="35"/>
      <c r="EK107" s="35"/>
      <c r="EL107" s="35"/>
      <c r="EM107" s="35"/>
      <c r="EN107" s="35"/>
      <c r="EO107" s="35"/>
      <c r="EP107" s="35"/>
      <c r="EQ107" s="35"/>
      <c r="ER107" s="35"/>
      <c r="ES107" s="35"/>
      <c r="ET107" s="35"/>
      <c r="EU107" s="35"/>
      <c r="EV107" s="35"/>
      <c r="EW107" s="35"/>
      <c r="EX107" s="35"/>
      <c r="EY107" s="35"/>
      <c r="EZ107" s="35"/>
      <c r="FA107" s="35"/>
      <c r="FB107" s="35"/>
      <c r="FC107" s="35"/>
      <c r="FD107" s="35"/>
      <c r="FE107" s="35"/>
      <c r="FF107" s="35"/>
      <c r="FG107" s="35"/>
      <c r="FH107" s="35"/>
      <c r="FI107" s="35"/>
      <c r="FJ107" s="35"/>
      <c r="FK107" s="35"/>
      <c r="FL107" s="35"/>
      <c r="FM107" s="35"/>
      <c r="FN107" s="35"/>
      <c r="FO107" s="35"/>
      <c r="FP107" s="35"/>
      <c r="FQ107" s="35"/>
      <c r="FR107" s="35"/>
      <c r="FS107" s="35"/>
      <c r="FT107" s="35"/>
      <c r="FU107" s="35"/>
      <c r="FV107" s="35"/>
      <c r="FW107" s="35"/>
      <c r="FX107" s="35"/>
      <c r="FY107" s="35"/>
      <c r="FZ107" s="35"/>
      <c r="GA107" s="35"/>
      <c r="GB107" s="35"/>
      <c r="GC107" s="35"/>
      <c r="GD107" s="35"/>
      <c r="GE107" s="35"/>
      <c r="GF107" s="35"/>
      <c r="GG107" s="35"/>
      <c r="GH107" s="35"/>
      <c r="GI107" s="35"/>
      <c r="GJ107" s="35"/>
      <c r="GK107" s="35"/>
      <c r="GL107" s="35"/>
      <c r="GM107" s="35"/>
      <c r="GN107" s="35"/>
      <c r="GO107" s="35"/>
      <c r="GP107" s="35"/>
      <c r="GQ107" s="35"/>
      <c r="GR107" s="35"/>
      <c r="GS107" s="35"/>
      <c r="GT107" s="35"/>
      <c r="GU107" s="35"/>
      <c r="GV107" s="35"/>
      <c r="GW107" s="35"/>
      <c r="GX107" s="35"/>
      <c r="GY107" s="35"/>
      <c r="GZ107" s="35"/>
      <c r="HA107" s="35"/>
      <c r="HB107" s="35"/>
      <c r="HC107" s="35"/>
      <c r="HD107" s="35"/>
      <c r="HE107" s="35"/>
      <c r="HF107" s="35"/>
      <c r="HG107" s="35"/>
      <c r="HH107" s="35"/>
      <c r="HI107" s="35"/>
      <c r="HJ107" s="35"/>
      <c r="HK107" s="35"/>
      <c r="HL107" s="35"/>
      <c r="HM107" s="35"/>
      <c r="HN107" s="35"/>
      <c r="HO107" s="35"/>
      <c r="HP107" s="35"/>
      <c r="HQ107" s="35"/>
      <c r="HR107" s="35"/>
      <c r="HS107" s="35"/>
      <c r="HT107" s="35"/>
      <c r="HU107" s="35"/>
      <c r="HV107" s="35"/>
      <c r="HW107" s="35"/>
      <c r="HX107" s="35"/>
      <c r="HY107" s="35"/>
      <c r="HZ107" s="35"/>
      <c r="IA107" s="35"/>
      <c r="IB107" s="35"/>
      <c r="IC107" s="35"/>
      <c r="ID107" s="35"/>
      <c r="IE107" s="35"/>
      <c r="IF107" s="35"/>
      <c r="IG107" s="35"/>
      <c r="IH107" s="35"/>
      <c r="II107" s="35"/>
      <c r="IJ107" s="35"/>
      <c r="IK107" s="35"/>
      <c r="IL107" s="35"/>
      <c r="IM107" s="35"/>
      <c r="IN107" s="35"/>
      <c r="IO107" s="35"/>
      <c r="IP107" s="35"/>
      <c r="IQ107" s="35"/>
      <c r="IR107" s="35"/>
      <c r="IS107" s="35"/>
      <c r="IT107" s="35"/>
      <c r="IU107" s="35"/>
      <c r="IV107" s="35"/>
      <c r="IW107" s="35"/>
      <c r="IX107" s="35"/>
      <c r="IY107" s="35"/>
      <c r="IZ107" s="35"/>
      <c r="JA107" s="35"/>
      <c r="JB107" s="35"/>
      <c r="JC107" s="35"/>
      <c r="JD107" s="35"/>
      <c r="JE107" s="35"/>
      <c r="JF107" s="35"/>
      <c r="JG107" s="35"/>
      <c r="JH107" s="35"/>
      <c r="JI107" s="35"/>
      <c r="JJ107" s="35"/>
      <c r="JK107" s="35"/>
      <c r="JL107" s="35"/>
      <c r="JM107" s="35"/>
      <c r="JN107" s="35"/>
      <c r="JO107" s="35"/>
      <c r="JP107" s="35"/>
      <c r="JQ107" s="35"/>
      <c r="JR107" s="35"/>
      <c r="JS107" s="35"/>
      <c r="JT107" s="35"/>
      <c r="JU107" s="35"/>
      <c r="JV107" s="35"/>
      <c r="JW107" s="35"/>
      <c r="JX107" s="35"/>
      <c r="JY107" s="35"/>
      <c r="JZ107" s="35"/>
      <c r="KA107" s="35"/>
      <c r="KB107" s="35"/>
      <c r="KC107" s="35"/>
      <c r="KD107" s="35"/>
      <c r="KE107" s="35"/>
      <c r="KF107" s="35"/>
      <c r="KG107" s="35"/>
      <c r="KH107" s="35"/>
      <c r="KI107" s="35"/>
      <c r="KJ107" s="35"/>
      <c r="KK107" s="35"/>
      <c r="KL107" s="35"/>
      <c r="KM107" s="35"/>
      <c r="KN107" s="35"/>
      <c r="KO107" s="35"/>
      <c r="KP107" s="35"/>
      <c r="KQ107" s="35"/>
      <c r="KR107" s="35"/>
      <c r="KS107" s="35"/>
      <c r="KT107" s="35"/>
      <c r="KU107" s="35"/>
      <c r="KV107" s="35"/>
      <c r="KW107" s="35"/>
      <c r="KX107" s="35"/>
      <c r="KY107" s="35"/>
      <c r="KZ107" s="35"/>
      <c r="LA107" s="35"/>
      <c r="LB107" s="35"/>
      <c r="LC107" s="35"/>
      <c r="LD107" s="35"/>
      <c r="LE107" s="35"/>
      <c r="LF107" s="35"/>
      <c r="LG107" s="35"/>
      <c r="LH107" s="35"/>
      <c r="LI107" s="35"/>
      <c r="LJ107" s="35"/>
      <c r="LK107" s="35"/>
      <c r="LL107" s="35"/>
      <c r="LM107" s="35"/>
      <c r="LN107" s="35"/>
      <c r="LO107" s="35"/>
      <c r="LP107" s="35"/>
      <c r="LQ107" s="35"/>
      <c r="LR107" s="35"/>
      <c r="LS107" s="35"/>
      <c r="LT107" s="35"/>
      <c r="LU107" s="35"/>
      <c r="LV107" s="35"/>
      <c r="LW107" s="35"/>
      <c r="LX107" s="35"/>
      <c r="LY107" s="35"/>
      <c r="LZ107" s="35"/>
      <c r="MA107" s="35"/>
      <c r="MB107" s="35"/>
      <c r="MC107" s="35"/>
      <c r="MD107" s="35"/>
      <c r="ME107" s="35"/>
      <c r="MF107" s="35"/>
      <c r="MG107" s="35"/>
      <c r="MH107" s="35"/>
      <c r="MI107" s="35"/>
      <c r="MJ107" s="35"/>
      <c r="MK107" s="35"/>
      <c r="ML107" s="35"/>
      <c r="MM107" s="35"/>
      <c r="MN107" s="35"/>
      <c r="MO107" s="35"/>
      <c r="MP107" s="35"/>
      <c r="MQ107" s="35"/>
      <c r="MR107" s="35"/>
      <c r="MS107" s="35"/>
      <c r="MT107" s="35"/>
      <c r="MU107" s="35"/>
      <c r="MV107" s="35"/>
      <c r="MW107" s="35"/>
      <c r="MX107" s="35"/>
      <c r="MY107" s="35"/>
      <c r="MZ107" s="35"/>
      <c r="NA107" s="35"/>
      <c r="NB107" s="35"/>
      <c r="NC107" s="35"/>
      <c r="ND107" s="35"/>
      <c r="NE107" s="35"/>
      <c r="NF107" s="35"/>
      <c r="NG107" s="35"/>
      <c r="NH107" s="35"/>
      <c r="NI107" s="35"/>
      <c r="NJ107" s="35"/>
      <c r="NK107" s="35"/>
      <c r="NL107" s="35"/>
      <c r="NM107" s="35"/>
      <c r="NN107" s="35"/>
      <c r="NO107" s="35"/>
      <c r="NP107" s="35"/>
      <c r="NQ107" s="35"/>
      <c r="NR107" s="35"/>
      <c r="NS107" s="35"/>
      <c r="NT107" s="35"/>
      <c r="NU107" s="35"/>
      <c r="NV107" s="35"/>
      <c r="NW107" s="35"/>
      <c r="NX107" s="35"/>
      <c r="NY107" s="35"/>
      <c r="NZ107" s="35"/>
      <c r="OA107" s="35"/>
      <c r="OB107" s="35"/>
      <c r="OC107" s="35"/>
      <c r="OD107" s="35"/>
      <c r="OE107" s="35"/>
      <c r="OF107" s="35"/>
      <c r="OG107" s="35"/>
      <c r="OH107" s="35"/>
      <c r="OI107" s="35"/>
      <c r="OJ107" s="35"/>
      <c r="OK107" s="35"/>
      <c r="OL107" s="35"/>
      <c r="OM107" s="35"/>
      <c r="ON107" s="35"/>
      <c r="OO107" s="35"/>
      <c r="OP107" s="35"/>
      <c r="OQ107" s="35"/>
      <c r="OR107" s="35"/>
      <c r="OS107" s="35"/>
      <c r="OT107" s="35"/>
      <c r="OU107" s="35"/>
      <c r="OV107" s="35"/>
      <c r="OW107" s="35"/>
      <c r="OX107" s="35"/>
      <c r="OY107" s="35"/>
      <c r="OZ107" s="35"/>
      <c r="PA107" s="35"/>
      <c r="PB107" s="35"/>
      <c r="PC107" s="35"/>
      <c r="PD107" s="35"/>
      <c r="PE107" s="35"/>
      <c r="PF107" s="35"/>
      <c r="PG107" s="35"/>
      <c r="PH107" s="35"/>
      <c r="PI107" s="35"/>
      <c r="PJ107" s="35"/>
      <c r="PK107" s="35"/>
      <c r="PL107" s="35"/>
      <c r="PM107" s="35"/>
      <c r="PN107" s="35"/>
      <c r="PO107" s="35"/>
      <c r="PP107" s="35"/>
      <c r="PQ107" s="35"/>
      <c r="PR107" s="35"/>
      <c r="PS107" s="35"/>
      <c r="PT107" s="35"/>
      <c r="PU107" s="35"/>
      <c r="PV107" s="35"/>
      <c r="PW107" s="35"/>
      <c r="PX107" s="35"/>
      <c r="PY107" s="35"/>
      <c r="PZ107" s="35"/>
      <c r="QA107" s="35"/>
      <c r="QB107" s="35"/>
      <c r="QC107" s="35"/>
      <c r="QD107" s="35"/>
      <c r="QE107" s="35"/>
      <c r="QF107" s="35"/>
      <c r="QG107" s="35"/>
      <c r="QH107" s="35"/>
      <c r="QI107" s="35"/>
      <c r="QJ107" s="35"/>
      <c r="QK107" s="35"/>
      <c r="QL107" s="35"/>
      <c r="QM107" s="35"/>
      <c r="QN107" s="35"/>
      <c r="QO107" s="35"/>
      <c r="QP107" s="35"/>
      <c r="QQ107" s="35"/>
      <c r="QR107" s="35"/>
      <c r="QS107" s="35"/>
      <c r="QT107" s="35"/>
      <c r="QU107" s="35"/>
      <c r="QV107" s="35"/>
      <c r="QW107" s="35"/>
      <c r="QX107" s="35"/>
      <c r="QY107" s="35"/>
      <c r="QZ107" s="35"/>
      <c r="RA107" s="35"/>
      <c r="RB107" s="35"/>
      <c r="RC107" s="35"/>
      <c r="RD107" s="35"/>
      <c r="RE107" s="35"/>
      <c r="RF107" s="35"/>
      <c r="RG107" s="35"/>
      <c r="RH107" s="35"/>
      <c r="RI107" s="35"/>
      <c r="RJ107" s="35"/>
      <c r="RK107" s="35"/>
      <c r="RL107" s="35"/>
      <c r="RM107" s="35"/>
      <c r="RN107" s="35"/>
      <c r="RO107" s="35"/>
      <c r="RP107" s="35"/>
      <c r="RQ107" s="35"/>
      <c r="RR107" s="35"/>
      <c r="RS107" s="35"/>
      <c r="RT107" s="35"/>
      <c r="RU107" s="35"/>
      <c r="RV107" s="35"/>
      <c r="RW107" s="35"/>
      <c r="RX107" s="35"/>
      <c r="RY107" s="35"/>
      <c r="RZ107" s="35"/>
      <c r="SA107" s="35"/>
      <c r="SB107" s="35"/>
      <c r="SC107" s="35"/>
      <c r="SD107" s="35"/>
      <c r="SE107" s="35"/>
      <c r="SF107" s="35"/>
      <c r="SG107" s="35"/>
      <c r="SH107" s="35"/>
      <c r="SI107" s="35"/>
      <c r="SJ107" s="35"/>
      <c r="SK107" s="35"/>
      <c r="SL107" s="35"/>
      <c r="SM107" s="35"/>
      <c r="SN107" s="35"/>
      <c r="SO107" s="35"/>
      <c r="SP107" s="35"/>
      <c r="SQ107" s="35"/>
      <c r="SR107" s="35"/>
      <c r="SS107" s="35"/>
      <c r="ST107" s="35"/>
      <c r="SU107" s="35"/>
      <c r="SV107" s="35"/>
      <c r="SW107" s="35"/>
      <c r="SX107" s="35"/>
      <c r="SY107" s="35"/>
      <c r="SZ107" s="35"/>
      <c r="TA107" s="35"/>
      <c r="TB107" s="35"/>
      <c r="TC107" s="35"/>
      <c r="TD107" s="35"/>
      <c r="TE107" s="35"/>
      <c r="TF107" s="35"/>
      <c r="TG107" s="35"/>
      <c r="TH107" s="35"/>
      <c r="TI107" s="35"/>
      <c r="TJ107" s="35"/>
      <c r="TK107" s="35"/>
      <c r="TL107" s="35"/>
      <c r="TM107" s="35"/>
      <c r="TN107" s="35"/>
      <c r="TO107" s="35"/>
      <c r="TP107" s="35"/>
      <c r="TQ107" s="35"/>
      <c r="TR107" s="35"/>
      <c r="TS107" s="35"/>
      <c r="TT107" s="35"/>
      <c r="TU107" s="35"/>
      <c r="TV107" s="35"/>
      <c r="TW107" s="35"/>
      <c r="TX107" s="35"/>
      <c r="TY107" s="35"/>
      <c r="TZ107" s="35"/>
      <c r="UA107" s="35"/>
      <c r="UB107" s="35"/>
      <c r="UC107" s="35"/>
      <c r="UD107" s="35"/>
      <c r="UE107" s="35"/>
      <c r="UF107" s="35"/>
      <c r="UG107" s="35"/>
      <c r="UH107" s="35"/>
      <c r="UI107" s="35"/>
      <c r="UJ107" s="35"/>
      <c r="UK107" s="35"/>
      <c r="UL107" s="35"/>
      <c r="UM107" s="35"/>
      <c r="UN107" s="35"/>
      <c r="UO107" s="35"/>
      <c r="UP107" s="35"/>
      <c r="UQ107" s="35"/>
      <c r="UR107" s="35"/>
      <c r="US107" s="35"/>
      <c r="UT107" s="35"/>
      <c r="UU107" s="35"/>
      <c r="UV107" s="35"/>
      <c r="UW107" s="35"/>
      <c r="UX107" s="35"/>
    </row>
    <row r="108" spans="1:570" s="34" customFormat="1" ht="1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c r="DO108" s="35"/>
      <c r="DP108" s="35"/>
      <c r="DQ108" s="35"/>
      <c r="DR108" s="35"/>
      <c r="DS108" s="35"/>
      <c r="DT108" s="35"/>
      <c r="DU108" s="35"/>
      <c r="DV108" s="35"/>
      <c r="DW108" s="35"/>
      <c r="DX108" s="35"/>
      <c r="DY108" s="35"/>
      <c r="DZ108" s="35"/>
      <c r="EA108" s="35"/>
      <c r="EB108" s="35"/>
      <c r="EC108" s="35"/>
      <c r="ED108" s="35"/>
      <c r="EE108" s="35"/>
      <c r="EF108" s="35"/>
      <c r="EG108" s="35"/>
      <c r="EH108" s="35"/>
      <c r="EI108" s="35"/>
      <c r="EJ108" s="35"/>
      <c r="EK108" s="35"/>
      <c r="EL108" s="35"/>
      <c r="EM108" s="35"/>
      <c r="EN108" s="35"/>
      <c r="EO108" s="35"/>
      <c r="EP108" s="35"/>
      <c r="EQ108" s="35"/>
      <c r="ER108" s="35"/>
      <c r="ES108" s="35"/>
      <c r="ET108" s="35"/>
      <c r="EU108" s="35"/>
      <c r="EV108" s="35"/>
      <c r="EW108" s="35"/>
      <c r="EX108" s="35"/>
      <c r="EY108" s="35"/>
      <c r="EZ108" s="35"/>
      <c r="FA108" s="35"/>
      <c r="FB108" s="35"/>
      <c r="FC108" s="35"/>
      <c r="FD108" s="35"/>
      <c r="FE108" s="35"/>
      <c r="FF108" s="35"/>
      <c r="FG108" s="35"/>
      <c r="FH108" s="35"/>
      <c r="FI108" s="35"/>
      <c r="FJ108" s="35"/>
      <c r="FK108" s="35"/>
      <c r="FL108" s="35"/>
      <c r="FM108" s="35"/>
      <c r="FN108" s="35"/>
      <c r="FO108" s="35"/>
      <c r="FP108" s="35"/>
      <c r="FQ108" s="35"/>
      <c r="FR108" s="35"/>
      <c r="FS108" s="35"/>
      <c r="FT108" s="35"/>
      <c r="FU108" s="35"/>
      <c r="FV108" s="35"/>
      <c r="FW108" s="35"/>
      <c r="FX108" s="35"/>
      <c r="FY108" s="35"/>
      <c r="FZ108" s="35"/>
      <c r="GA108" s="35"/>
      <c r="GB108" s="35"/>
      <c r="GC108" s="35"/>
      <c r="GD108" s="35"/>
      <c r="GE108" s="35"/>
      <c r="GF108" s="35"/>
      <c r="GG108" s="35"/>
      <c r="GH108" s="35"/>
      <c r="GI108" s="35"/>
      <c r="GJ108" s="35"/>
      <c r="GK108" s="35"/>
      <c r="GL108" s="35"/>
      <c r="GM108" s="35"/>
      <c r="GN108" s="35"/>
      <c r="GO108" s="35"/>
      <c r="GP108" s="35"/>
      <c r="GQ108" s="35"/>
      <c r="GR108" s="35"/>
      <c r="GS108" s="35"/>
      <c r="GT108" s="35"/>
      <c r="GU108" s="35"/>
      <c r="GV108" s="35"/>
      <c r="GW108" s="35"/>
      <c r="GX108" s="35"/>
      <c r="GY108" s="35"/>
      <c r="GZ108" s="35"/>
      <c r="HA108" s="35"/>
      <c r="HB108" s="35"/>
      <c r="HC108" s="35"/>
      <c r="HD108" s="35"/>
      <c r="HE108" s="35"/>
      <c r="HF108" s="35"/>
      <c r="HG108" s="35"/>
      <c r="HH108" s="35"/>
      <c r="HI108" s="35"/>
      <c r="HJ108" s="35"/>
      <c r="HK108" s="35"/>
      <c r="HL108" s="35"/>
      <c r="HM108" s="35"/>
      <c r="HN108" s="35"/>
      <c r="HO108" s="35"/>
      <c r="HP108" s="35"/>
      <c r="HQ108" s="35"/>
      <c r="HR108" s="35"/>
      <c r="HS108" s="35"/>
      <c r="HT108" s="35"/>
      <c r="HU108" s="35"/>
      <c r="HV108" s="35"/>
      <c r="HW108" s="35"/>
      <c r="HX108" s="35"/>
      <c r="HY108" s="35"/>
      <c r="HZ108" s="35"/>
      <c r="IA108" s="35"/>
      <c r="IB108" s="35"/>
      <c r="IC108" s="35"/>
      <c r="ID108" s="35"/>
      <c r="IE108" s="35"/>
      <c r="IF108" s="35"/>
      <c r="IG108" s="35"/>
      <c r="IH108" s="35"/>
      <c r="II108" s="35"/>
      <c r="IJ108" s="35"/>
      <c r="IK108" s="35"/>
      <c r="IL108" s="35"/>
      <c r="IM108" s="35"/>
      <c r="IN108" s="35"/>
      <c r="IO108" s="35"/>
      <c r="IP108" s="35"/>
      <c r="IQ108" s="35"/>
      <c r="IR108" s="35"/>
      <c r="IS108" s="35"/>
      <c r="IT108" s="35"/>
      <c r="IU108" s="35"/>
      <c r="IV108" s="35"/>
      <c r="IW108" s="35"/>
      <c r="IX108" s="35"/>
      <c r="IY108" s="35"/>
      <c r="IZ108" s="35"/>
      <c r="JA108" s="35"/>
      <c r="JB108" s="35"/>
      <c r="JC108" s="35"/>
      <c r="JD108" s="35"/>
      <c r="JE108" s="35"/>
      <c r="JF108" s="35"/>
      <c r="JG108" s="35"/>
      <c r="JH108" s="35"/>
      <c r="JI108" s="35"/>
      <c r="JJ108" s="35"/>
      <c r="JK108" s="35"/>
      <c r="JL108" s="35"/>
      <c r="JM108" s="35"/>
      <c r="JN108" s="35"/>
      <c r="JO108" s="35"/>
      <c r="JP108" s="35"/>
      <c r="JQ108" s="35"/>
      <c r="JR108" s="35"/>
      <c r="JS108" s="35"/>
      <c r="JT108" s="35"/>
      <c r="JU108" s="35"/>
      <c r="JV108" s="35"/>
      <c r="JW108" s="35"/>
      <c r="JX108" s="35"/>
      <c r="JY108" s="35"/>
      <c r="JZ108" s="35"/>
      <c r="KA108" s="35"/>
      <c r="KB108" s="35"/>
      <c r="KC108" s="35"/>
      <c r="KD108" s="35"/>
      <c r="KE108" s="35"/>
      <c r="KF108" s="35"/>
      <c r="KG108" s="35"/>
      <c r="KH108" s="35"/>
      <c r="KI108" s="35"/>
      <c r="KJ108" s="35"/>
      <c r="KK108" s="35"/>
      <c r="KL108" s="35"/>
      <c r="KM108" s="35"/>
      <c r="KN108" s="35"/>
      <c r="KO108" s="35"/>
      <c r="KP108" s="35"/>
      <c r="KQ108" s="35"/>
      <c r="KR108" s="35"/>
      <c r="KS108" s="35"/>
      <c r="KT108" s="35"/>
      <c r="KU108" s="35"/>
      <c r="KV108" s="35"/>
      <c r="KW108" s="35"/>
      <c r="KX108" s="35"/>
      <c r="KY108" s="35"/>
      <c r="KZ108" s="35"/>
      <c r="LA108" s="35"/>
      <c r="LB108" s="35"/>
      <c r="LC108" s="35"/>
      <c r="LD108" s="35"/>
      <c r="LE108" s="35"/>
      <c r="LF108" s="35"/>
      <c r="LG108" s="35"/>
      <c r="LH108" s="35"/>
      <c r="LI108" s="35"/>
      <c r="LJ108" s="35"/>
      <c r="LK108" s="35"/>
      <c r="LL108" s="35"/>
      <c r="LM108" s="35"/>
      <c r="LN108" s="35"/>
      <c r="LO108" s="35"/>
      <c r="LP108" s="35"/>
      <c r="LQ108" s="35"/>
      <c r="LR108" s="35"/>
      <c r="LS108" s="35"/>
      <c r="LT108" s="35"/>
      <c r="LU108" s="35"/>
      <c r="LV108" s="35"/>
      <c r="LW108" s="35"/>
      <c r="LX108" s="35"/>
      <c r="LY108" s="35"/>
      <c r="LZ108" s="35"/>
      <c r="MA108" s="35"/>
      <c r="MB108" s="35"/>
      <c r="MC108" s="35"/>
      <c r="MD108" s="35"/>
      <c r="ME108" s="35"/>
      <c r="MF108" s="35"/>
      <c r="MG108" s="35"/>
      <c r="MH108" s="35"/>
      <c r="MI108" s="35"/>
      <c r="MJ108" s="35"/>
      <c r="MK108" s="35"/>
      <c r="ML108" s="35"/>
      <c r="MM108" s="35"/>
      <c r="MN108" s="35"/>
      <c r="MO108" s="35"/>
      <c r="MP108" s="35"/>
      <c r="MQ108" s="35"/>
      <c r="MR108" s="35"/>
      <c r="MS108" s="35"/>
      <c r="MT108" s="35"/>
      <c r="MU108" s="35"/>
      <c r="MV108" s="35"/>
      <c r="MW108" s="35"/>
      <c r="MX108" s="35"/>
      <c r="MY108" s="35"/>
      <c r="MZ108" s="35"/>
      <c r="NA108" s="35"/>
      <c r="NB108" s="35"/>
      <c r="NC108" s="35"/>
      <c r="ND108" s="35"/>
      <c r="NE108" s="35"/>
      <c r="NF108" s="35"/>
      <c r="NG108" s="35"/>
      <c r="NH108" s="35"/>
      <c r="NI108" s="35"/>
      <c r="NJ108" s="35"/>
      <c r="NK108" s="35"/>
      <c r="NL108" s="35"/>
      <c r="NM108" s="35"/>
      <c r="NN108" s="35"/>
      <c r="NO108" s="35"/>
      <c r="NP108" s="35"/>
      <c r="NQ108" s="35"/>
      <c r="NR108" s="35"/>
      <c r="NS108" s="35"/>
      <c r="NT108" s="35"/>
      <c r="NU108" s="35"/>
      <c r="NV108" s="35"/>
      <c r="NW108" s="35"/>
      <c r="NX108" s="35"/>
      <c r="NY108" s="35"/>
      <c r="NZ108" s="35"/>
      <c r="OA108" s="35"/>
      <c r="OB108" s="35"/>
      <c r="OC108" s="35"/>
      <c r="OD108" s="35"/>
      <c r="OE108" s="35"/>
      <c r="OF108" s="35"/>
      <c r="OG108" s="35"/>
      <c r="OH108" s="35"/>
      <c r="OI108" s="35"/>
      <c r="OJ108" s="35"/>
      <c r="OK108" s="35"/>
      <c r="OL108" s="35"/>
      <c r="OM108" s="35"/>
      <c r="ON108" s="35"/>
      <c r="OO108" s="35"/>
      <c r="OP108" s="35"/>
      <c r="OQ108" s="35"/>
      <c r="OR108" s="35"/>
      <c r="OS108" s="35"/>
      <c r="OT108" s="35"/>
      <c r="OU108" s="35"/>
      <c r="OV108" s="35"/>
      <c r="OW108" s="35"/>
      <c r="OX108" s="35"/>
      <c r="OY108" s="35"/>
      <c r="OZ108" s="35"/>
      <c r="PA108" s="35"/>
      <c r="PB108" s="35"/>
      <c r="PC108" s="35"/>
      <c r="PD108" s="35"/>
      <c r="PE108" s="35"/>
      <c r="PF108" s="35"/>
      <c r="PG108" s="35"/>
      <c r="PH108" s="35"/>
      <c r="PI108" s="35"/>
      <c r="PJ108" s="35"/>
      <c r="PK108" s="35"/>
      <c r="PL108" s="35"/>
      <c r="PM108" s="35"/>
      <c r="PN108" s="35"/>
      <c r="PO108" s="35"/>
      <c r="PP108" s="35"/>
      <c r="PQ108" s="35"/>
      <c r="PR108" s="35"/>
      <c r="PS108" s="35"/>
      <c r="PT108" s="35"/>
      <c r="PU108" s="35"/>
      <c r="PV108" s="35"/>
      <c r="PW108" s="35"/>
      <c r="PX108" s="35"/>
      <c r="PY108" s="35"/>
      <c r="PZ108" s="35"/>
      <c r="QA108" s="35"/>
      <c r="QB108" s="35"/>
      <c r="QC108" s="35"/>
      <c r="QD108" s="35"/>
      <c r="QE108" s="35"/>
      <c r="QF108" s="35"/>
      <c r="QG108" s="35"/>
      <c r="QH108" s="35"/>
      <c r="QI108" s="35"/>
      <c r="QJ108" s="35"/>
      <c r="QK108" s="35"/>
      <c r="QL108" s="35"/>
      <c r="QM108" s="35"/>
      <c r="QN108" s="35"/>
      <c r="QO108" s="35"/>
      <c r="QP108" s="35"/>
      <c r="QQ108" s="35"/>
      <c r="QR108" s="35"/>
      <c r="QS108" s="35"/>
      <c r="QT108" s="35"/>
      <c r="QU108" s="35"/>
      <c r="QV108" s="35"/>
      <c r="QW108" s="35"/>
      <c r="QX108" s="35"/>
      <c r="QY108" s="35"/>
      <c r="QZ108" s="35"/>
      <c r="RA108" s="35"/>
      <c r="RB108" s="35"/>
      <c r="RC108" s="35"/>
      <c r="RD108" s="35"/>
      <c r="RE108" s="35"/>
      <c r="RF108" s="35"/>
      <c r="RG108" s="35"/>
      <c r="RH108" s="35"/>
      <c r="RI108" s="35"/>
      <c r="RJ108" s="35"/>
      <c r="RK108" s="35"/>
      <c r="RL108" s="35"/>
      <c r="RM108" s="35"/>
      <c r="RN108" s="35"/>
      <c r="RO108" s="35"/>
      <c r="RP108" s="35"/>
      <c r="RQ108" s="35"/>
      <c r="RR108" s="35"/>
      <c r="RS108" s="35"/>
      <c r="RT108" s="35"/>
      <c r="RU108" s="35"/>
      <c r="RV108" s="35"/>
      <c r="RW108" s="35"/>
      <c r="RX108" s="35"/>
      <c r="RY108" s="35"/>
      <c r="RZ108" s="35"/>
      <c r="SA108" s="35"/>
      <c r="SB108" s="35"/>
      <c r="SC108" s="35"/>
      <c r="SD108" s="35"/>
      <c r="SE108" s="35"/>
      <c r="SF108" s="35"/>
      <c r="SG108" s="35"/>
      <c r="SH108" s="35"/>
      <c r="SI108" s="35"/>
      <c r="SJ108" s="35"/>
      <c r="SK108" s="35"/>
      <c r="SL108" s="35"/>
      <c r="SM108" s="35"/>
      <c r="SN108" s="35"/>
      <c r="SO108" s="35"/>
      <c r="SP108" s="35"/>
      <c r="SQ108" s="35"/>
      <c r="SR108" s="35"/>
      <c r="SS108" s="35"/>
      <c r="ST108" s="35"/>
      <c r="SU108" s="35"/>
      <c r="SV108" s="35"/>
      <c r="SW108" s="35"/>
      <c r="SX108" s="35"/>
      <c r="SY108" s="35"/>
      <c r="SZ108" s="35"/>
      <c r="TA108" s="35"/>
      <c r="TB108" s="35"/>
      <c r="TC108" s="35"/>
      <c r="TD108" s="35"/>
      <c r="TE108" s="35"/>
      <c r="TF108" s="35"/>
      <c r="TG108" s="35"/>
      <c r="TH108" s="35"/>
      <c r="TI108" s="35"/>
      <c r="TJ108" s="35"/>
      <c r="TK108" s="35"/>
      <c r="TL108" s="35"/>
      <c r="TM108" s="35"/>
      <c r="TN108" s="35"/>
      <c r="TO108" s="35"/>
      <c r="TP108" s="35"/>
      <c r="TQ108" s="35"/>
      <c r="TR108" s="35"/>
      <c r="TS108" s="35"/>
      <c r="TT108" s="35"/>
      <c r="TU108" s="35"/>
      <c r="TV108" s="35"/>
      <c r="TW108" s="35"/>
      <c r="TX108" s="35"/>
      <c r="TY108" s="35"/>
      <c r="TZ108" s="35"/>
      <c r="UA108" s="35"/>
      <c r="UB108" s="35"/>
      <c r="UC108" s="35"/>
      <c r="UD108" s="35"/>
      <c r="UE108" s="35"/>
      <c r="UF108" s="35"/>
      <c r="UG108" s="35"/>
      <c r="UH108" s="35"/>
      <c r="UI108" s="35"/>
      <c r="UJ108" s="35"/>
      <c r="UK108" s="35"/>
      <c r="UL108" s="35"/>
      <c r="UM108" s="35"/>
      <c r="UN108" s="35"/>
      <c r="UO108" s="35"/>
      <c r="UP108" s="35"/>
      <c r="UQ108" s="35"/>
      <c r="UR108" s="35"/>
      <c r="US108" s="35"/>
      <c r="UT108" s="35"/>
      <c r="UU108" s="35"/>
      <c r="UV108" s="35"/>
      <c r="UW108" s="35"/>
      <c r="UX108" s="35"/>
    </row>
    <row r="109" spans="1:570" s="34" customFormat="1" ht="1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c r="DO109" s="35"/>
      <c r="DP109" s="35"/>
      <c r="DQ109" s="35"/>
      <c r="DR109" s="35"/>
      <c r="DS109" s="35"/>
      <c r="DT109" s="35"/>
      <c r="DU109" s="35"/>
      <c r="DV109" s="35"/>
      <c r="DW109" s="35"/>
      <c r="DX109" s="35"/>
      <c r="DY109" s="35"/>
      <c r="DZ109" s="35"/>
      <c r="EA109" s="35"/>
      <c r="EB109" s="35"/>
      <c r="EC109" s="35"/>
      <c r="ED109" s="35"/>
      <c r="EE109" s="35"/>
      <c r="EF109" s="35"/>
      <c r="EG109" s="35"/>
      <c r="EH109" s="35"/>
      <c r="EI109" s="35"/>
      <c r="EJ109" s="35"/>
      <c r="EK109" s="35"/>
      <c r="EL109" s="35"/>
      <c r="EM109" s="35"/>
      <c r="EN109" s="35"/>
      <c r="EO109" s="35"/>
      <c r="EP109" s="35"/>
      <c r="EQ109" s="35"/>
      <c r="ER109" s="35"/>
      <c r="ES109" s="35"/>
      <c r="ET109" s="35"/>
      <c r="EU109" s="35"/>
      <c r="EV109" s="35"/>
      <c r="EW109" s="35"/>
      <c r="EX109" s="35"/>
      <c r="EY109" s="35"/>
      <c r="EZ109" s="35"/>
      <c r="FA109" s="35"/>
      <c r="FB109" s="35"/>
      <c r="FC109" s="35"/>
      <c r="FD109" s="35"/>
      <c r="FE109" s="35"/>
      <c r="FF109" s="35"/>
      <c r="FG109" s="35"/>
      <c r="FH109" s="35"/>
      <c r="FI109" s="35"/>
      <c r="FJ109" s="35"/>
      <c r="FK109" s="35"/>
      <c r="FL109" s="35"/>
      <c r="FM109" s="35"/>
      <c r="FN109" s="35"/>
      <c r="FO109" s="35"/>
      <c r="FP109" s="35"/>
      <c r="FQ109" s="35"/>
      <c r="FR109" s="35"/>
      <c r="FS109" s="35"/>
      <c r="FT109" s="35"/>
      <c r="FU109" s="35"/>
      <c r="FV109" s="35"/>
      <c r="FW109" s="35"/>
      <c r="FX109" s="35"/>
      <c r="FY109" s="35"/>
      <c r="FZ109" s="35"/>
      <c r="GA109" s="35"/>
      <c r="GB109" s="35"/>
      <c r="GC109" s="35"/>
      <c r="GD109" s="35"/>
      <c r="GE109" s="35"/>
      <c r="GF109" s="35"/>
      <c r="GG109" s="35"/>
      <c r="GH109" s="35"/>
      <c r="GI109" s="35"/>
      <c r="GJ109" s="35"/>
      <c r="GK109" s="35"/>
      <c r="GL109" s="35"/>
      <c r="GM109" s="35"/>
      <c r="GN109" s="35"/>
      <c r="GO109" s="35"/>
      <c r="GP109" s="35"/>
      <c r="GQ109" s="35"/>
      <c r="GR109" s="35"/>
      <c r="GS109" s="35"/>
      <c r="GT109" s="35"/>
      <c r="GU109" s="35"/>
      <c r="GV109" s="35"/>
      <c r="GW109" s="35"/>
      <c r="GX109" s="35"/>
      <c r="GY109" s="35"/>
      <c r="GZ109" s="35"/>
      <c r="HA109" s="35"/>
      <c r="HB109" s="35"/>
      <c r="HC109" s="35"/>
      <c r="HD109" s="35"/>
      <c r="HE109" s="35"/>
      <c r="HF109" s="35"/>
      <c r="HG109" s="35"/>
      <c r="HH109" s="35"/>
      <c r="HI109" s="35"/>
      <c r="HJ109" s="35"/>
      <c r="HK109" s="35"/>
      <c r="HL109" s="35"/>
      <c r="HM109" s="35"/>
      <c r="HN109" s="35"/>
      <c r="HO109" s="35"/>
      <c r="HP109" s="35"/>
      <c r="HQ109" s="35"/>
      <c r="HR109" s="35"/>
      <c r="HS109" s="35"/>
      <c r="HT109" s="35"/>
      <c r="HU109" s="35"/>
      <c r="HV109" s="35"/>
      <c r="HW109" s="35"/>
      <c r="HX109" s="35"/>
      <c r="HY109" s="35"/>
      <c r="HZ109" s="35"/>
      <c r="IA109" s="35"/>
      <c r="IB109" s="35"/>
      <c r="IC109" s="35"/>
      <c r="ID109" s="35"/>
      <c r="IE109" s="35"/>
      <c r="IF109" s="35"/>
      <c r="IG109" s="35"/>
      <c r="IH109" s="35"/>
      <c r="II109" s="35"/>
      <c r="IJ109" s="35"/>
      <c r="IK109" s="35"/>
      <c r="IL109" s="35"/>
      <c r="IM109" s="35"/>
      <c r="IN109" s="35"/>
      <c r="IO109" s="35"/>
      <c r="IP109" s="35"/>
      <c r="IQ109" s="35"/>
      <c r="IR109" s="35"/>
      <c r="IS109" s="35"/>
      <c r="IT109" s="35"/>
      <c r="IU109" s="35"/>
      <c r="IV109" s="35"/>
      <c r="IW109" s="35"/>
      <c r="IX109" s="35"/>
      <c r="IY109" s="35"/>
      <c r="IZ109" s="35"/>
      <c r="JA109" s="35"/>
      <c r="JB109" s="35"/>
      <c r="JC109" s="35"/>
      <c r="JD109" s="35"/>
      <c r="JE109" s="35"/>
      <c r="JF109" s="35"/>
      <c r="JG109" s="35"/>
      <c r="JH109" s="35"/>
      <c r="JI109" s="35"/>
      <c r="JJ109" s="35"/>
      <c r="JK109" s="35"/>
      <c r="JL109" s="35"/>
      <c r="JM109" s="35"/>
      <c r="JN109" s="35"/>
      <c r="JO109" s="35"/>
      <c r="JP109" s="35"/>
      <c r="JQ109" s="35"/>
      <c r="JR109" s="35"/>
      <c r="JS109" s="35"/>
      <c r="JT109" s="35"/>
      <c r="JU109" s="35"/>
      <c r="JV109" s="35"/>
      <c r="JW109" s="35"/>
      <c r="JX109" s="35"/>
      <c r="JY109" s="35"/>
      <c r="JZ109" s="35"/>
      <c r="KA109" s="35"/>
      <c r="KB109" s="35"/>
      <c r="KC109" s="35"/>
      <c r="KD109" s="35"/>
      <c r="KE109" s="35"/>
      <c r="KF109" s="35"/>
      <c r="KG109" s="35"/>
      <c r="KH109" s="35"/>
      <c r="KI109" s="35"/>
      <c r="KJ109" s="35"/>
      <c r="KK109" s="35"/>
      <c r="KL109" s="35"/>
      <c r="KM109" s="35"/>
      <c r="KN109" s="35"/>
      <c r="KO109" s="35"/>
      <c r="KP109" s="35"/>
      <c r="KQ109" s="35"/>
      <c r="KR109" s="35"/>
      <c r="KS109" s="35"/>
      <c r="KT109" s="35"/>
      <c r="KU109" s="35"/>
      <c r="KV109" s="35"/>
      <c r="KW109" s="35"/>
      <c r="KX109" s="35"/>
      <c r="KY109" s="35"/>
      <c r="KZ109" s="35"/>
      <c r="LA109" s="35"/>
      <c r="LB109" s="35"/>
      <c r="LC109" s="35"/>
      <c r="LD109" s="35"/>
      <c r="LE109" s="35"/>
      <c r="LF109" s="35"/>
      <c r="LG109" s="35"/>
      <c r="LH109" s="35"/>
      <c r="LI109" s="35"/>
      <c r="LJ109" s="35"/>
      <c r="LK109" s="35"/>
      <c r="LL109" s="35"/>
      <c r="LM109" s="35"/>
      <c r="LN109" s="35"/>
      <c r="LO109" s="35"/>
      <c r="LP109" s="35"/>
      <c r="LQ109" s="35"/>
      <c r="LR109" s="35"/>
      <c r="LS109" s="35"/>
      <c r="LT109" s="35"/>
      <c r="LU109" s="35"/>
      <c r="LV109" s="35"/>
      <c r="LW109" s="35"/>
      <c r="LX109" s="35"/>
      <c r="LY109" s="35"/>
      <c r="LZ109" s="35"/>
      <c r="MA109" s="35"/>
      <c r="MB109" s="35"/>
      <c r="MC109" s="35"/>
      <c r="MD109" s="35"/>
      <c r="ME109" s="35"/>
      <c r="MF109" s="35"/>
      <c r="MG109" s="35"/>
      <c r="MH109" s="35"/>
      <c r="MI109" s="35"/>
      <c r="MJ109" s="35"/>
      <c r="MK109" s="35"/>
      <c r="ML109" s="35"/>
      <c r="MM109" s="35"/>
      <c r="MN109" s="35"/>
      <c r="MO109" s="35"/>
      <c r="MP109" s="35"/>
      <c r="MQ109" s="35"/>
      <c r="MR109" s="35"/>
      <c r="MS109" s="35"/>
      <c r="MT109" s="35"/>
      <c r="MU109" s="35"/>
      <c r="MV109" s="35"/>
      <c r="MW109" s="35"/>
      <c r="MX109" s="35"/>
      <c r="MY109" s="35"/>
      <c r="MZ109" s="35"/>
      <c r="NA109" s="35"/>
      <c r="NB109" s="35"/>
      <c r="NC109" s="35"/>
      <c r="ND109" s="35"/>
      <c r="NE109" s="35"/>
      <c r="NF109" s="35"/>
      <c r="NG109" s="35"/>
      <c r="NH109" s="35"/>
      <c r="NI109" s="35"/>
      <c r="NJ109" s="35"/>
      <c r="NK109" s="35"/>
      <c r="NL109" s="35"/>
      <c r="NM109" s="35"/>
      <c r="NN109" s="35"/>
      <c r="NO109" s="35"/>
      <c r="NP109" s="35"/>
      <c r="NQ109" s="35"/>
      <c r="NR109" s="35"/>
      <c r="NS109" s="35"/>
      <c r="NT109" s="35"/>
      <c r="NU109" s="35"/>
      <c r="NV109" s="35"/>
      <c r="NW109" s="35"/>
      <c r="NX109" s="35"/>
      <c r="NY109" s="35"/>
      <c r="NZ109" s="35"/>
      <c r="OA109" s="35"/>
      <c r="OB109" s="35"/>
      <c r="OC109" s="35"/>
      <c r="OD109" s="35"/>
      <c r="OE109" s="35"/>
      <c r="OF109" s="35"/>
      <c r="OG109" s="35"/>
      <c r="OH109" s="35"/>
      <c r="OI109" s="35"/>
      <c r="OJ109" s="35"/>
      <c r="OK109" s="35"/>
      <c r="OL109" s="35"/>
      <c r="OM109" s="35"/>
      <c r="ON109" s="35"/>
      <c r="OO109" s="35"/>
      <c r="OP109" s="35"/>
      <c r="OQ109" s="35"/>
      <c r="OR109" s="35"/>
      <c r="OS109" s="35"/>
      <c r="OT109" s="35"/>
      <c r="OU109" s="35"/>
      <c r="OV109" s="35"/>
      <c r="OW109" s="35"/>
      <c r="OX109" s="35"/>
      <c r="OY109" s="35"/>
      <c r="OZ109" s="35"/>
      <c r="PA109" s="35"/>
      <c r="PB109" s="35"/>
      <c r="PC109" s="35"/>
      <c r="PD109" s="35"/>
      <c r="PE109" s="35"/>
      <c r="PF109" s="35"/>
      <c r="PG109" s="35"/>
      <c r="PH109" s="35"/>
      <c r="PI109" s="35"/>
      <c r="PJ109" s="35"/>
      <c r="PK109" s="35"/>
      <c r="PL109" s="35"/>
      <c r="PM109" s="35"/>
      <c r="PN109" s="35"/>
      <c r="PO109" s="35"/>
      <c r="PP109" s="35"/>
      <c r="PQ109" s="35"/>
      <c r="PR109" s="35"/>
      <c r="PS109" s="35"/>
      <c r="PT109" s="35"/>
      <c r="PU109" s="35"/>
      <c r="PV109" s="35"/>
      <c r="PW109" s="35"/>
      <c r="PX109" s="35"/>
      <c r="PY109" s="35"/>
      <c r="PZ109" s="35"/>
      <c r="QA109" s="35"/>
      <c r="QB109" s="35"/>
      <c r="QC109" s="35"/>
      <c r="QD109" s="35"/>
      <c r="QE109" s="35"/>
      <c r="QF109" s="35"/>
      <c r="QG109" s="35"/>
      <c r="QH109" s="35"/>
      <c r="QI109" s="35"/>
      <c r="QJ109" s="35"/>
      <c r="QK109" s="35"/>
      <c r="QL109" s="35"/>
      <c r="QM109" s="35"/>
      <c r="QN109" s="35"/>
      <c r="QO109" s="35"/>
      <c r="QP109" s="35"/>
      <c r="QQ109" s="35"/>
      <c r="QR109" s="35"/>
      <c r="QS109" s="35"/>
      <c r="QT109" s="35"/>
      <c r="QU109" s="35"/>
      <c r="QV109" s="35"/>
      <c r="QW109" s="35"/>
      <c r="QX109" s="35"/>
      <c r="QY109" s="35"/>
      <c r="QZ109" s="35"/>
      <c r="RA109" s="35"/>
      <c r="RB109" s="35"/>
      <c r="RC109" s="35"/>
      <c r="RD109" s="35"/>
      <c r="RE109" s="35"/>
      <c r="RF109" s="35"/>
      <c r="RG109" s="35"/>
      <c r="RH109" s="35"/>
      <c r="RI109" s="35"/>
      <c r="RJ109" s="35"/>
      <c r="RK109" s="35"/>
      <c r="RL109" s="35"/>
      <c r="RM109" s="35"/>
      <c r="RN109" s="35"/>
      <c r="RO109" s="35"/>
      <c r="RP109" s="35"/>
      <c r="RQ109" s="35"/>
      <c r="RR109" s="35"/>
      <c r="RS109" s="35"/>
      <c r="RT109" s="35"/>
      <c r="RU109" s="35"/>
      <c r="RV109" s="35"/>
      <c r="RW109" s="35"/>
      <c r="RX109" s="35"/>
      <c r="RY109" s="35"/>
      <c r="RZ109" s="35"/>
      <c r="SA109" s="35"/>
      <c r="SB109" s="35"/>
      <c r="SC109" s="35"/>
      <c r="SD109" s="35"/>
      <c r="SE109" s="35"/>
      <c r="SF109" s="35"/>
      <c r="SG109" s="35"/>
      <c r="SH109" s="35"/>
      <c r="SI109" s="35"/>
      <c r="SJ109" s="35"/>
      <c r="SK109" s="35"/>
      <c r="SL109" s="35"/>
      <c r="SM109" s="35"/>
      <c r="SN109" s="35"/>
      <c r="SO109" s="35"/>
      <c r="SP109" s="35"/>
      <c r="SQ109" s="35"/>
      <c r="SR109" s="35"/>
      <c r="SS109" s="35"/>
      <c r="ST109" s="35"/>
      <c r="SU109" s="35"/>
      <c r="SV109" s="35"/>
      <c r="SW109" s="35"/>
      <c r="SX109" s="35"/>
      <c r="SY109" s="35"/>
      <c r="SZ109" s="35"/>
      <c r="TA109" s="35"/>
      <c r="TB109" s="35"/>
      <c r="TC109" s="35"/>
      <c r="TD109" s="35"/>
      <c r="TE109" s="35"/>
      <c r="TF109" s="35"/>
      <c r="TG109" s="35"/>
      <c r="TH109" s="35"/>
      <c r="TI109" s="35"/>
      <c r="TJ109" s="35"/>
      <c r="TK109" s="35"/>
      <c r="TL109" s="35"/>
      <c r="TM109" s="35"/>
      <c r="TN109" s="35"/>
      <c r="TO109" s="35"/>
      <c r="TP109" s="35"/>
      <c r="TQ109" s="35"/>
      <c r="TR109" s="35"/>
      <c r="TS109" s="35"/>
      <c r="TT109" s="35"/>
      <c r="TU109" s="35"/>
      <c r="TV109" s="35"/>
      <c r="TW109" s="35"/>
      <c r="TX109" s="35"/>
      <c r="TY109" s="35"/>
      <c r="TZ109" s="35"/>
      <c r="UA109" s="35"/>
      <c r="UB109" s="35"/>
      <c r="UC109" s="35"/>
      <c r="UD109" s="35"/>
      <c r="UE109" s="35"/>
      <c r="UF109" s="35"/>
      <c r="UG109" s="35"/>
      <c r="UH109" s="35"/>
      <c r="UI109" s="35"/>
      <c r="UJ109" s="35"/>
      <c r="UK109" s="35"/>
      <c r="UL109" s="35"/>
      <c r="UM109" s="35"/>
      <c r="UN109" s="35"/>
      <c r="UO109" s="35"/>
      <c r="UP109" s="35"/>
      <c r="UQ109" s="35"/>
      <c r="UR109" s="35"/>
      <c r="US109" s="35"/>
      <c r="UT109" s="35"/>
      <c r="UU109" s="35"/>
      <c r="UV109" s="35"/>
      <c r="UW109" s="35"/>
      <c r="UX109" s="35"/>
    </row>
    <row r="110" spans="1:570" s="34" customFormat="1" ht="1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c r="DO110" s="35"/>
      <c r="DP110" s="35"/>
      <c r="DQ110" s="35"/>
      <c r="DR110" s="35"/>
      <c r="DS110" s="35"/>
      <c r="DT110" s="35"/>
      <c r="DU110" s="35"/>
      <c r="DV110" s="35"/>
      <c r="DW110" s="35"/>
      <c r="DX110" s="35"/>
      <c r="DY110" s="35"/>
      <c r="DZ110" s="35"/>
      <c r="EA110" s="35"/>
      <c r="EB110" s="35"/>
      <c r="EC110" s="35"/>
      <c r="ED110" s="35"/>
      <c r="EE110" s="35"/>
      <c r="EF110" s="35"/>
      <c r="EG110" s="35"/>
      <c r="EH110" s="35"/>
      <c r="EI110" s="35"/>
      <c r="EJ110" s="35"/>
      <c r="EK110" s="35"/>
      <c r="EL110" s="35"/>
      <c r="EM110" s="35"/>
      <c r="EN110" s="35"/>
      <c r="EO110" s="35"/>
      <c r="EP110" s="35"/>
      <c r="EQ110" s="35"/>
      <c r="ER110" s="35"/>
      <c r="ES110" s="35"/>
      <c r="ET110" s="35"/>
      <c r="EU110" s="35"/>
      <c r="EV110" s="35"/>
      <c r="EW110" s="35"/>
      <c r="EX110" s="35"/>
      <c r="EY110" s="35"/>
      <c r="EZ110" s="35"/>
      <c r="FA110" s="35"/>
      <c r="FB110" s="35"/>
      <c r="FC110" s="35"/>
      <c r="FD110" s="35"/>
      <c r="FE110" s="35"/>
      <c r="FF110" s="35"/>
      <c r="FG110" s="35"/>
      <c r="FH110" s="35"/>
      <c r="FI110" s="35"/>
      <c r="FJ110" s="35"/>
      <c r="FK110" s="35"/>
      <c r="FL110" s="35"/>
      <c r="FM110" s="35"/>
      <c r="FN110" s="35"/>
      <c r="FO110" s="35"/>
      <c r="FP110" s="35"/>
      <c r="FQ110" s="35"/>
      <c r="FR110" s="35"/>
      <c r="FS110" s="35"/>
      <c r="FT110" s="35"/>
      <c r="FU110" s="35"/>
      <c r="FV110" s="35"/>
      <c r="FW110" s="35"/>
      <c r="FX110" s="35"/>
      <c r="FY110" s="35"/>
      <c r="FZ110" s="35"/>
      <c r="GA110" s="35"/>
      <c r="GB110" s="35"/>
      <c r="GC110" s="35"/>
      <c r="GD110" s="35"/>
      <c r="GE110" s="35"/>
      <c r="GF110" s="35"/>
      <c r="GG110" s="35"/>
      <c r="GH110" s="35"/>
      <c r="GI110" s="35"/>
      <c r="GJ110" s="35"/>
      <c r="GK110" s="35"/>
      <c r="GL110" s="35"/>
      <c r="GM110" s="35"/>
      <c r="GN110" s="35"/>
      <c r="GO110" s="35"/>
      <c r="GP110" s="35"/>
      <c r="GQ110" s="35"/>
      <c r="GR110" s="35"/>
      <c r="GS110" s="35"/>
      <c r="GT110" s="35"/>
      <c r="GU110" s="35"/>
      <c r="GV110" s="35"/>
      <c r="GW110" s="35"/>
      <c r="GX110" s="35"/>
      <c r="GY110" s="35"/>
      <c r="GZ110" s="35"/>
      <c r="HA110" s="35"/>
      <c r="HB110" s="35"/>
      <c r="HC110" s="35"/>
      <c r="HD110" s="35"/>
      <c r="HE110" s="35"/>
      <c r="HF110" s="35"/>
      <c r="HG110" s="35"/>
      <c r="HH110" s="35"/>
      <c r="HI110" s="35"/>
      <c r="HJ110" s="35"/>
      <c r="HK110" s="35"/>
      <c r="HL110" s="35"/>
      <c r="HM110" s="35"/>
      <c r="HN110" s="35"/>
      <c r="HO110" s="35"/>
      <c r="HP110" s="35"/>
      <c r="HQ110" s="35"/>
      <c r="HR110" s="35"/>
      <c r="HS110" s="35"/>
      <c r="HT110" s="35"/>
      <c r="HU110" s="35"/>
      <c r="HV110" s="35"/>
      <c r="HW110" s="35"/>
      <c r="HX110" s="35"/>
      <c r="HY110" s="35"/>
      <c r="HZ110" s="35"/>
      <c r="IA110" s="35"/>
      <c r="IB110" s="35"/>
      <c r="IC110" s="35"/>
      <c r="ID110" s="35"/>
      <c r="IE110" s="35"/>
      <c r="IF110" s="35"/>
      <c r="IG110" s="35"/>
      <c r="IH110" s="35"/>
      <c r="II110" s="35"/>
      <c r="IJ110" s="35"/>
      <c r="IK110" s="35"/>
      <c r="IL110" s="35"/>
      <c r="IM110" s="35"/>
      <c r="IN110" s="35"/>
      <c r="IO110" s="35"/>
      <c r="IP110" s="35"/>
      <c r="IQ110" s="35"/>
      <c r="IR110" s="35"/>
      <c r="IS110" s="35"/>
      <c r="IT110" s="35"/>
      <c r="IU110" s="35"/>
      <c r="IV110" s="35"/>
      <c r="IW110" s="35"/>
      <c r="IX110" s="35"/>
      <c r="IY110" s="35"/>
      <c r="IZ110" s="35"/>
      <c r="JA110" s="35"/>
      <c r="JB110" s="35"/>
      <c r="JC110" s="35"/>
      <c r="JD110" s="35"/>
      <c r="JE110" s="35"/>
      <c r="JF110" s="35"/>
      <c r="JG110" s="35"/>
      <c r="JH110" s="35"/>
      <c r="JI110" s="35"/>
      <c r="JJ110" s="35"/>
      <c r="JK110" s="35"/>
      <c r="JL110" s="35"/>
      <c r="JM110" s="35"/>
      <c r="JN110" s="35"/>
      <c r="JO110" s="35"/>
      <c r="JP110" s="35"/>
      <c r="JQ110" s="35"/>
      <c r="JR110" s="35"/>
      <c r="JS110" s="35"/>
      <c r="JT110" s="35"/>
      <c r="JU110" s="35"/>
      <c r="JV110" s="35"/>
      <c r="JW110" s="35"/>
      <c r="JX110" s="35"/>
      <c r="JY110" s="35"/>
      <c r="JZ110" s="35"/>
      <c r="KA110" s="35"/>
      <c r="KB110" s="35"/>
      <c r="KC110" s="35"/>
      <c r="KD110" s="35"/>
      <c r="KE110" s="35"/>
      <c r="KF110" s="35"/>
      <c r="KG110" s="35"/>
      <c r="KH110" s="35"/>
      <c r="KI110" s="35"/>
      <c r="KJ110" s="35"/>
      <c r="KK110" s="35"/>
      <c r="KL110" s="35"/>
      <c r="KM110" s="35"/>
      <c r="KN110" s="35"/>
      <c r="KO110" s="35"/>
      <c r="KP110" s="35"/>
      <c r="KQ110" s="35"/>
      <c r="KR110" s="35"/>
      <c r="KS110" s="35"/>
      <c r="KT110" s="35"/>
      <c r="KU110" s="35"/>
      <c r="KV110" s="35"/>
      <c r="KW110" s="35"/>
      <c r="KX110" s="35"/>
      <c r="KY110" s="35"/>
      <c r="KZ110" s="35"/>
      <c r="LA110" s="35"/>
      <c r="LB110" s="35"/>
      <c r="LC110" s="35"/>
      <c r="LD110" s="35"/>
      <c r="LE110" s="35"/>
      <c r="LF110" s="35"/>
      <c r="LG110" s="35"/>
      <c r="LH110" s="35"/>
      <c r="LI110" s="35"/>
      <c r="LJ110" s="35"/>
      <c r="LK110" s="35"/>
      <c r="LL110" s="35"/>
      <c r="LM110" s="35"/>
      <c r="LN110" s="35"/>
      <c r="LO110" s="35"/>
      <c r="LP110" s="35"/>
      <c r="LQ110" s="35"/>
      <c r="LR110" s="35"/>
      <c r="LS110" s="35"/>
      <c r="LT110" s="35"/>
      <c r="LU110" s="35"/>
      <c r="LV110" s="35"/>
      <c r="LW110" s="35"/>
      <c r="LX110" s="35"/>
      <c r="LY110" s="35"/>
      <c r="LZ110" s="35"/>
      <c r="MA110" s="35"/>
      <c r="MB110" s="35"/>
      <c r="MC110" s="35"/>
      <c r="MD110" s="35"/>
      <c r="ME110" s="35"/>
      <c r="MF110" s="35"/>
      <c r="MG110" s="35"/>
      <c r="MH110" s="35"/>
      <c r="MI110" s="35"/>
      <c r="MJ110" s="35"/>
      <c r="MK110" s="35"/>
      <c r="ML110" s="35"/>
      <c r="MM110" s="35"/>
      <c r="MN110" s="35"/>
      <c r="MO110" s="35"/>
      <c r="MP110" s="35"/>
      <c r="MQ110" s="35"/>
      <c r="MR110" s="35"/>
      <c r="MS110" s="35"/>
      <c r="MT110" s="35"/>
      <c r="MU110" s="35"/>
      <c r="MV110" s="35"/>
      <c r="MW110" s="35"/>
      <c r="MX110" s="35"/>
      <c r="MY110" s="35"/>
      <c r="MZ110" s="35"/>
      <c r="NA110" s="35"/>
      <c r="NB110" s="35"/>
      <c r="NC110" s="35"/>
      <c r="ND110" s="35"/>
      <c r="NE110" s="35"/>
      <c r="NF110" s="35"/>
      <c r="NG110" s="35"/>
      <c r="NH110" s="35"/>
      <c r="NI110" s="35"/>
      <c r="NJ110" s="35"/>
      <c r="NK110" s="35"/>
      <c r="NL110" s="35"/>
      <c r="NM110" s="35"/>
      <c r="NN110" s="35"/>
      <c r="NO110" s="35"/>
      <c r="NP110" s="35"/>
      <c r="NQ110" s="35"/>
      <c r="NR110" s="35"/>
      <c r="NS110" s="35"/>
      <c r="NT110" s="35"/>
      <c r="NU110" s="35"/>
      <c r="NV110" s="35"/>
      <c r="NW110" s="35"/>
      <c r="NX110" s="35"/>
      <c r="NY110" s="35"/>
      <c r="NZ110" s="35"/>
      <c r="OA110" s="35"/>
      <c r="OB110" s="35"/>
      <c r="OC110" s="35"/>
      <c r="OD110" s="35"/>
      <c r="OE110" s="35"/>
      <c r="OF110" s="35"/>
      <c r="OG110" s="35"/>
      <c r="OH110" s="35"/>
      <c r="OI110" s="35"/>
      <c r="OJ110" s="35"/>
      <c r="OK110" s="35"/>
      <c r="OL110" s="35"/>
      <c r="OM110" s="35"/>
      <c r="ON110" s="35"/>
      <c r="OO110" s="35"/>
      <c r="OP110" s="35"/>
      <c r="OQ110" s="35"/>
      <c r="OR110" s="35"/>
      <c r="OS110" s="35"/>
      <c r="OT110" s="35"/>
      <c r="OU110" s="35"/>
      <c r="OV110" s="35"/>
      <c r="OW110" s="35"/>
      <c r="OX110" s="35"/>
      <c r="OY110" s="35"/>
      <c r="OZ110" s="35"/>
      <c r="PA110" s="35"/>
      <c r="PB110" s="35"/>
      <c r="PC110" s="35"/>
      <c r="PD110" s="35"/>
      <c r="PE110" s="35"/>
      <c r="PF110" s="35"/>
      <c r="PG110" s="35"/>
      <c r="PH110" s="35"/>
      <c r="PI110" s="35"/>
      <c r="PJ110" s="35"/>
      <c r="PK110" s="35"/>
      <c r="PL110" s="35"/>
      <c r="PM110" s="35"/>
      <c r="PN110" s="35"/>
      <c r="PO110" s="35"/>
      <c r="PP110" s="35"/>
      <c r="PQ110" s="35"/>
      <c r="PR110" s="35"/>
      <c r="PS110" s="35"/>
      <c r="PT110" s="35"/>
      <c r="PU110" s="35"/>
      <c r="PV110" s="35"/>
      <c r="PW110" s="35"/>
      <c r="PX110" s="35"/>
      <c r="PY110" s="35"/>
      <c r="PZ110" s="35"/>
      <c r="QA110" s="35"/>
      <c r="QB110" s="35"/>
      <c r="QC110" s="35"/>
      <c r="QD110" s="35"/>
      <c r="QE110" s="35"/>
      <c r="QF110" s="35"/>
      <c r="QG110" s="35"/>
      <c r="QH110" s="35"/>
      <c r="QI110" s="35"/>
      <c r="QJ110" s="35"/>
      <c r="QK110" s="35"/>
      <c r="QL110" s="35"/>
      <c r="QM110" s="35"/>
      <c r="QN110" s="35"/>
      <c r="QO110" s="35"/>
      <c r="QP110" s="35"/>
      <c r="QQ110" s="35"/>
      <c r="QR110" s="35"/>
      <c r="QS110" s="35"/>
      <c r="QT110" s="35"/>
      <c r="QU110" s="35"/>
      <c r="QV110" s="35"/>
      <c r="QW110" s="35"/>
      <c r="QX110" s="35"/>
      <c r="QY110" s="35"/>
      <c r="QZ110" s="35"/>
      <c r="RA110" s="35"/>
      <c r="RB110" s="35"/>
      <c r="RC110" s="35"/>
      <c r="RD110" s="35"/>
      <c r="RE110" s="35"/>
      <c r="RF110" s="35"/>
      <c r="RG110" s="35"/>
      <c r="RH110" s="35"/>
      <c r="RI110" s="35"/>
      <c r="RJ110" s="35"/>
      <c r="RK110" s="35"/>
      <c r="RL110" s="35"/>
      <c r="RM110" s="35"/>
      <c r="RN110" s="35"/>
      <c r="RO110" s="35"/>
      <c r="RP110" s="35"/>
      <c r="RQ110" s="35"/>
      <c r="RR110" s="35"/>
      <c r="RS110" s="35"/>
      <c r="RT110" s="35"/>
      <c r="RU110" s="35"/>
      <c r="RV110" s="35"/>
      <c r="RW110" s="35"/>
      <c r="RX110" s="35"/>
      <c r="RY110" s="35"/>
      <c r="RZ110" s="35"/>
      <c r="SA110" s="35"/>
      <c r="SB110" s="35"/>
      <c r="SC110" s="35"/>
      <c r="SD110" s="35"/>
      <c r="SE110" s="35"/>
      <c r="SF110" s="35"/>
      <c r="SG110" s="35"/>
      <c r="SH110" s="35"/>
      <c r="SI110" s="35"/>
      <c r="SJ110" s="35"/>
      <c r="SK110" s="35"/>
      <c r="SL110" s="35"/>
      <c r="SM110" s="35"/>
      <c r="SN110" s="35"/>
      <c r="SO110" s="35"/>
      <c r="SP110" s="35"/>
      <c r="SQ110" s="35"/>
      <c r="SR110" s="35"/>
      <c r="SS110" s="35"/>
      <c r="ST110" s="35"/>
      <c r="SU110" s="35"/>
      <c r="SV110" s="35"/>
      <c r="SW110" s="35"/>
      <c r="SX110" s="35"/>
      <c r="SY110" s="35"/>
      <c r="SZ110" s="35"/>
      <c r="TA110" s="35"/>
      <c r="TB110" s="35"/>
      <c r="TC110" s="35"/>
      <c r="TD110" s="35"/>
      <c r="TE110" s="35"/>
      <c r="TF110" s="35"/>
      <c r="TG110" s="35"/>
      <c r="TH110" s="35"/>
      <c r="TI110" s="35"/>
      <c r="TJ110" s="35"/>
      <c r="TK110" s="35"/>
      <c r="TL110" s="35"/>
      <c r="TM110" s="35"/>
      <c r="TN110" s="35"/>
      <c r="TO110" s="35"/>
      <c r="TP110" s="35"/>
      <c r="TQ110" s="35"/>
      <c r="TR110" s="35"/>
      <c r="TS110" s="35"/>
      <c r="TT110" s="35"/>
      <c r="TU110" s="35"/>
      <c r="TV110" s="35"/>
      <c r="TW110" s="35"/>
      <c r="TX110" s="35"/>
      <c r="TY110" s="35"/>
      <c r="TZ110" s="35"/>
      <c r="UA110" s="35"/>
      <c r="UB110" s="35"/>
      <c r="UC110" s="35"/>
      <c r="UD110" s="35"/>
      <c r="UE110" s="35"/>
      <c r="UF110" s="35"/>
      <c r="UG110" s="35"/>
      <c r="UH110" s="35"/>
      <c r="UI110" s="35"/>
      <c r="UJ110" s="35"/>
      <c r="UK110" s="35"/>
      <c r="UL110" s="35"/>
      <c r="UM110" s="35"/>
      <c r="UN110" s="35"/>
      <c r="UO110" s="35"/>
      <c r="UP110" s="35"/>
      <c r="UQ110" s="35"/>
      <c r="UR110" s="35"/>
      <c r="US110" s="35"/>
      <c r="UT110" s="35"/>
      <c r="UU110" s="35"/>
      <c r="UV110" s="35"/>
      <c r="UW110" s="35"/>
      <c r="UX110" s="35"/>
    </row>
    <row r="111" spans="1:570" s="34" customFormat="1" ht="1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c r="DO111" s="35"/>
      <c r="DP111" s="35"/>
      <c r="DQ111" s="35"/>
      <c r="DR111" s="35"/>
      <c r="DS111" s="35"/>
      <c r="DT111" s="35"/>
      <c r="DU111" s="35"/>
      <c r="DV111" s="35"/>
      <c r="DW111" s="35"/>
      <c r="DX111" s="35"/>
      <c r="DY111" s="35"/>
      <c r="DZ111" s="35"/>
      <c r="EA111" s="35"/>
      <c r="EB111" s="35"/>
      <c r="EC111" s="35"/>
      <c r="ED111" s="35"/>
      <c r="EE111" s="35"/>
      <c r="EF111" s="35"/>
      <c r="EG111" s="35"/>
      <c r="EH111" s="35"/>
      <c r="EI111" s="35"/>
      <c r="EJ111" s="35"/>
      <c r="EK111" s="35"/>
      <c r="EL111" s="35"/>
      <c r="EM111" s="35"/>
      <c r="EN111" s="35"/>
      <c r="EO111" s="35"/>
      <c r="EP111" s="35"/>
      <c r="EQ111" s="35"/>
      <c r="ER111" s="35"/>
      <c r="ES111" s="35"/>
      <c r="ET111" s="35"/>
      <c r="EU111" s="35"/>
      <c r="EV111" s="35"/>
      <c r="EW111" s="35"/>
      <c r="EX111" s="35"/>
      <c r="EY111" s="35"/>
      <c r="EZ111" s="35"/>
      <c r="FA111" s="35"/>
      <c r="FB111" s="35"/>
      <c r="FC111" s="35"/>
      <c r="FD111" s="35"/>
      <c r="FE111" s="35"/>
      <c r="FF111" s="35"/>
      <c r="FG111" s="35"/>
      <c r="FH111" s="35"/>
      <c r="FI111" s="35"/>
      <c r="FJ111" s="35"/>
      <c r="FK111" s="35"/>
      <c r="FL111" s="35"/>
      <c r="FM111" s="35"/>
      <c r="FN111" s="35"/>
      <c r="FO111" s="35"/>
      <c r="FP111" s="35"/>
      <c r="FQ111" s="35"/>
      <c r="FR111" s="35"/>
      <c r="FS111" s="35"/>
      <c r="FT111" s="35"/>
      <c r="FU111" s="35"/>
      <c r="FV111" s="35"/>
      <c r="FW111" s="35"/>
      <c r="FX111" s="35"/>
      <c r="FY111" s="35"/>
      <c r="FZ111" s="35"/>
      <c r="GA111" s="35"/>
      <c r="GB111" s="35"/>
      <c r="GC111" s="35"/>
      <c r="GD111" s="35"/>
      <c r="GE111" s="35"/>
      <c r="GF111" s="35"/>
      <c r="GG111" s="35"/>
      <c r="GH111" s="35"/>
      <c r="GI111" s="35"/>
      <c r="GJ111" s="35"/>
      <c r="GK111" s="35"/>
      <c r="GL111" s="35"/>
      <c r="GM111" s="35"/>
      <c r="GN111" s="35"/>
      <c r="GO111" s="35"/>
      <c r="GP111" s="35"/>
      <c r="GQ111" s="35"/>
      <c r="GR111" s="35"/>
      <c r="GS111" s="35"/>
      <c r="GT111" s="35"/>
      <c r="GU111" s="35"/>
      <c r="GV111" s="35"/>
      <c r="GW111" s="35"/>
      <c r="GX111" s="35"/>
      <c r="GY111" s="35"/>
      <c r="GZ111" s="35"/>
      <c r="HA111" s="35"/>
      <c r="HB111" s="35"/>
      <c r="HC111" s="35"/>
      <c r="HD111" s="35"/>
      <c r="HE111" s="35"/>
      <c r="HF111" s="35"/>
      <c r="HG111" s="35"/>
      <c r="HH111" s="35"/>
      <c r="HI111" s="35"/>
      <c r="HJ111" s="35"/>
      <c r="HK111" s="35"/>
      <c r="HL111" s="35"/>
      <c r="HM111" s="35"/>
      <c r="HN111" s="35"/>
      <c r="HO111" s="35"/>
      <c r="HP111" s="35"/>
      <c r="HQ111" s="35"/>
      <c r="HR111" s="35"/>
      <c r="HS111" s="35"/>
      <c r="HT111" s="35"/>
      <c r="HU111" s="35"/>
      <c r="HV111" s="35"/>
      <c r="HW111" s="35"/>
      <c r="HX111" s="35"/>
      <c r="HY111" s="35"/>
      <c r="HZ111" s="35"/>
      <c r="IA111" s="35"/>
      <c r="IB111" s="35"/>
      <c r="IC111" s="35"/>
      <c r="ID111" s="35"/>
      <c r="IE111" s="35"/>
      <c r="IF111" s="35"/>
      <c r="IG111" s="35"/>
      <c r="IH111" s="35"/>
      <c r="II111" s="35"/>
      <c r="IJ111" s="35"/>
      <c r="IK111" s="35"/>
      <c r="IL111" s="35"/>
      <c r="IM111" s="35"/>
      <c r="IN111" s="35"/>
      <c r="IO111" s="35"/>
      <c r="IP111" s="35"/>
      <c r="IQ111" s="35"/>
      <c r="IR111" s="35"/>
      <c r="IS111" s="35"/>
      <c r="IT111" s="35"/>
      <c r="IU111" s="35"/>
      <c r="IV111" s="35"/>
      <c r="IW111" s="35"/>
      <c r="IX111" s="35"/>
      <c r="IY111" s="35"/>
      <c r="IZ111" s="35"/>
      <c r="JA111" s="35"/>
      <c r="JB111" s="35"/>
      <c r="JC111" s="35"/>
      <c r="JD111" s="35"/>
      <c r="JE111" s="35"/>
      <c r="JF111" s="35"/>
      <c r="JG111" s="35"/>
      <c r="JH111" s="35"/>
      <c r="JI111" s="35"/>
      <c r="JJ111" s="35"/>
      <c r="JK111" s="35"/>
      <c r="JL111" s="35"/>
      <c r="JM111" s="35"/>
      <c r="JN111" s="35"/>
      <c r="JO111" s="35"/>
      <c r="JP111" s="35"/>
      <c r="JQ111" s="35"/>
      <c r="JR111" s="35"/>
      <c r="JS111" s="35"/>
      <c r="JT111" s="35"/>
      <c r="JU111" s="35"/>
      <c r="JV111" s="35"/>
      <c r="JW111" s="35"/>
      <c r="JX111" s="35"/>
      <c r="JY111" s="35"/>
      <c r="JZ111" s="35"/>
      <c r="KA111" s="35"/>
      <c r="KB111" s="35"/>
      <c r="KC111" s="35"/>
      <c r="KD111" s="35"/>
      <c r="KE111" s="35"/>
      <c r="KF111" s="35"/>
      <c r="KG111" s="35"/>
      <c r="KH111" s="35"/>
      <c r="KI111" s="35"/>
      <c r="KJ111" s="35"/>
      <c r="KK111" s="35"/>
      <c r="KL111" s="35"/>
      <c r="KM111" s="35"/>
      <c r="KN111" s="35"/>
      <c r="KO111" s="35"/>
      <c r="KP111" s="35"/>
      <c r="KQ111" s="35"/>
      <c r="KR111" s="35"/>
      <c r="KS111" s="35"/>
      <c r="KT111" s="35"/>
      <c r="KU111" s="35"/>
      <c r="KV111" s="35"/>
      <c r="KW111" s="35"/>
      <c r="KX111" s="35"/>
      <c r="KY111" s="35"/>
      <c r="KZ111" s="35"/>
      <c r="LA111" s="35"/>
      <c r="LB111" s="35"/>
      <c r="LC111" s="35"/>
      <c r="LD111" s="35"/>
      <c r="LE111" s="35"/>
      <c r="LF111" s="35"/>
      <c r="LG111" s="35"/>
      <c r="LH111" s="35"/>
      <c r="LI111" s="35"/>
      <c r="LJ111" s="35"/>
      <c r="LK111" s="35"/>
      <c r="LL111" s="35"/>
      <c r="LM111" s="35"/>
      <c r="LN111" s="35"/>
      <c r="LO111" s="35"/>
      <c r="LP111" s="35"/>
      <c r="LQ111" s="35"/>
      <c r="LR111" s="35"/>
      <c r="LS111" s="35"/>
      <c r="LT111" s="35"/>
      <c r="LU111" s="35"/>
      <c r="LV111" s="35"/>
      <c r="LW111" s="35"/>
      <c r="LX111" s="35"/>
      <c r="LY111" s="35"/>
      <c r="LZ111" s="35"/>
      <c r="MA111" s="35"/>
      <c r="MB111" s="35"/>
      <c r="MC111" s="35"/>
      <c r="MD111" s="35"/>
      <c r="ME111" s="35"/>
      <c r="MF111" s="35"/>
      <c r="MG111" s="35"/>
      <c r="MH111" s="35"/>
      <c r="MI111" s="35"/>
      <c r="MJ111" s="35"/>
      <c r="MK111" s="35"/>
      <c r="ML111" s="35"/>
      <c r="MM111" s="35"/>
      <c r="MN111" s="35"/>
      <c r="MO111" s="35"/>
      <c r="MP111" s="35"/>
      <c r="MQ111" s="35"/>
      <c r="MR111" s="35"/>
      <c r="MS111" s="35"/>
      <c r="MT111" s="35"/>
      <c r="MU111" s="35"/>
      <c r="MV111" s="35"/>
      <c r="MW111" s="35"/>
      <c r="MX111" s="35"/>
      <c r="MY111" s="35"/>
      <c r="MZ111" s="35"/>
      <c r="NA111" s="35"/>
      <c r="NB111" s="35"/>
      <c r="NC111" s="35"/>
      <c r="ND111" s="35"/>
      <c r="NE111" s="35"/>
      <c r="NF111" s="35"/>
      <c r="NG111" s="35"/>
      <c r="NH111" s="35"/>
      <c r="NI111" s="35"/>
      <c r="NJ111" s="35"/>
      <c r="NK111" s="35"/>
      <c r="NL111" s="35"/>
      <c r="NM111" s="35"/>
      <c r="NN111" s="35"/>
      <c r="NO111" s="35"/>
      <c r="NP111" s="35"/>
      <c r="NQ111" s="35"/>
      <c r="NR111" s="35"/>
      <c r="NS111" s="35"/>
      <c r="NT111" s="35"/>
      <c r="NU111" s="35"/>
      <c r="NV111" s="35"/>
      <c r="NW111" s="35"/>
      <c r="NX111" s="35"/>
      <c r="NY111" s="35"/>
      <c r="NZ111" s="35"/>
      <c r="OA111" s="35"/>
      <c r="OB111" s="35"/>
      <c r="OC111" s="35"/>
      <c r="OD111" s="35"/>
      <c r="OE111" s="35"/>
      <c r="OF111" s="35"/>
      <c r="OG111" s="35"/>
      <c r="OH111" s="35"/>
      <c r="OI111" s="35"/>
      <c r="OJ111" s="35"/>
      <c r="OK111" s="35"/>
      <c r="OL111" s="35"/>
      <c r="OM111" s="35"/>
      <c r="ON111" s="35"/>
      <c r="OO111" s="35"/>
      <c r="OP111" s="35"/>
      <c r="OQ111" s="35"/>
      <c r="OR111" s="35"/>
      <c r="OS111" s="35"/>
      <c r="OT111" s="35"/>
      <c r="OU111" s="35"/>
      <c r="OV111" s="35"/>
      <c r="OW111" s="35"/>
      <c r="OX111" s="35"/>
      <c r="OY111" s="35"/>
      <c r="OZ111" s="35"/>
      <c r="PA111" s="35"/>
      <c r="PB111" s="35"/>
      <c r="PC111" s="35"/>
      <c r="PD111" s="35"/>
      <c r="PE111" s="35"/>
      <c r="PF111" s="35"/>
      <c r="PG111" s="35"/>
      <c r="PH111" s="35"/>
      <c r="PI111" s="35"/>
      <c r="PJ111" s="35"/>
      <c r="PK111" s="35"/>
      <c r="PL111" s="35"/>
      <c r="PM111" s="35"/>
      <c r="PN111" s="35"/>
      <c r="PO111" s="35"/>
      <c r="PP111" s="35"/>
      <c r="PQ111" s="35"/>
      <c r="PR111" s="35"/>
      <c r="PS111" s="35"/>
      <c r="PT111" s="35"/>
      <c r="PU111" s="35"/>
      <c r="PV111" s="35"/>
      <c r="PW111" s="35"/>
      <c r="PX111" s="35"/>
      <c r="PY111" s="35"/>
      <c r="PZ111" s="35"/>
      <c r="QA111" s="35"/>
      <c r="QB111" s="35"/>
      <c r="QC111" s="35"/>
      <c r="QD111" s="35"/>
      <c r="QE111" s="35"/>
      <c r="QF111" s="35"/>
      <c r="QG111" s="35"/>
      <c r="QH111" s="35"/>
      <c r="QI111" s="35"/>
      <c r="QJ111" s="35"/>
      <c r="QK111" s="35"/>
      <c r="QL111" s="35"/>
      <c r="QM111" s="35"/>
      <c r="QN111" s="35"/>
      <c r="QO111" s="35"/>
      <c r="QP111" s="35"/>
      <c r="QQ111" s="35"/>
      <c r="QR111" s="35"/>
      <c r="QS111" s="35"/>
      <c r="QT111" s="35"/>
      <c r="QU111" s="35"/>
      <c r="QV111" s="35"/>
      <c r="QW111" s="35"/>
      <c r="QX111" s="35"/>
      <c r="QY111" s="35"/>
      <c r="QZ111" s="35"/>
      <c r="RA111" s="35"/>
      <c r="RB111" s="35"/>
      <c r="RC111" s="35"/>
      <c r="RD111" s="35"/>
      <c r="RE111" s="35"/>
      <c r="RF111" s="35"/>
      <c r="RG111" s="35"/>
      <c r="RH111" s="35"/>
      <c r="RI111" s="35"/>
      <c r="RJ111" s="35"/>
      <c r="RK111" s="35"/>
      <c r="RL111" s="35"/>
      <c r="RM111" s="35"/>
      <c r="RN111" s="35"/>
      <c r="RO111" s="35"/>
      <c r="RP111" s="35"/>
      <c r="RQ111" s="35"/>
      <c r="RR111" s="35"/>
      <c r="RS111" s="35"/>
      <c r="RT111" s="35"/>
      <c r="RU111" s="35"/>
      <c r="RV111" s="35"/>
      <c r="RW111" s="35"/>
      <c r="RX111" s="35"/>
      <c r="RY111" s="35"/>
      <c r="RZ111" s="35"/>
      <c r="SA111" s="35"/>
      <c r="SB111" s="35"/>
      <c r="SC111" s="35"/>
      <c r="SD111" s="35"/>
      <c r="SE111" s="35"/>
      <c r="SF111" s="35"/>
      <c r="SG111" s="35"/>
      <c r="SH111" s="35"/>
      <c r="SI111" s="35"/>
      <c r="SJ111" s="35"/>
      <c r="SK111" s="35"/>
      <c r="SL111" s="35"/>
      <c r="SM111" s="35"/>
      <c r="SN111" s="35"/>
      <c r="SO111" s="35"/>
      <c r="SP111" s="35"/>
      <c r="SQ111" s="35"/>
      <c r="SR111" s="35"/>
      <c r="SS111" s="35"/>
      <c r="ST111" s="35"/>
      <c r="SU111" s="35"/>
      <c r="SV111" s="35"/>
      <c r="SW111" s="35"/>
      <c r="SX111" s="35"/>
      <c r="SY111" s="35"/>
      <c r="SZ111" s="35"/>
      <c r="TA111" s="35"/>
      <c r="TB111" s="35"/>
      <c r="TC111" s="35"/>
      <c r="TD111" s="35"/>
      <c r="TE111" s="35"/>
      <c r="TF111" s="35"/>
      <c r="TG111" s="35"/>
      <c r="TH111" s="35"/>
      <c r="TI111" s="35"/>
      <c r="TJ111" s="35"/>
      <c r="TK111" s="35"/>
      <c r="TL111" s="35"/>
      <c r="TM111" s="35"/>
      <c r="TN111" s="35"/>
      <c r="TO111" s="35"/>
      <c r="TP111" s="35"/>
      <c r="TQ111" s="35"/>
      <c r="TR111" s="35"/>
      <c r="TS111" s="35"/>
      <c r="TT111" s="35"/>
      <c r="TU111" s="35"/>
      <c r="TV111" s="35"/>
      <c r="TW111" s="35"/>
      <c r="TX111" s="35"/>
      <c r="TY111" s="35"/>
      <c r="TZ111" s="35"/>
      <c r="UA111" s="35"/>
      <c r="UB111" s="35"/>
      <c r="UC111" s="35"/>
      <c r="UD111" s="35"/>
      <c r="UE111" s="35"/>
      <c r="UF111" s="35"/>
      <c r="UG111" s="35"/>
      <c r="UH111" s="35"/>
      <c r="UI111" s="35"/>
      <c r="UJ111" s="35"/>
      <c r="UK111" s="35"/>
      <c r="UL111" s="35"/>
      <c r="UM111" s="35"/>
      <c r="UN111" s="35"/>
      <c r="UO111" s="35"/>
      <c r="UP111" s="35"/>
      <c r="UQ111" s="35"/>
      <c r="UR111" s="35"/>
      <c r="US111" s="35"/>
      <c r="UT111" s="35"/>
      <c r="UU111" s="35"/>
      <c r="UV111" s="35"/>
      <c r="UW111" s="35"/>
      <c r="UX111" s="35"/>
    </row>
    <row r="112" spans="1:570" s="34" customFormat="1" ht="1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c r="DO112" s="35"/>
      <c r="DP112" s="35"/>
      <c r="DQ112" s="35"/>
      <c r="DR112" s="35"/>
      <c r="DS112" s="35"/>
      <c r="DT112" s="35"/>
      <c r="DU112" s="35"/>
      <c r="DV112" s="35"/>
      <c r="DW112" s="35"/>
      <c r="DX112" s="35"/>
      <c r="DY112" s="35"/>
      <c r="DZ112" s="35"/>
      <c r="EA112" s="35"/>
      <c r="EB112" s="35"/>
      <c r="EC112" s="35"/>
      <c r="ED112" s="35"/>
      <c r="EE112" s="35"/>
      <c r="EF112" s="35"/>
      <c r="EG112" s="35"/>
      <c r="EH112" s="35"/>
      <c r="EI112" s="35"/>
      <c r="EJ112" s="35"/>
      <c r="EK112" s="35"/>
      <c r="EL112" s="35"/>
      <c r="EM112" s="35"/>
      <c r="EN112" s="35"/>
      <c r="EO112" s="35"/>
      <c r="EP112" s="35"/>
      <c r="EQ112" s="35"/>
      <c r="ER112" s="35"/>
      <c r="ES112" s="35"/>
      <c r="ET112" s="35"/>
      <c r="EU112" s="35"/>
      <c r="EV112" s="35"/>
      <c r="EW112" s="35"/>
      <c r="EX112" s="35"/>
      <c r="EY112" s="35"/>
      <c r="EZ112" s="35"/>
      <c r="FA112" s="35"/>
      <c r="FB112" s="35"/>
      <c r="FC112" s="35"/>
      <c r="FD112" s="35"/>
      <c r="FE112" s="35"/>
      <c r="FF112" s="35"/>
      <c r="FG112" s="35"/>
      <c r="FH112" s="35"/>
      <c r="FI112" s="35"/>
      <c r="FJ112" s="35"/>
      <c r="FK112" s="35"/>
      <c r="FL112" s="35"/>
      <c r="FM112" s="35"/>
      <c r="FN112" s="35"/>
      <c r="FO112" s="35"/>
      <c r="FP112" s="35"/>
      <c r="FQ112" s="35"/>
      <c r="FR112" s="35"/>
      <c r="FS112" s="35"/>
      <c r="FT112" s="35"/>
      <c r="FU112" s="35"/>
      <c r="FV112" s="35"/>
      <c r="FW112" s="35"/>
      <c r="FX112" s="35"/>
      <c r="FY112" s="35"/>
      <c r="FZ112" s="35"/>
      <c r="GA112" s="35"/>
      <c r="GB112" s="35"/>
      <c r="GC112" s="35"/>
      <c r="GD112" s="35"/>
      <c r="GE112" s="35"/>
      <c r="GF112" s="35"/>
      <c r="GG112" s="35"/>
      <c r="GH112" s="35"/>
      <c r="GI112" s="35"/>
      <c r="GJ112" s="35"/>
      <c r="GK112" s="35"/>
      <c r="GL112" s="35"/>
      <c r="GM112" s="35"/>
      <c r="GN112" s="35"/>
      <c r="GO112" s="35"/>
      <c r="GP112" s="35"/>
      <c r="GQ112" s="35"/>
      <c r="GR112" s="35"/>
      <c r="GS112" s="35"/>
      <c r="GT112" s="35"/>
      <c r="GU112" s="35"/>
      <c r="GV112" s="35"/>
      <c r="GW112" s="35"/>
      <c r="GX112" s="35"/>
      <c r="GY112" s="35"/>
      <c r="GZ112" s="35"/>
      <c r="HA112" s="35"/>
      <c r="HB112" s="35"/>
      <c r="HC112" s="35"/>
      <c r="HD112" s="35"/>
      <c r="HE112" s="35"/>
      <c r="HF112" s="35"/>
      <c r="HG112" s="35"/>
      <c r="HH112" s="35"/>
      <c r="HI112" s="35"/>
      <c r="HJ112" s="35"/>
      <c r="HK112" s="35"/>
      <c r="HL112" s="35"/>
      <c r="HM112" s="35"/>
      <c r="HN112" s="35"/>
      <c r="HO112" s="35"/>
      <c r="HP112" s="35"/>
      <c r="HQ112" s="35"/>
      <c r="HR112" s="35"/>
      <c r="HS112" s="35"/>
      <c r="HT112" s="35"/>
      <c r="HU112" s="35"/>
      <c r="HV112" s="35"/>
      <c r="HW112" s="35"/>
      <c r="HX112" s="35"/>
      <c r="HY112" s="35"/>
      <c r="HZ112" s="35"/>
      <c r="IA112" s="35"/>
      <c r="IB112" s="35"/>
      <c r="IC112" s="35"/>
      <c r="ID112" s="35"/>
      <c r="IE112" s="35"/>
      <c r="IF112" s="35"/>
      <c r="IG112" s="35"/>
      <c r="IH112" s="35"/>
      <c r="II112" s="35"/>
      <c r="IJ112" s="35"/>
      <c r="IK112" s="35"/>
      <c r="IL112" s="35"/>
      <c r="IM112" s="35"/>
      <c r="IN112" s="35"/>
      <c r="IO112" s="35"/>
      <c r="IP112" s="35"/>
      <c r="IQ112" s="35"/>
      <c r="IR112" s="35"/>
      <c r="IS112" s="35"/>
      <c r="IT112" s="35"/>
      <c r="IU112" s="35"/>
      <c r="IV112" s="35"/>
      <c r="IW112" s="35"/>
      <c r="IX112" s="35"/>
      <c r="IY112" s="35"/>
      <c r="IZ112" s="35"/>
      <c r="JA112" s="35"/>
      <c r="JB112" s="35"/>
      <c r="JC112" s="35"/>
      <c r="JD112" s="35"/>
      <c r="JE112" s="35"/>
      <c r="JF112" s="35"/>
      <c r="JG112" s="35"/>
      <c r="JH112" s="35"/>
      <c r="JI112" s="35"/>
      <c r="JJ112" s="35"/>
      <c r="JK112" s="35"/>
      <c r="JL112" s="35"/>
      <c r="JM112" s="35"/>
      <c r="JN112" s="35"/>
      <c r="JO112" s="35"/>
      <c r="JP112" s="35"/>
      <c r="JQ112" s="35"/>
      <c r="JR112" s="35"/>
      <c r="JS112" s="35"/>
      <c r="JT112" s="35"/>
      <c r="JU112" s="35"/>
      <c r="JV112" s="35"/>
      <c r="JW112" s="35"/>
      <c r="JX112" s="35"/>
      <c r="JY112" s="35"/>
      <c r="JZ112" s="35"/>
      <c r="KA112" s="35"/>
      <c r="KB112" s="35"/>
      <c r="KC112" s="35"/>
      <c r="KD112" s="35"/>
      <c r="KE112" s="35"/>
      <c r="KF112" s="35"/>
      <c r="KG112" s="35"/>
      <c r="KH112" s="35"/>
      <c r="KI112" s="35"/>
      <c r="KJ112" s="35"/>
      <c r="KK112" s="35"/>
      <c r="KL112" s="35"/>
      <c r="KM112" s="35"/>
      <c r="KN112" s="35"/>
      <c r="KO112" s="35"/>
      <c r="KP112" s="35"/>
      <c r="KQ112" s="35"/>
      <c r="KR112" s="35"/>
      <c r="KS112" s="35"/>
      <c r="KT112" s="35"/>
      <c r="KU112" s="35"/>
      <c r="KV112" s="35"/>
      <c r="KW112" s="35"/>
      <c r="KX112" s="35"/>
      <c r="KY112" s="35"/>
      <c r="KZ112" s="35"/>
      <c r="LA112" s="35"/>
      <c r="LB112" s="35"/>
      <c r="LC112" s="35"/>
      <c r="LD112" s="35"/>
      <c r="LE112" s="35"/>
      <c r="LF112" s="35"/>
      <c r="LG112" s="35"/>
      <c r="LH112" s="35"/>
      <c r="LI112" s="35"/>
      <c r="LJ112" s="35"/>
      <c r="LK112" s="35"/>
      <c r="LL112" s="35"/>
      <c r="LM112" s="35"/>
      <c r="LN112" s="35"/>
      <c r="LO112" s="35"/>
      <c r="LP112" s="35"/>
      <c r="LQ112" s="35"/>
      <c r="LR112" s="35"/>
      <c r="LS112" s="35"/>
      <c r="LT112" s="35"/>
      <c r="LU112" s="35"/>
      <c r="LV112" s="35"/>
      <c r="LW112" s="35"/>
      <c r="LX112" s="35"/>
      <c r="LY112" s="35"/>
      <c r="LZ112" s="35"/>
      <c r="MA112" s="35"/>
      <c r="MB112" s="35"/>
      <c r="MC112" s="35"/>
      <c r="MD112" s="35"/>
      <c r="ME112" s="35"/>
      <c r="MF112" s="35"/>
      <c r="MG112" s="35"/>
      <c r="MH112" s="35"/>
      <c r="MI112" s="35"/>
      <c r="MJ112" s="35"/>
      <c r="MK112" s="35"/>
      <c r="ML112" s="35"/>
      <c r="MM112" s="35"/>
      <c r="MN112" s="35"/>
      <c r="MO112" s="35"/>
      <c r="MP112" s="35"/>
      <c r="MQ112" s="35"/>
      <c r="MR112" s="35"/>
      <c r="MS112" s="35"/>
      <c r="MT112" s="35"/>
      <c r="MU112" s="35"/>
      <c r="MV112" s="35"/>
      <c r="MW112" s="35"/>
      <c r="MX112" s="35"/>
      <c r="MY112" s="35"/>
      <c r="MZ112" s="35"/>
      <c r="NA112" s="35"/>
      <c r="NB112" s="35"/>
      <c r="NC112" s="35"/>
      <c r="ND112" s="35"/>
      <c r="NE112" s="35"/>
      <c r="NF112" s="35"/>
      <c r="NG112" s="35"/>
      <c r="NH112" s="35"/>
      <c r="NI112" s="35"/>
      <c r="NJ112" s="35"/>
      <c r="NK112" s="35"/>
      <c r="NL112" s="35"/>
      <c r="NM112" s="35"/>
      <c r="NN112" s="35"/>
      <c r="NO112" s="35"/>
      <c r="NP112" s="35"/>
      <c r="NQ112" s="35"/>
      <c r="NR112" s="35"/>
      <c r="NS112" s="35"/>
      <c r="NT112" s="35"/>
      <c r="NU112" s="35"/>
      <c r="NV112" s="35"/>
      <c r="NW112" s="35"/>
      <c r="NX112" s="35"/>
      <c r="NY112" s="35"/>
      <c r="NZ112" s="35"/>
      <c r="OA112" s="35"/>
      <c r="OB112" s="35"/>
      <c r="OC112" s="35"/>
      <c r="OD112" s="35"/>
      <c r="OE112" s="35"/>
      <c r="OF112" s="35"/>
      <c r="OG112" s="35"/>
      <c r="OH112" s="35"/>
      <c r="OI112" s="35"/>
      <c r="OJ112" s="35"/>
      <c r="OK112" s="35"/>
      <c r="OL112" s="35"/>
      <c r="OM112" s="35"/>
      <c r="ON112" s="35"/>
      <c r="OO112" s="35"/>
      <c r="OP112" s="35"/>
      <c r="OQ112" s="35"/>
      <c r="OR112" s="35"/>
      <c r="OS112" s="35"/>
      <c r="OT112" s="35"/>
      <c r="OU112" s="35"/>
      <c r="OV112" s="35"/>
      <c r="OW112" s="35"/>
      <c r="OX112" s="35"/>
      <c r="OY112" s="35"/>
      <c r="OZ112" s="35"/>
      <c r="PA112" s="35"/>
      <c r="PB112" s="35"/>
      <c r="PC112" s="35"/>
      <c r="PD112" s="35"/>
      <c r="PE112" s="35"/>
      <c r="PF112" s="35"/>
      <c r="PG112" s="35"/>
      <c r="PH112" s="35"/>
      <c r="PI112" s="35"/>
      <c r="PJ112" s="35"/>
      <c r="PK112" s="35"/>
      <c r="PL112" s="35"/>
      <c r="PM112" s="35"/>
      <c r="PN112" s="35"/>
      <c r="PO112" s="35"/>
      <c r="PP112" s="35"/>
      <c r="PQ112" s="35"/>
      <c r="PR112" s="35"/>
      <c r="PS112" s="35"/>
      <c r="PT112" s="35"/>
      <c r="PU112" s="35"/>
      <c r="PV112" s="35"/>
      <c r="PW112" s="35"/>
      <c r="PX112" s="35"/>
      <c r="PY112" s="35"/>
      <c r="PZ112" s="35"/>
      <c r="QA112" s="35"/>
      <c r="QB112" s="35"/>
      <c r="QC112" s="35"/>
      <c r="QD112" s="35"/>
      <c r="QE112" s="35"/>
      <c r="QF112" s="35"/>
      <c r="QG112" s="35"/>
      <c r="QH112" s="35"/>
      <c r="QI112" s="35"/>
      <c r="QJ112" s="35"/>
      <c r="QK112" s="35"/>
      <c r="QL112" s="35"/>
      <c r="QM112" s="35"/>
      <c r="QN112" s="35"/>
      <c r="QO112" s="35"/>
      <c r="QP112" s="35"/>
      <c r="QQ112" s="35"/>
      <c r="QR112" s="35"/>
      <c r="QS112" s="35"/>
      <c r="QT112" s="35"/>
      <c r="QU112" s="35"/>
      <c r="QV112" s="35"/>
      <c r="QW112" s="35"/>
      <c r="QX112" s="35"/>
      <c r="QY112" s="35"/>
      <c r="QZ112" s="35"/>
      <c r="RA112" s="35"/>
      <c r="RB112" s="35"/>
      <c r="RC112" s="35"/>
      <c r="RD112" s="35"/>
      <c r="RE112" s="35"/>
      <c r="RF112" s="35"/>
      <c r="RG112" s="35"/>
      <c r="RH112" s="35"/>
      <c r="RI112" s="35"/>
      <c r="RJ112" s="35"/>
      <c r="RK112" s="35"/>
      <c r="RL112" s="35"/>
      <c r="RM112" s="35"/>
      <c r="RN112" s="35"/>
      <c r="RO112" s="35"/>
      <c r="RP112" s="35"/>
      <c r="RQ112" s="35"/>
      <c r="RR112" s="35"/>
      <c r="RS112" s="35"/>
      <c r="RT112" s="35"/>
      <c r="RU112" s="35"/>
      <c r="RV112" s="35"/>
      <c r="RW112" s="35"/>
      <c r="RX112" s="35"/>
      <c r="RY112" s="35"/>
      <c r="RZ112" s="35"/>
      <c r="SA112" s="35"/>
      <c r="SB112" s="35"/>
      <c r="SC112" s="35"/>
      <c r="SD112" s="35"/>
      <c r="SE112" s="35"/>
      <c r="SF112" s="35"/>
      <c r="SG112" s="35"/>
      <c r="SH112" s="35"/>
      <c r="SI112" s="35"/>
      <c r="SJ112" s="35"/>
      <c r="SK112" s="35"/>
      <c r="SL112" s="35"/>
      <c r="SM112" s="35"/>
      <c r="SN112" s="35"/>
      <c r="SO112" s="35"/>
      <c r="SP112" s="35"/>
      <c r="SQ112" s="35"/>
      <c r="SR112" s="35"/>
      <c r="SS112" s="35"/>
      <c r="ST112" s="35"/>
      <c r="SU112" s="35"/>
      <c r="SV112" s="35"/>
      <c r="SW112" s="35"/>
      <c r="SX112" s="35"/>
      <c r="SY112" s="35"/>
      <c r="SZ112" s="35"/>
      <c r="TA112" s="35"/>
      <c r="TB112" s="35"/>
      <c r="TC112" s="35"/>
      <c r="TD112" s="35"/>
      <c r="TE112" s="35"/>
      <c r="TF112" s="35"/>
      <c r="TG112" s="35"/>
      <c r="TH112" s="35"/>
      <c r="TI112" s="35"/>
      <c r="TJ112" s="35"/>
      <c r="TK112" s="35"/>
      <c r="TL112" s="35"/>
      <c r="TM112" s="35"/>
      <c r="TN112" s="35"/>
      <c r="TO112" s="35"/>
      <c r="TP112" s="35"/>
      <c r="TQ112" s="35"/>
      <c r="TR112" s="35"/>
      <c r="TS112" s="35"/>
      <c r="TT112" s="35"/>
      <c r="TU112" s="35"/>
      <c r="TV112" s="35"/>
      <c r="TW112" s="35"/>
      <c r="TX112" s="35"/>
      <c r="TY112" s="35"/>
      <c r="TZ112" s="35"/>
      <c r="UA112" s="35"/>
      <c r="UB112" s="35"/>
      <c r="UC112" s="35"/>
      <c r="UD112" s="35"/>
      <c r="UE112" s="35"/>
      <c r="UF112" s="35"/>
      <c r="UG112" s="35"/>
      <c r="UH112" s="35"/>
      <c r="UI112" s="35"/>
      <c r="UJ112" s="35"/>
      <c r="UK112" s="35"/>
      <c r="UL112" s="35"/>
      <c r="UM112" s="35"/>
      <c r="UN112" s="35"/>
      <c r="UO112" s="35"/>
      <c r="UP112" s="35"/>
      <c r="UQ112" s="35"/>
      <c r="UR112" s="35"/>
      <c r="US112" s="35"/>
      <c r="UT112" s="35"/>
      <c r="UU112" s="35"/>
      <c r="UV112" s="35"/>
      <c r="UW112" s="35"/>
      <c r="UX112" s="35"/>
    </row>
    <row r="113" spans="1:16384" s="34" customFormat="1" ht="1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c r="DO113" s="35"/>
      <c r="DP113" s="35"/>
      <c r="DQ113" s="35"/>
      <c r="DR113" s="35"/>
      <c r="DS113" s="35"/>
      <c r="DT113" s="35"/>
      <c r="DU113" s="35"/>
      <c r="DV113" s="35"/>
      <c r="DW113" s="35"/>
      <c r="DX113" s="35"/>
      <c r="DY113" s="35"/>
      <c r="DZ113" s="35"/>
      <c r="EA113" s="35"/>
      <c r="EB113" s="35"/>
      <c r="EC113" s="35"/>
      <c r="ED113" s="35"/>
      <c r="EE113" s="35"/>
      <c r="EF113" s="35"/>
      <c r="EG113" s="35"/>
      <c r="EH113" s="35"/>
      <c r="EI113" s="35"/>
      <c r="EJ113" s="35"/>
      <c r="EK113" s="35"/>
      <c r="EL113" s="35"/>
      <c r="EM113" s="35"/>
      <c r="EN113" s="35"/>
      <c r="EO113" s="35"/>
      <c r="EP113" s="35"/>
      <c r="EQ113" s="35"/>
      <c r="ER113" s="35"/>
      <c r="ES113" s="35"/>
      <c r="ET113" s="35"/>
      <c r="EU113" s="35"/>
      <c r="EV113" s="35"/>
      <c r="EW113" s="35"/>
      <c r="EX113" s="35"/>
      <c r="EY113" s="35"/>
      <c r="EZ113" s="35"/>
      <c r="FA113" s="35"/>
      <c r="FB113" s="35"/>
      <c r="FC113" s="35"/>
      <c r="FD113" s="35"/>
      <c r="FE113" s="35"/>
      <c r="FF113" s="35"/>
      <c r="FG113" s="35"/>
      <c r="FH113" s="35"/>
      <c r="FI113" s="35"/>
      <c r="FJ113" s="35"/>
      <c r="FK113" s="35"/>
      <c r="FL113" s="35"/>
      <c r="FM113" s="35"/>
      <c r="FN113" s="35"/>
      <c r="FO113" s="35"/>
      <c r="FP113" s="35"/>
      <c r="FQ113" s="35"/>
      <c r="FR113" s="35"/>
      <c r="FS113" s="35"/>
      <c r="FT113" s="35"/>
      <c r="FU113" s="35"/>
      <c r="FV113" s="35"/>
      <c r="FW113" s="35"/>
      <c r="FX113" s="35"/>
      <c r="FY113" s="35"/>
      <c r="FZ113" s="35"/>
      <c r="GA113" s="35"/>
      <c r="GB113" s="35"/>
      <c r="GC113" s="35"/>
      <c r="GD113" s="35"/>
      <c r="GE113" s="35"/>
      <c r="GF113" s="35"/>
      <c r="GG113" s="35"/>
      <c r="GH113" s="35"/>
      <c r="GI113" s="35"/>
      <c r="GJ113" s="35"/>
      <c r="GK113" s="35"/>
      <c r="GL113" s="35"/>
      <c r="GM113" s="35"/>
      <c r="GN113" s="35"/>
      <c r="GO113" s="35"/>
      <c r="GP113" s="35"/>
      <c r="GQ113" s="35"/>
      <c r="GR113" s="35"/>
      <c r="GS113" s="35"/>
      <c r="GT113" s="35"/>
      <c r="GU113" s="35"/>
      <c r="GV113" s="35"/>
      <c r="GW113" s="35"/>
      <c r="GX113" s="35"/>
      <c r="GY113" s="35"/>
      <c r="GZ113" s="35"/>
      <c r="HA113" s="35"/>
      <c r="HB113" s="35"/>
      <c r="HC113" s="35"/>
      <c r="HD113" s="35"/>
      <c r="HE113" s="35"/>
      <c r="HF113" s="35"/>
      <c r="HG113" s="35"/>
      <c r="HH113" s="35"/>
      <c r="HI113" s="35"/>
      <c r="HJ113" s="35"/>
      <c r="HK113" s="35"/>
      <c r="HL113" s="35"/>
      <c r="HM113" s="35"/>
      <c r="HN113" s="35"/>
      <c r="HO113" s="35"/>
      <c r="HP113" s="35"/>
      <c r="HQ113" s="35"/>
      <c r="HR113" s="35"/>
      <c r="HS113" s="35"/>
      <c r="HT113" s="35"/>
      <c r="HU113" s="35"/>
      <c r="HV113" s="35"/>
      <c r="HW113" s="35"/>
      <c r="HX113" s="35"/>
      <c r="HY113" s="35"/>
      <c r="HZ113" s="35"/>
      <c r="IA113" s="35"/>
      <c r="IB113" s="35"/>
      <c r="IC113" s="35"/>
      <c r="ID113" s="35"/>
      <c r="IE113" s="35"/>
      <c r="IF113" s="35"/>
      <c r="IG113" s="35"/>
      <c r="IH113" s="35"/>
      <c r="II113" s="35"/>
      <c r="IJ113" s="35"/>
      <c r="IK113" s="35"/>
      <c r="IL113" s="35"/>
      <c r="IM113" s="35"/>
      <c r="IN113" s="35"/>
      <c r="IO113" s="35"/>
      <c r="IP113" s="35"/>
      <c r="IQ113" s="35"/>
      <c r="IR113" s="35"/>
      <c r="IS113" s="35"/>
      <c r="IT113" s="35"/>
      <c r="IU113" s="35"/>
      <c r="IV113" s="35"/>
      <c r="IW113" s="35"/>
      <c r="IX113" s="35"/>
      <c r="IY113" s="35"/>
      <c r="IZ113" s="35"/>
      <c r="JA113" s="35"/>
      <c r="JB113" s="35"/>
      <c r="JC113" s="35"/>
      <c r="JD113" s="35"/>
      <c r="JE113" s="35"/>
      <c r="JF113" s="35"/>
      <c r="JG113" s="35"/>
      <c r="JH113" s="35"/>
      <c r="JI113" s="35"/>
      <c r="JJ113" s="35"/>
      <c r="JK113" s="35"/>
      <c r="JL113" s="35"/>
      <c r="JM113" s="35"/>
      <c r="JN113" s="35"/>
      <c r="JO113" s="35"/>
      <c r="JP113" s="35"/>
      <c r="JQ113" s="35"/>
      <c r="JR113" s="35"/>
      <c r="JS113" s="35"/>
      <c r="JT113" s="35"/>
      <c r="JU113" s="35"/>
      <c r="JV113" s="35"/>
      <c r="JW113" s="35"/>
      <c r="JX113" s="35"/>
      <c r="JY113" s="35"/>
      <c r="JZ113" s="35"/>
      <c r="KA113" s="35"/>
      <c r="KB113" s="35"/>
      <c r="KC113" s="35"/>
      <c r="KD113" s="35"/>
      <c r="KE113" s="35"/>
      <c r="KF113" s="35"/>
      <c r="KG113" s="35"/>
      <c r="KH113" s="35"/>
      <c r="KI113" s="35"/>
      <c r="KJ113" s="35"/>
      <c r="KK113" s="35"/>
      <c r="KL113" s="35"/>
      <c r="KM113" s="35"/>
      <c r="KN113" s="35"/>
      <c r="KO113" s="35"/>
      <c r="KP113" s="35"/>
      <c r="KQ113" s="35"/>
      <c r="KR113" s="35"/>
      <c r="KS113" s="35"/>
      <c r="KT113" s="35"/>
      <c r="KU113" s="35"/>
      <c r="KV113" s="35"/>
      <c r="KW113" s="35"/>
      <c r="KX113" s="35"/>
      <c r="KY113" s="35"/>
      <c r="KZ113" s="35"/>
      <c r="LA113" s="35"/>
      <c r="LB113" s="35"/>
      <c r="LC113" s="35"/>
      <c r="LD113" s="35"/>
      <c r="LE113" s="35"/>
      <c r="LF113" s="35"/>
      <c r="LG113" s="35"/>
      <c r="LH113" s="35"/>
      <c r="LI113" s="35"/>
      <c r="LJ113" s="35"/>
      <c r="LK113" s="35"/>
      <c r="LL113" s="35"/>
      <c r="LM113" s="35"/>
      <c r="LN113" s="35"/>
      <c r="LO113" s="35"/>
      <c r="LP113" s="35"/>
      <c r="LQ113" s="35"/>
      <c r="LR113" s="35"/>
      <c r="LS113" s="35"/>
      <c r="LT113" s="35"/>
      <c r="LU113" s="35"/>
      <c r="LV113" s="35"/>
      <c r="LW113" s="35"/>
      <c r="LX113" s="35"/>
      <c r="LY113" s="35"/>
      <c r="LZ113" s="35"/>
      <c r="MA113" s="35"/>
      <c r="MB113" s="35"/>
      <c r="MC113" s="35"/>
      <c r="MD113" s="35"/>
      <c r="ME113" s="35"/>
      <c r="MF113" s="35"/>
      <c r="MG113" s="35"/>
      <c r="MH113" s="35"/>
      <c r="MI113" s="35"/>
      <c r="MJ113" s="35"/>
      <c r="MK113" s="35"/>
      <c r="ML113" s="35"/>
      <c r="MM113" s="35"/>
      <c r="MN113" s="35"/>
      <c r="MO113" s="35"/>
      <c r="MP113" s="35"/>
      <c r="MQ113" s="35"/>
      <c r="MR113" s="35"/>
      <c r="MS113" s="35"/>
      <c r="MT113" s="35"/>
      <c r="MU113" s="35"/>
      <c r="MV113" s="35"/>
      <c r="MW113" s="35"/>
      <c r="MX113" s="35"/>
      <c r="MY113" s="35"/>
      <c r="MZ113" s="35"/>
      <c r="NA113" s="35"/>
      <c r="NB113" s="35"/>
      <c r="NC113" s="35"/>
      <c r="ND113" s="35"/>
      <c r="NE113" s="35"/>
      <c r="NF113" s="35"/>
      <c r="NG113" s="35"/>
      <c r="NH113" s="35"/>
      <c r="NI113" s="35"/>
      <c r="NJ113" s="35"/>
      <c r="NK113" s="35"/>
      <c r="NL113" s="35"/>
      <c r="NM113" s="35"/>
      <c r="NN113" s="35"/>
      <c r="NO113" s="35"/>
      <c r="NP113" s="35"/>
      <c r="NQ113" s="35"/>
      <c r="NR113" s="35"/>
      <c r="NS113" s="35"/>
      <c r="NT113" s="35"/>
      <c r="NU113" s="35"/>
      <c r="NV113" s="35"/>
      <c r="NW113" s="35"/>
      <c r="NX113" s="35"/>
      <c r="NY113" s="35"/>
      <c r="NZ113" s="35"/>
      <c r="OA113" s="35"/>
      <c r="OB113" s="35"/>
      <c r="OC113" s="35"/>
      <c r="OD113" s="35"/>
      <c r="OE113" s="35"/>
      <c r="OF113" s="35"/>
      <c r="OG113" s="35"/>
      <c r="OH113" s="35"/>
      <c r="OI113" s="35"/>
      <c r="OJ113" s="35"/>
      <c r="OK113" s="35"/>
      <c r="OL113" s="35"/>
      <c r="OM113" s="35"/>
      <c r="ON113" s="35"/>
      <c r="OO113" s="35"/>
      <c r="OP113" s="35"/>
      <c r="OQ113" s="35"/>
      <c r="OR113" s="35"/>
      <c r="OS113" s="35"/>
      <c r="OT113" s="35"/>
      <c r="OU113" s="35"/>
      <c r="OV113" s="35"/>
      <c r="OW113" s="35"/>
      <c r="OX113" s="35"/>
      <c r="OY113" s="35"/>
      <c r="OZ113" s="35"/>
      <c r="PA113" s="35"/>
      <c r="PB113" s="35"/>
      <c r="PC113" s="35"/>
      <c r="PD113" s="35"/>
      <c r="PE113" s="35"/>
      <c r="PF113" s="35"/>
      <c r="PG113" s="35"/>
      <c r="PH113" s="35"/>
      <c r="PI113" s="35"/>
      <c r="PJ113" s="35"/>
      <c r="PK113" s="35"/>
      <c r="PL113" s="35"/>
      <c r="PM113" s="35"/>
      <c r="PN113" s="35"/>
      <c r="PO113" s="35"/>
      <c r="PP113" s="35"/>
      <c r="PQ113" s="35"/>
      <c r="PR113" s="35"/>
      <c r="PS113" s="35"/>
      <c r="PT113" s="35"/>
      <c r="PU113" s="35"/>
      <c r="PV113" s="35"/>
      <c r="PW113" s="35"/>
      <c r="PX113" s="35"/>
      <c r="PY113" s="35"/>
      <c r="PZ113" s="35"/>
      <c r="QA113" s="35"/>
      <c r="QB113" s="35"/>
      <c r="QC113" s="35"/>
      <c r="QD113" s="35"/>
      <c r="QE113" s="35"/>
      <c r="QF113" s="35"/>
      <c r="QG113" s="35"/>
      <c r="QH113" s="35"/>
      <c r="QI113" s="35"/>
      <c r="QJ113" s="35"/>
      <c r="QK113" s="35"/>
      <c r="QL113" s="35"/>
      <c r="QM113" s="35"/>
      <c r="QN113" s="35"/>
      <c r="QO113" s="35"/>
      <c r="QP113" s="35"/>
      <c r="QQ113" s="35"/>
      <c r="QR113" s="35"/>
      <c r="QS113" s="35"/>
      <c r="QT113" s="35"/>
      <c r="QU113" s="35"/>
      <c r="QV113" s="35"/>
      <c r="QW113" s="35"/>
      <c r="QX113" s="35"/>
      <c r="QY113" s="35"/>
      <c r="QZ113" s="35"/>
      <c r="RA113" s="35"/>
      <c r="RB113" s="35"/>
      <c r="RC113" s="35"/>
      <c r="RD113" s="35"/>
      <c r="RE113" s="35"/>
      <c r="RF113" s="35"/>
      <c r="RG113" s="35"/>
      <c r="RH113" s="35"/>
      <c r="RI113" s="35"/>
      <c r="RJ113" s="35"/>
      <c r="RK113" s="35"/>
      <c r="RL113" s="35"/>
      <c r="RM113" s="35"/>
      <c r="RN113" s="35"/>
      <c r="RO113" s="35"/>
      <c r="RP113" s="35"/>
      <c r="RQ113" s="35"/>
      <c r="RR113" s="35"/>
      <c r="RS113" s="35"/>
      <c r="RT113" s="35"/>
      <c r="RU113" s="35"/>
      <c r="RV113" s="35"/>
      <c r="RW113" s="35"/>
      <c r="RX113" s="35"/>
      <c r="RY113" s="35"/>
      <c r="RZ113" s="35"/>
      <c r="SA113" s="35"/>
      <c r="SB113" s="35"/>
      <c r="SC113" s="35"/>
      <c r="SD113" s="35"/>
      <c r="SE113" s="35"/>
      <c r="SF113" s="35"/>
      <c r="SG113" s="35"/>
      <c r="SH113" s="35"/>
      <c r="SI113" s="35"/>
      <c r="SJ113" s="35"/>
      <c r="SK113" s="35"/>
      <c r="SL113" s="35"/>
      <c r="SM113" s="35"/>
      <c r="SN113" s="35"/>
      <c r="SO113" s="35"/>
      <c r="SP113" s="35"/>
      <c r="SQ113" s="35"/>
      <c r="SR113" s="35"/>
      <c r="SS113" s="35"/>
      <c r="ST113" s="35"/>
      <c r="SU113" s="35"/>
      <c r="SV113" s="35"/>
      <c r="SW113" s="35"/>
      <c r="SX113" s="35"/>
      <c r="SY113" s="35"/>
      <c r="SZ113" s="35"/>
      <c r="TA113" s="35"/>
      <c r="TB113" s="35"/>
      <c r="TC113" s="35"/>
      <c r="TD113" s="35"/>
      <c r="TE113" s="35"/>
      <c r="TF113" s="35"/>
      <c r="TG113" s="35"/>
      <c r="TH113" s="35"/>
      <c r="TI113" s="35"/>
      <c r="TJ113" s="35"/>
      <c r="TK113" s="35"/>
      <c r="TL113" s="35"/>
      <c r="TM113" s="35"/>
      <c r="TN113" s="35"/>
      <c r="TO113" s="35"/>
      <c r="TP113" s="35"/>
      <c r="TQ113" s="35"/>
      <c r="TR113" s="35"/>
      <c r="TS113" s="35"/>
      <c r="TT113" s="35"/>
      <c r="TU113" s="35"/>
      <c r="TV113" s="35"/>
      <c r="TW113" s="35"/>
      <c r="TX113" s="35"/>
      <c r="TY113" s="35"/>
      <c r="TZ113" s="35"/>
      <c r="UA113" s="35"/>
      <c r="UB113" s="35"/>
      <c r="UC113" s="35"/>
      <c r="UD113" s="35"/>
      <c r="UE113" s="35"/>
      <c r="UF113" s="35"/>
      <c r="UG113" s="35"/>
      <c r="UH113" s="35"/>
      <c r="UI113" s="35"/>
      <c r="UJ113" s="35"/>
      <c r="UK113" s="35"/>
      <c r="UL113" s="35"/>
      <c r="UM113" s="35"/>
      <c r="UN113" s="35"/>
      <c r="UO113" s="35"/>
      <c r="UP113" s="35"/>
      <c r="UQ113" s="35"/>
      <c r="UR113" s="35"/>
      <c r="US113" s="35"/>
      <c r="UT113" s="35"/>
      <c r="UU113" s="35"/>
      <c r="UV113" s="35"/>
      <c r="UW113" s="35"/>
      <c r="UX113" s="35"/>
    </row>
    <row r="114" spans="1:16384" s="34" customFormat="1" ht="1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c r="IV114" s="35"/>
      <c r="IW114" s="35"/>
      <c r="IX114" s="35"/>
      <c r="IY114" s="35"/>
      <c r="IZ114" s="35"/>
      <c r="JA114" s="35"/>
      <c r="JB114" s="35"/>
      <c r="JC114" s="35"/>
      <c r="JD114" s="35"/>
      <c r="JE114" s="35"/>
      <c r="JF114" s="35"/>
      <c r="JG114" s="35"/>
      <c r="JH114" s="35"/>
      <c r="JI114" s="35"/>
      <c r="JJ114" s="35"/>
      <c r="JK114" s="35"/>
      <c r="JL114" s="35"/>
      <c r="JM114" s="35"/>
      <c r="JN114" s="35"/>
      <c r="JO114" s="35"/>
      <c r="JP114" s="35"/>
      <c r="JQ114" s="35"/>
      <c r="JR114" s="35"/>
      <c r="JS114" s="35"/>
      <c r="JT114" s="35"/>
      <c r="JU114" s="35"/>
      <c r="JV114" s="35"/>
      <c r="JW114" s="35"/>
      <c r="JX114" s="35"/>
      <c r="JY114" s="35"/>
      <c r="JZ114" s="35"/>
      <c r="KA114" s="35"/>
      <c r="KB114" s="35"/>
      <c r="KC114" s="35"/>
      <c r="KD114" s="35"/>
      <c r="KE114" s="35"/>
      <c r="KF114" s="35"/>
      <c r="KG114" s="35"/>
      <c r="KH114" s="35"/>
      <c r="KI114" s="35"/>
      <c r="KJ114" s="35"/>
      <c r="KK114" s="35"/>
      <c r="KL114" s="35"/>
      <c r="KM114" s="35"/>
      <c r="KN114" s="35"/>
      <c r="KO114" s="35"/>
      <c r="KP114" s="35"/>
      <c r="KQ114" s="35"/>
      <c r="KR114" s="35"/>
      <c r="KS114" s="35"/>
      <c r="KT114" s="35"/>
      <c r="KU114" s="35"/>
      <c r="KV114" s="35"/>
      <c r="KW114" s="35"/>
      <c r="KX114" s="35"/>
      <c r="KY114" s="35"/>
      <c r="KZ114" s="35"/>
      <c r="LA114" s="35"/>
      <c r="LB114" s="35"/>
      <c r="LC114" s="35"/>
      <c r="LD114" s="35"/>
      <c r="LE114" s="35"/>
      <c r="LF114" s="35"/>
      <c r="LG114" s="35"/>
      <c r="LH114" s="35"/>
      <c r="LI114" s="35"/>
      <c r="LJ114" s="35"/>
      <c r="LK114" s="35"/>
      <c r="LL114" s="35"/>
      <c r="LM114" s="35"/>
      <c r="LN114" s="35"/>
      <c r="LO114" s="35"/>
      <c r="LP114" s="35"/>
      <c r="LQ114" s="35"/>
      <c r="LR114" s="35"/>
      <c r="LS114" s="35"/>
      <c r="LT114" s="35"/>
      <c r="LU114" s="35"/>
      <c r="LV114" s="35"/>
      <c r="LW114" s="35"/>
      <c r="LX114" s="35"/>
      <c r="LY114" s="35"/>
      <c r="LZ114" s="35"/>
      <c r="MA114" s="35"/>
      <c r="MB114" s="35"/>
      <c r="MC114" s="35"/>
      <c r="MD114" s="35"/>
      <c r="ME114" s="35"/>
      <c r="MF114" s="35"/>
      <c r="MG114" s="35"/>
      <c r="MH114" s="35"/>
      <c r="MI114" s="35"/>
      <c r="MJ114" s="35"/>
      <c r="MK114" s="35"/>
      <c r="ML114" s="35"/>
      <c r="MM114" s="35"/>
      <c r="MN114" s="35"/>
      <c r="MO114" s="35"/>
      <c r="MP114" s="35"/>
      <c r="MQ114" s="35"/>
      <c r="MR114" s="35"/>
      <c r="MS114" s="35"/>
      <c r="MT114" s="35"/>
      <c r="MU114" s="35"/>
      <c r="MV114" s="35"/>
      <c r="MW114" s="35"/>
      <c r="MX114" s="35"/>
      <c r="MY114" s="35"/>
      <c r="MZ114" s="35"/>
      <c r="NA114" s="35"/>
      <c r="NB114" s="35"/>
      <c r="NC114" s="35"/>
      <c r="ND114" s="35"/>
      <c r="NE114" s="35"/>
      <c r="NF114" s="35"/>
      <c r="NG114" s="35"/>
      <c r="NH114" s="35"/>
      <c r="NI114" s="35"/>
      <c r="NJ114" s="35"/>
      <c r="NK114" s="35"/>
      <c r="NL114" s="35"/>
      <c r="NM114" s="35"/>
      <c r="NN114" s="35"/>
      <c r="NO114" s="35"/>
      <c r="NP114" s="35"/>
      <c r="NQ114" s="35"/>
      <c r="NR114" s="35"/>
      <c r="NS114" s="35"/>
      <c r="NT114" s="35"/>
      <c r="NU114" s="35"/>
      <c r="NV114" s="35"/>
      <c r="NW114" s="35"/>
      <c r="NX114" s="35"/>
      <c r="NY114" s="35"/>
      <c r="NZ114" s="35"/>
      <c r="OA114" s="35"/>
      <c r="OB114" s="35"/>
      <c r="OC114" s="35"/>
      <c r="OD114" s="35"/>
      <c r="OE114" s="35"/>
      <c r="OF114" s="35"/>
      <c r="OG114" s="35"/>
      <c r="OH114" s="35"/>
      <c r="OI114" s="35"/>
      <c r="OJ114" s="35"/>
      <c r="OK114" s="35"/>
      <c r="OL114" s="35"/>
      <c r="OM114" s="35"/>
      <c r="ON114" s="35"/>
      <c r="OO114" s="35"/>
      <c r="OP114" s="35"/>
      <c r="OQ114" s="35"/>
      <c r="OR114" s="35"/>
      <c r="OS114" s="35"/>
      <c r="OT114" s="35"/>
      <c r="OU114" s="35"/>
      <c r="OV114" s="35"/>
      <c r="OW114" s="35"/>
      <c r="OX114" s="35"/>
      <c r="OY114" s="35"/>
      <c r="OZ114" s="35"/>
      <c r="PA114" s="35"/>
      <c r="PB114" s="35"/>
      <c r="PC114" s="35"/>
      <c r="PD114" s="35"/>
      <c r="PE114" s="35"/>
      <c r="PF114" s="35"/>
      <c r="PG114" s="35"/>
      <c r="PH114" s="35"/>
      <c r="PI114" s="35"/>
      <c r="PJ114" s="35"/>
      <c r="PK114" s="35"/>
      <c r="PL114" s="35"/>
      <c r="PM114" s="35"/>
      <c r="PN114" s="35"/>
      <c r="PO114" s="35"/>
      <c r="PP114" s="35"/>
      <c r="PQ114" s="35"/>
      <c r="PR114" s="35"/>
      <c r="PS114" s="35"/>
      <c r="PT114" s="35"/>
      <c r="PU114" s="35"/>
      <c r="PV114" s="35"/>
      <c r="PW114" s="35"/>
      <c r="PX114" s="35"/>
      <c r="PY114" s="35"/>
      <c r="PZ114" s="35"/>
      <c r="QA114" s="35"/>
      <c r="QB114" s="35"/>
      <c r="QC114" s="35"/>
      <c r="QD114" s="35"/>
      <c r="QE114" s="35"/>
      <c r="QF114" s="35"/>
      <c r="QG114" s="35"/>
      <c r="QH114" s="35"/>
      <c r="QI114" s="35"/>
      <c r="QJ114" s="35"/>
      <c r="QK114" s="35"/>
      <c r="QL114" s="35"/>
      <c r="QM114" s="35"/>
      <c r="QN114" s="35"/>
      <c r="QO114" s="35"/>
      <c r="QP114" s="35"/>
      <c r="QQ114" s="35"/>
      <c r="QR114" s="35"/>
      <c r="QS114" s="35"/>
      <c r="QT114" s="35"/>
      <c r="QU114" s="35"/>
      <c r="QV114" s="35"/>
      <c r="QW114" s="35"/>
      <c r="QX114" s="35"/>
      <c r="QY114" s="35"/>
      <c r="QZ114" s="35"/>
      <c r="RA114" s="35"/>
      <c r="RB114" s="35"/>
      <c r="RC114" s="35"/>
      <c r="RD114" s="35"/>
      <c r="RE114" s="35"/>
      <c r="RF114" s="35"/>
      <c r="RG114" s="35"/>
      <c r="RH114" s="35"/>
      <c r="RI114" s="35"/>
      <c r="RJ114" s="35"/>
      <c r="RK114" s="35"/>
      <c r="RL114" s="35"/>
      <c r="RM114" s="35"/>
      <c r="RN114" s="35"/>
      <c r="RO114" s="35"/>
      <c r="RP114" s="35"/>
      <c r="RQ114" s="35"/>
      <c r="RR114" s="35"/>
      <c r="RS114" s="35"/>
      <c r="RT114" s="35"/>
      <c r="RU114" s="35"/>
      <c r="RV114" s="35"/>
      <c r="RW114" s="35"/>
      <c r="RX114" s="35"/>
      <c r="RY114" s="35"/>
      <c r="RZ114" s="35"/>
      <c r="SA114" s="35"/>
      <c r="SB114" s="35"/>
      <c r="SC114" s="35"/>
      <c r="SD114" s="35"/>
      <c r="SE114" s="35"/>
      <c r="SF114" s="35"/>
      <c r="SG114" s="35"/>
      <c r="SH114" s="35"/>
      <c r="SI114" s="35"/>
      <c r="SJ114" s="35"/>
      <c r="SK114" s="35"/>
      <c r="SL114" s="35"/>
      <c r="SM114" s="35"/>
      <c r="SN114" s="35"/>
      <c r="SO114" s="35"/>
      <c r="SP114" s="35"/>
      <c r="SQ114" s="35"/>
      <c r="SR114" s="35"/>
      <c r="SS114" s="35"/>
      <c r="ST114" s="35"/>
      <c r="SU114" s="35"/>
      <c r="SV114" s="35"/>
      <c r="SW114" s="35"/>
      <c r="SX114" s="35"/>
      <c r="SY114" s="35"/>
      <c r="SZ114" s="35"/>
      <c r="TA114" s="35"/>
      <c r="TB114" s="35"/>
      <c r="TC114" s="35"/>
      <c r="TD114" s="35"/>
      <c r="TE114" s="35"/>
      <c r="TF114" s="35"/>
      <c r="TG114" s="35"/>
      <c r="TH114" s="35"/>
      <c r="TI114" s="35"/>
      <c r="TJ114" s="35"/>
      <c r="TK114" s="35"/>
      <c r="TL114" s="35"/>
      <c r="TM114" s="35"/>
      <c r="TN114" s="35"/>
      <c r="TO114" s="35"/>
      <c r="TP114" s="35"/>
      <c r="TQ114" s="35"/>
      <c r="TR114" s="35"/>
      <c r="TS114" s="35"/>
      <c r="TT114" s="35"/>
      <c r="TU114" s="35"/>
      <c r="TV114" s="35"/>
      <c r="TW114" s="35"/>
      <c r="TX114" s="35"/>
      <c r="TY114" s="35"/>
      <c r="TZ114" s="35"/>
      <c r="UA114" s="35"/>
      <c r="UB114" s="35"/>
      <c r="UC114" s="35"/>
      <c r="UD114" s="35"/>
      <c r="UE114" s="35"/>
      <c r="UF114" s="35"/>
      <c r="UG114" s="35"/>
      <c r="UH114" s="35"/>
      <c r="UI114" s="35"/>
      <c r="UJ114" s="35"/>
      <c r="UK114" s="35"/>
      <c r="UL114" s="35"/>
      <c r="UM114" s="35"/>
      <c r="UN114" s="35"/>
      <c r="UO114" s="35"/>
      <c r="UP114" s="35"/>
      <c r="UQ114" s="35"/>
      <c r="UR114" s="35"/>
      <c r="US114" s="35"/>
      <c r="UT114" s="35"/>
      <c r="UU114" s="35"/>
      <c r="UV114" s="35"/>
      <c r="UW114" s="35"/>
      <c r="UX114" s="35"/>
    </row>
    <row r="115" spans="1:16384" s="34" customFormat="1" ht="1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c r="DO115" s="35"/>
      <c r="DP115" s="35"/>
      <c r="DQ115" s="35"/>
      <c r="DR115" s="35"/>
      <c r="DS115" s="35"/>
      <c r="DT115" s="35"/>
      <c r="DU115" s="35"/>
      <c r="DV115" s="35"/>
      <c r="DW115" s="35"/>
      <c r="DX115" s="35"/>
      <c r="DY115" s="35"/>
      <c r="DZ115" s="35"/>
      <c r="EA115" s="35"/>
      <c r="EB115" s="35"/>
      <c r="EC115" s="35"/>
      <c r="ED115" s="35"/>
      <c r="EE115" s="35"/>
      <c r="EF115" s="35"/>
      <c r="EG115" s="35"/>
      <c r="EH115" s="35"/>
      <c r="EI115" s="35"/>
      <c r="EJ115" s="35"/>
      <c r="EK115" s="35"/>
      <c r="EL115" s="35"/>
      <c r="EM115" s="35"/>
      <c r="EN115" s="35"/>
      <c r="EO115" s="35"/>
      <c r="EP115" s="35"/>
      <c r="EQ115" s="35"/>
      <c r="ER115" s="35"/>
      <c r="ES115" s="35"/>
      <c r="ET115" s="35"/>
      <c r="EU115" s="35"/>
      <c r="EV115" s="35"/>
      <c r="EW115" s="35"/>
      <c r="EX115" s="35"/>
      <c r="EY115" s="35"/>
      <c r="EZ115" s="35"/>
      <c r="FA115" s="35"/>
      <c r="FB115" s="35"/>
      <c r="FC115" s="35"/>
      <c r="FD115" s="35"/>
      <c r="FE115" s="35"/>
      <c r="FF115" s="35"/>
      <c r="FG115" s="35"/>
      <c r="FH115" s="35"/>
      <c r="FI115" s="35"/>
      <c r="FJ115" s="35"/>
      <c r="FK115" s="35"/>
      <c r="FL115" s="35"/>
      <c r="FM115" s="35"/>
      <c r="FN115" s="35"/>
      <c r="FO115" s="35"/>
      <c r="FP115" s="35"/>
      <c r="FQ115" s="35"/>
      <c r="FR115" s="35"/>
      <c r="FS115" s="35"/>
      <c r="FT115" s="35"/>
      <c r="FU115" s="35"/>
      <c r="FV115" s="35"/>
      <c r="FW115" s="35"/>
      <c r="FX115" s="35"/>
      <c r="FY115" s="35"/>
      <c r="FZ115" s="35"/>
      <c r="GA115" s="35"/>
      <c r="GB115" s="35"/>
      <c r="GC115" s="35"/>
      <c r="GD115" s="35"/>
      <c r="GE115" s="35"/>
      <c r="GF115" s="35"/>
      <c r="GG115" s="35"/>
      <c r="GH115" s="35"/>
      <c r="GI115" s="35"/>
      <c r="GJ115" s="35"/>
      <c r="GK115" s="35"/>
      <c r="GL115" s="35"/>
      <c r="GM115" s="35"/>
      <c r="GN115" s="35"/>
      <c r="GO115" s="35"/>
      <c r="GP115" s="35"/>
      <c r="GQ115" s="35"/>
      <c r="GR115" s="35"/>
      <c r="GS115" s="35"/>
      <c r="GT115" s="35"/>
      <c r="GU115" s="35"/>
      <c r="GV115" s="35"/>
      <c r="GW115" s="35"/>
      <c r="GX115" s="35"/>
      <c r="GY115" s="35"/>
      <c r="GZ115" s="35"/>
      <c r="HA115" s="35"/>
      <c r="HB115" s="35"/>
      <c r="HC115" s="35"/>
      <c r="HD115" s="35"/>
      <c r="HE115" s="35"/>
      <c r="HF115" s="35"/>
      <c r="HG115" s="35"/>
      <c r="HH115" s="35"/>
      <c r="HI115" s="35"/>
      <c r="HJ115" s="35"/>
      <c r="HK115" s="35"/>
      <c r="HL115" s="35"/>
      <c r="HM115" s="35"/>
      <c r="HN115" s="35"/>
      <c r="HO115" s="35"/>
      <c r="HP115" s="35"/>
      <c r="HQ115" s="35"/>
      <c r="HR115" s="35"/>
      <c r="HS115" s="35"/>
      <c r="HT115" s="35"/>
      <c r="HU115" s="35"/>
      <c r="HV115" s="35"/>
      <c r="HW115" s="35"/>
      <c r="HX115" s="35"/>
      <c r="HY115" s="35"/>
      <c r="HZ115" s="35"/>
      <c r="IA115" s="35"/>
      <c r="IB115" s="35"/>
      <c r="IC115" s="35"/>
      <c r="ID115" s="35"/>
      <c r="IE115" s="35"/>
      <c r="IF115" s="35"/>
      <c r="IG115" s="35"/>
      <c r="IH115" s="35"/>
      <c r="II115" s="35"/>
      <c r="IJ115" s="35"/>
      <c r="IK115" s="35"/>
      <c r="IL115" s="35"/>
      <c r="IM115" s="35"/>
      <c r="IN115" s="35"/>
      <c r="IO115" s="35"/>
      <c r="IP115" s="35"/>
      <c r="IQ115" s="35"/>
      <c r="IR115" s="35"/>
      <c r="IS115" s="35"/>
      <c r="IT115" s="35"/>
      <c r="IU115" s="35"/>
      <c r="IV115" s="35"/>
      <c r="IW115" s="35"/>
      <c r="IX115" s="35"/>
      <c r="IY115" s="35"/>
      <c r="IZ115" s="35"/>
      <c r="JA115" s="35"/>
      <c r="JB115" s="35"/>
      <c r="JC115" s="35"/>
      <c r="JD115" s="35"/>
      <c r="JE115" s="35"/>
      <c r="JF115" s="35"/>
      <c r="JG115" s="35"/>
      <c r="JH115" s="35"/>
      <c r="JI115" s="35"/>
      <c r="JJ115" s="35"/>
      <c r="JK115" s="35"/>
      <c r="JL115" s="35"/>
      <c r="JM115" s="35"/>
      <c r="JN115" s="35"/>
      <c r="JO115" s="35"/>
      <c r="JP115" s="35"/>
      <c r="JQ115" s="35"/>
      <c r="JR115" s="35"/>
      <c r="JS115" s="35"/>
      <c r="JT115" s="35"/>
      <c r="JU115" s="35"/>
      <c r="JV115" s="35"/>
      <c r="JW115" s="35"/>
      <c r="JX115" s="35"/>
      <c r="JY115" s="35"/>
      <c r="JZ115" s="35"/>
      <c r="KA115" s="35"/>
      <c r="KB115" s="35"/>
      <c r="KC115" s="35"/>
      <c r="KD115" s="35"/>
      <c r="KE115" s="35"/>
      <c r="KF115" s="35"/>
      <c r="KG115" s="35"/>
      <c r="KH115" s="35"/>
      <c r="KI115" s="35"/>
      <c r="KJ115" s="35"/>
      <c r="KK115" s="35"/>
      <c r="KL115" s="35"/>
      <c r="KM115" s="35"/>
      <c r="KN115" s="35"/>
      <c r="KO115" s="35"/>
      <c r="KP115" s="35"/>
      <c r="KQ115" s="35"/>
      <c r="KR115" s="35"/>
      <c r="KS115" s="35"/>
      <c r="KT115" s="35"/>
      <c r="KU115" s="35"/>
      <c r="KV115" s="35"/>
      <c r="KW115" s="35"/>
      <c r="KX115" s="35"/>
      <c r="KY115" s="35"/>
      <c r="KZ115" s="35"/>
      <c r="LA115" s="35"/>
      <c r="LB115" s="35"/>
      <c r="LC115" s="35"/>
      <c r="LD115" s="35"/>
      <c r="LE115" s="35"/>
      <c r="LF115" s="35"/>
      <c r="LG115" s="35"/>
      <c r="LH115" s="35"/>
      <c r="LI115" s="35"/>
      <c r="LJ115" s="35"/>
      <c r="LK115" s="35"/>
      <c r="LL115" s="35"/>
      <c r="LM115" s="35"/>
      <c r="LN115" s="35"/>
      <c r="LO115" s="35"/>
      <c r="LP115" s="35"/>
      <c r="LQ115" s="35"/>
      <c r="LR115" s="35"/>
      <c r="LS115" s="35"/>
      <c r="LT115" s="35"/>
      <c r="LU115" s="35"/>
      <c r="LV115" s="35"/>
      <c r="LW115" s="35"/>
      <c r="LX115" s="35"/>
      <c r="LY115" s="35"/>
      <c r="LZ115" s="35"/>
      <c r="MA115" s="35"/>
      <c r="MB115" s="35"/>
      <c r="MC115" s="35"/>
      <c r="MD115" s="35"/>
      <c r="ME115" s="35"/>
      <c r="MF115" s="35"/>
      <c r="MG115" s="35"/>
      <c r="MH115" s="35"/>
      <c r="MI115" s="35"/>
      <c r="MJ115" s="35"/>
      <c r="MK115" s="35"/>
      <c r="ML115" s="35"/>
      <c r="MM115" s="35"/>
      <c r="MN115" s="35"/>
      <c r="MO115" s="35"/>
      <c r="MP115" s="35"/>
      <c r="MQ115" s="35"/>
      <c r="MR115" s="35"/>
      <c r="MS115" s="35"/>
      <c r="MT115" s="35"/>
      <c r="MU115" s="35"/>
      <c r="MV115" s="35"/>
      <c r="MW115" s="35"/>
      <c r="MX115" s="35"/>
      <c r="MY115" s="35"/>
      <c r="MZ115" s="35"/>
      <c r="NA115" s="35"/>
      <c r="NB115" s="35"/>
      <c r="NC115" s="35"/>
      <c r="ND115" s="35"/>
      <c r="NE115" s="35"/>
      <c r="NF115" s="35"/>
      <c r="NG115" s="35"/>
      <c r="NH115" s="35"/>
      <c r="NI115" s="35"/>
      <c r="NJ115" s="35"/>
      <c r="NK115" s="35"/>
      <c r="NL115" s="35"/>
      <c r="NM115" s="35"/>
      <c r="NN115" s="35"/>
      <c r="NO115" s="35"/>
      <c r="NP115" s="35"/>
      <c r="NQ115" s="35"/>
      <c r="NR115" s="35"/>
      <c r="NS115" s="35"/>
      <c r="NT115" s="35"/>
      <c r="NU115" s="35"/>
      <c r="NV115" s="35"/>
      <c r="NW115" s="35"/>
      <c r="NX115" s="35"/>
      <c r="NY115" s="35"/>
      <c r="NZ115" s="35"/>
      <c r="OA115" s="35"/>
      <c r="OB115" s="35"/>
      <c r="OC115" s="35"/>
      <c r="OD115" s="35"/>
      <c r="OE115" s="35"/>
      <c r="OF115" s="35"/>
      <c r="OG115" s="35"/>
      <c r="OH115" s="35"/>
      <c r="OI115" s="35"/>
      <c r="OJ115" s="35"/>
      <c r="OK115" s="35"/>
      <c r="OL115" s="35"/>
      <c r="OM115" s="35"/>
      <c r="ON115" s="35"/>
      <c r="OO115" s="35"/>
      <c r="OP115" s="35"/>
      <c r="OQ115" s="35"/>
      <c r="OR115" s="35"/>
      <c r="OS115" s="35"/>
      <c r="OT115" s="35"/>
      <c r="OU115" s="35"/>
      <c r="OV115" s="35"/>
      <c r="OW115" s="35"/>
      <c r="OX115" s="35"/>
      <c r="OY115" s="35"/>
      <c r="OZ115" s="35"/>
      <c r="PA115" s="35"/>
      <c r="PB115" s="35"/>
      <c r="PC115" s="35"/>
      <c r="PD115" s="35"/>
      <c r="PE115" s="35"/>
      <c r="PF115" s="35"/>
      <c r="PG115" s="35"/>
      <c r="PH115" s="35"/>
      <c r="PI115" s="35"/>
      <c r="PJ115" s="35"/>
      <c r="PK115" s="35"/>
      <c r="PL115" s="35"/>
      <c r="PM115" s="35"/>
      <c r="PN115" s="35"/>
      <c r="PO115" s="35"/>
      <c r="PP115" s="35"/>
      <c r="PQ115" s="35"/>
      <c r="PR115" s="35"/>
      <c r="PS115" s="35"/>
      <c r="PT115" s="35"/>
      <c r="PU115" s="35"/>
      <c r="PV115" s="35"/>
      <c r="PW115" s="35"/>
      <c r="PX115" s="35"/>
      <c r="PY115" s="35"/>
      <c r="PZ115" s="35"/>
      <c r="QA115" s="35"/>
      <c r="QB115" s="35"/>
      <c r="QC115" s="35"/>
      <c r="QD115" s="35"/>
      <c r="QE115" s="35"/>
      <c r="QF115" s="35"/>
      <c r="QG115" s="35"/>
      <c r="QH115" s="35"/>
      <c r="QI115" s="35"/>
      <c r="QJ115" s="35"/>
      <c r="QK115" s="35"/>
      <c r="QL115" s="35"/>
      <c r="QM115" s="35"/>
      <c r="QN115" s="35"/>
      <c r="QO115" s="35"/>
      <c r="QP115" s="35"/>
      <c r="QQ115" s="35"/>
      <c r="QR115" s="35"/>
      <c r="QS115" s="35"/>
      <c r="QT115" s="35"/>
      <c r="QU115" s="35"/>
      <c r="QV115" s="35"/>
      <c r="QW115" s="35"/>
      <c r="QX115" s="35"/>
      <c r="QY115" s="35"/>
      <c r="QZ115" s="35"/>
      <c r="RA115" s="35"/>
      <c r="RB115" s="35"/>
      <c r="RC115" s="35"/>
      <c r="RD115" s="35"/>
      <c r="RE115" s="35"/>
      <c r="RF115" s="35"/>
      <c r="RG115" s="35"/>
      <c r="RH115" s="35"/>
      <c r="RI115" s="35"/>
      <c r="RJ115" s="35"/>
      <c r="RK115" s="35"/>
      <c r="RL115" s="35"/>
      <c r="RM115" s="35"/>
      <c r="RN115" s="35"/>
      <c r="RO115" s="35"/>
      <c r="RP115" s="35"/>
      <c r="RQ115" s="35"/>
      <c r="RR115" s="35"/>
      <c r="RS115" s="35"/>
      <c r="RT115" s="35"/>
      <c r="RU115" s="35"/>
      <c r="RV115" s="35"/>
      <c r="RW115" s="35"/>
      <c r="RX115" s="35"/>
      <c r="RY115" s="35"/>
      <c r="RZ115" s="35"/>
      <c r="SA115" s="35"/>
      <c r="SB115" s="35"/>
      <c r="SC115" s="35"/>
      <c r="SD115" s="35"/>
      <c r="SE115" s="35"/>
      <c r="SF115" s="35"/>
      <c r="SG115" s="35"/>
      <c r="SH115" s="35"/>
      <c r="SI115" s="35"/>
      <c r="SJ115" s="35"/>
      <c r="SK115" s="35"/>
      <c r="SL115" s="35"/>
      <c r="SM115" s="35"/>
      <c r="SN115" s="35"/>
      <c r="SO115" s="35"/>
      <c r="SP115" s="35"/>
      <c r="SQ115" s="35"/>
      <c r="SR115" s="35"/>
      <c r="SS115" s="35"/>
      <c r="ST115" s="35"/>
      <c r="SU115" s="35"/>
      <c r="SV115" s="35"/>
      <c r="SW115" s="35"/>
      <c r="SX115" s="35"/>
      <c r="SY115" s="35"/>
      <c r="SZ115" s="35"/>
      <c r="TA115" s="35"/>
      <c r="TB115" s="35"/>
      <c r="TC115" s="35"/>
      <c r="TD115" s="35"/>
      <c r="TE115" s="35"/>
      <c r="TF115" s="35"/>
      <c r="TG115" s="35"/>
      <c r="TH115" s="35"/>
      <c r="TI115" s="35"/>
      <c r="TJ115" s="35"/>
      <c r="TK115" s="35"/>
      <c r="TL115" s="35"/>
      <c r="TM115" s="35"/>
      <c r="TN115" s="35"/>
      <c r="TO115" s="35"/>
      <c r="TP115" s="35"/>
      <c r="TQ115" s="35"/>
      <c r="TR115" s="35"/>
      <c r="TS115" s="35"/>
      <c r="TT115" s="35"/>
      <c r="TU115" s="35"/>
      <c r="TV115" s="35"/>
      <c r="TW115" s="35"/>
      <c r="TX115" s="35"/>
      <c r="TY115" s="35"/>
      <c r="TZ115" s="35"/>
      <c r="UA115" s="35"/>
      <c r="UB115" s="35"/>
      <c r="UC115" s="35"/>
      <c r="UD115" s="35"/>
      <c r="UE115" s="35"/>
      <c r="UF115" s="35"/>
      <c r="UG115" s="35"/>
      <c r="UH115" s="35"/>
      <c r="UI115" s="35"/>
      <c r="UJ115" s="35"/>
      <c r="UK115" s="35"/>
      <c r="UL115" s="35"/>
      <c r="UM115" s="35"/>
      <c r="UN115" s="35"/>
      <c r="UO115" s="35"/>
      <c r="UP115" s="35"/>
      <c r="UQ115" s="35"/>
      <c r="UR115" s="35"/>
      <c r="US115" s="35"/>
      <c r="UT115" s="35"/>
      <c r="UU115" s="35"/>
      <c r="UV115" s="35"/>
      <c r="UW115" s="35"/>
      <c r="UX115" s="35"/>
    </row>
    <row r="116" spans="1:16384" s="34" customFormat="1" ht="1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c r="DO116" s="35"/>
      <c r="DP116" s="35"/>
      <c r="DQ116" s="35"/>
      <c r="DR116" s="35"/>
      <c r="DS116" s="35"/>
      <c r="DT116" s="35"/>
      <c r="DU116" s="35"/>
      <c r="DV116" s="35"/>
      <c r="DW116" s="35"/>
      <c r="DX116" s="35"/>
      <c r="DY116" s="35"/>
      <c r="DZ116" s="35"/>
      <c r="EA116" s="35"/>
      <c r="EB116" s="35"/>
      <c r="EC116" s="35"/>
      <c r="ED116" s="35"/>
      <c r="EE116" s="35"/>
      <c r="EF116" s="35"/>
      <c r="EG116" s="35"/>
      <c r="EH116" s="35"/>
      <c r="EI116" s="35"/>
      <c r="EJ116" s="35"/>
      <c r="EK116" s="35"/>
      <c r="EL116" s="35"/>
      <c r="EM116" s="35"/>
      <c r="EN116" s="35"/>
      <c r="EO116" s="35"/>
      <c r="EP116" s="35"/>
      <c r="EQ116" s="35"/>
      <c r="ER116" s="35"/>
      <c r="ES116" s="35"/>
      <c r="ET116" s="35"/>
      <c r="EU116" s="35"/>
      <c r="EV116" s="35"/>
      <c r="EW116" s="35"/>
      <c r="EX116" s="35"/>
      <c r="EY116" s="35"/>
      <c r="EZ116" s="35"/>
      <c r="FA116" s="35"/>
      <c r="FB116" s="35"/>
      <c r="FC116" s="35"/>
      <c r="FD116" s="35"/>
      <c r="FE116" s="35"/>
      <c r="FF116" s="35"/>
      <c r="FG116" s="35"/>
      <c r="FH116" s="35"/>
      <c r="FI116" s="35"/>
      <c r="FJ116" s="35"/>
      <c r="FK116" s="35"/>
      <c r="FL116" s="35"/>
      <c r="FM116" s="35"/>
      <c r="FN116" s="35"/>
      <c r="FO116" s="35"/>
      <c r="FP116" s="35"/>
      <c r="FQ116" s="35"/>
      <c r="FR116" s="35"/>
      <c r="FS116" s="35"/>
      <c r="FT116" s="35"/>
      <c r="FU116" s="35"/>
      <c r="FV116" s="35"/>
      <c r="FW116" s="35"/>
      <c r="FX116" s="35"/>
      <c r="FY116" s="35"/>
      <c r="FZ116" s="35"/>
      <c r="GA116" s="35"/>
      <c r="GB116" s="35"/>
      <c r="GC116" s="35"/>
      <c r="GD116" s="35"/>
      <c r="GE116" s="35"/>
      <c r="GF116" s="35"/>
      <c r="GG116" s="35"/>
      <c r="GH116" s="35"/>
      <c r="GI116" s="35"/>
      <c r="GJ116" s="35"/>
      <c r="GK116" s="35"/>
      <c r="GL116" s="35"/>
      <c r="GM116" s="35"/>
      <c r="GN116" s="35"/>
      <c r="GO116" s="35"/>
      <c r="GP116" s="35"/>
      <c r="GQ116" s="35"/>
      <c r="GR116" s="35"/>
      <c r="GS116" s="35"/>
      <c r="GT116" s="35"/>
      <c r="GU116" s="35"/>
      <c r="GV116" s="35"/>
      <c r="GW116" s="35"/>
      <c r="GX116" s="35"/>
      <c r="GY116" s="35"/>
      <c r="GZ116" s="35"/>
      <c r="HA116" s="35"/>
      <c r="HB116" s="35"/>
      <c r="HC116" s="35"/>
      <c r="HD116" s="35"/>
      <c r="HE116" s="35"/>
      <c r="HF116" s="35"/>
      <c r="HG116" s="35"/>
      <c r="HH116" s="35"/>
      <c r="HI116" s="35"/>
      <c r="HJ116" s="35"/>
      <c r="HK116" s="35"/>
      <c r="HL116" s="35"/>
      <c r="HM116" s="35"/>
      <c r="HN116" s="35"/>
      <c r="HO116" s="35"/>
      <c r="HP116" s="35"/>
      <c r="HQ116" s="35"/>
      <c r="HR116" s="35"/>
      <c r="HS116" s="35"/>
      <c r="HT116" s="35"/>
      <c r="HU116" s="35"/>
      <c r="HV116" s="35"/>
      <c r="HW116" s="35"/>
      <c r="HX116" s="35"/>
      <c r="HY116" s="35"/>
      <c r="HZ116" s="35"/>
      <c r="IA116" s="35"/>
      <c r="IB116" s="35"/>
      <c r="IC116" s="35"/>
      <c r="ID116" s="35"/>
      <c r="IE116" s="35"/>
      <c r="IF116" s="35"/>
      <c r="IG116" s="35"/>
      <c r="IH116" s="35"/>
      <c r="II116" s="35"/>
      <c r="IJ116" s="35"/>
      <c r="IK116" s="35"/>
      <c r="IL116" s="35"/>
      <c r="IM116" s="35"/>
      <c r="IN116" s="35"/>
      <c r="IO116" s="35"/>
      <c r="IP116" s="35"/>
      <c r="IQ116" s="35"/>
      <c r="IR116" s="35"/>
      <c r="IS116" s="35"/>
      <c r="IT116" s="35"/>
      <c r="IU116" s="35"/>
      <c r="IV116" s="35"/>
      <c r="IW116" s="35"/>
      <c r="IX116" s="35"/>
      <c r="IY116" s="35"/>
      <c r="IZ116" s="35"/>
      <c r="JA116" s="35"/>
      <c r="JB116" s="35"/>
      <c r="JC116" s="35"/>
      <c r="JD116" s="35"/>
      <c r="JE116" s="35"/>
      <c r="JF116" s="35"/>
      <c r="JG116" s="35"/>
      <c r="JH116" s="35"/>
      <c r="JI116" s="35"/>
      <c r="JJ116" s="35"/>
      <c r="JK116" s="35"/>
      <c r="JL116" s="35"/>
      <c r="JM116" s="35"/>
      <c r="JN116" s="35"/>
      <c r="JO116" s="35"/>
      <c r="JP116" s="35"/>
      <c r="JQ116" s="35"/>
      <c r="JR116" s="35"/>
      <c r="JS116" s="35"/>
      <c r="JT116" s="35"/>
      <c r="JU116" s="35"/>
      <c r="JV116" s="35"/>
      <c r="JW116" s="35"/>
      <c r="JX116" s="35"/>
      <c r="JY116" s="35"/>
      <c r="JZ116" s="35"/>
      <c r="KA116" s="35"/>
      <c r="KB116" s="35"/>
      <c r="KC116" s="35"/>
      <c r="KD116" s="35"/>
      <c r="KE116" s="35"/>
      <c r="KF116" s="35"/>
      <c r="KG116" s="35"/>
      <c r="KH116" s="35"/>
      <c r="KI116" s="35"/>
      <c r="KJ116" s="35"/>
      <c r="KK116" s="35"/>
      <c r="KL116" s="35"/>
      <c r="KM116" s="35"/>
      <c r="KN116" s="35"/>
      <c r="KO116" s="35"/>
      <c r="KP116" s="35"/>
      <c r="KQ116" s="35"/>
      <c r="KR116" s="35"/>
      <c r="KS116" s="35"/>
      <c r="KT116" s="35"/>
      <c r="KU116" s="35"/>
      <c r="KV116" s="35"/>
      <c r="KW116" s="35"/>
      <c r="KX116" s="35"/>
      <c r="KY116" s="35"/>
      <c r="KZ116" s="35"/>
      <c r="LA116" s="35"/>
      <c r="LB116" s="35"/>
      <c r="LC116" s="35"/>
      <c r="LD116" s="35"/>
      <c r="LE116" s="35"/>
      <c r="LF116" s="35"/>
      <c r="LG116" s="35"/>
      <c r="LH116" s="35"/>
      <c r="LI116" s="35"/>
      <c r="LJ116" s="35"/>
      <c r="LK116" s="35"/>
      <c r="LL116" s="35"/>
      <c r="LM116" s="35"/>
      <c r="LN116" s="35"/>
      <c r="LO116" s="35"/>
      <c r="LP116" s="35"/>
      <c r="LQ116" s="35"/>
      <c r="LR116" s="35"/>
      <c r="LS116" s="35"/>
      <c r="LT116" s="35"/>
      <c r="LU116" s="35"/>
      <c r="LV116" s="35"/>
      <c r="LW116" s="35"/>
      <c r="LX116" s="35"/>
      <c r="LY116" s="35"/>
      <c r="LZ116" s="35"/>
      <c r="MA116" s="35"/>
      <c r="MB116" s="35"/>
      <c r="MC116" s="35"/>
      <c r="MD116" s="35"/>
      <c r="ME116" s="35"/>
      <c r="MF116" s="35"/>
      <c r="MG116" s="35"/>
      <c r="MH116" s="35"/>
      <c r="MI116" s="35"/>
      <c r="MJ116" s="35"/>
      <c r="MK116" s="35"/>
      <c r="ML116" s="35"/>
      <c r="MM116" s="35"/>
      <c r="MN116" s="35"/>
      <c r="MO116" s="35"/>
      <c r="MP116" s="35"/>
      <c r="MQ116" s="35"/>
      <c r="MR116" s="35"/>
      <c r="MS116" s="35"/>
      <c r="MT116" s="35"/>
      <c r="MU116" s="35"/>
      <c r="MV116" s="35"/>
      <c r="MW116" s="35"/>
      <c r="MX116" s="35"/>
      <c r="MY116" s="35"/>
      <c r="MZ116" s="35"/>
      <c r="NA116" s="35"/>
      <c r="NB116" s="35"/>
      <c r="NC116" s="35"/>
      <c r="ND116" s="35"/>
      <c r="NE116" s="35"/>
      <c r="NF116" s="35"/>
      <c r="NG116" s="35"/>
      <c r="NH116" s="35"/>
      <c r="NI116" s="35"/>
      <c r="NJ116" s="35"/>
      <c r="NK116" s="35"/>
      <c r="NL116" s="35"/>
      <c r="NM116" s="35"/>
      <c r="NN116" s="35"/>
      <c r="NO116" s="35"/>
      <c r="NP116" s="35"/>
      <c r="NQ116" s="35"/>
      <c r="NR116" s="35"/>
      <c r="NS116" s="35"/>
      <c r="NT116" s="35"/>
      <c r="NU116" s="35"/>
      <c r="NV116" s="35"/>
      <c r="NW116" s="35"/>
      <c r="NX116" s="35"/>
      <c r="NY116" s="35"/>
      <c r="NZ116" s="35"/>
      <c r="OA116" s="35"/>
      <c r="OB116" s="35"/>
      <c r="OC116" s="35"/>
      <c r="OD116" s="35"/>
      <c r="OE116" s="35"/>
      <c r="OF116" s="35"/>
      <c r="OG116" s="35"/>
      <c r="OH116" s="35"/>
      <c r="OI116" s="35"/>
      <c r="OJ116" s="35"/>
      <c r="OK116" s="35"/>
      <c r="OL116" s="35"/>
      <c r="OM116" s="35"/>
      <c r="ON116" s="35"/>
      <c r="OO116" s="35"/>
      <c r="OP116" s="35"/>
      <c r="OQ116" s="35"/>
      <c r="OR116" s="35"/>
      <c r="OS116" s="35"/>
      <c r="OT116" s="35"/>
      <c r="OU116" s="35"/>
      <c r="OV116" s="35"/>
      <c r="OW116" s="35"/>
      <c r="OX116" s="35"/>
      <c r="OY116" s="35"/>
      <c r="OZ116" s="35"/>
      <c r="PA116" s="35"/>
      <c r="PB116" s="35"/>
      <c r="PC116" s="35"/>
      <c r="PD116" s="35"/>
      <c r="PE116" s="35"/>
      <c r="PF116" s="35"/>
      <c r="PG116" s="35"/>
      <c r="PH116" s="35"/>
      <c r="PI116" s="35"/>
      <c r="PJ116" s="35"/>
      <c r="PK116" s="35"/>
      <c r="PL116" s="35"/>
      <c r="PM116" s="35"/>
      <c r="PN116" s="35"/>
      <c r="PO116" s="35"/>
      <c r="PP116" s="35"/>
      <c r="PQ116" s="35"/>
      <c r="PR116" s="35"/>
      <c r="PS116" s="35"/>
      <c r="PT116" s="35"/>
      <c r="PU116" s="35"/>
      <c r="PV116" s="35"/>
      <c r="PW116" s="35"/>
      <c r="PX116" s="35"/>
      <c r="PY116" s="35"/>
      <c r="PZ116" s="35"/>
      <c r="QA116" s="35"/>
      <c r="QB116" s="35"/>
      <c r="QC116" s="35"/>
      <c r="QD116" s="35"/>
      <c r="QE116" s="35"/>
      <c r="QF116" s="35"/>
      <c r="QG116" s="35"/>
      <c r="QH116" s="35"/>
      <c r="QI116" s="35"/>
      <c r="QJ116" s="35"/>
      <c r="QK116" s="35"/>
      <c r="QL116" s="35"/>
      <c r="QM116" s="35"/>
      <c r="QN116" s="35"/>
      <c r="QO116" s="35"/>
      <c r="QP116" s="35"/>
      <c r="QQ116" s="35"/>
      <c r="QR116" s="35"/>
      <c r="QS116" s="35"/>
      <c r="QT116" s="35"/>
      <c r="QU116" s="35"/>
      <c r="QV116" s="35"/>
      <c r="QW116" s="35"/>
      <c r="QX116" s="35"/>
      <c r="QY116" s="35"/>
      <c r="QZ116" s="35"/>
      <c r="RA116" s="35"/>
      <c r="RB116" s="35"/>
      <c r="RC116" s="35"/>
      <c r="RD116" s="35"/>
      <c r="RE116" s="35"/>
      <c r="RF116" s="35"/>
      <c r="RG116" s="35"/>
      <c r="RH116" s="35"/>
      <c r="RI116" s="35"/>
      <c r="RJ116" s="35"/>
      <c r="RK116" s="35"/>
      <c r="RL116" s="35"/>
      <c r="RM116" s="35"/>
      <c r="RN116" s="35"/>
      <c r="RO116" s="35"/>
      <c r="RP116" s="35"/>
      <c r="RQ116" s="35"/>
      <c r="RR116" s="35"/>
      <c r="RS116" s="35"/>
      <c r="RT116" s="35"/>
      <c r="RU116" s="35"/>
      <c r="RV116" s="35"/>
      <c r="RW116" s="35"/>
      <c r="RX116" s="35"/>
      <c r="RY116" s="35"/>
      <c r="RZ116" s="35"/>
      <c r="SA116" s="35"/>
      <c r="SB116" s="35"/>
      <c r="SC116" s="35"/>
      <c r="SD116" s="35"/>
      <c r="SE116" s="35"/>
      <c r="SF116" s="35"/>
      <c r="SG116" s="35"/>
      <c r="SH116" s="35"/>
      <c r="SI116" s="35"/>
      <c r="SJ116" s="35"/>
      <c r="SK116" s="35"/>
      <c r="SL116" s="35"/>
      <c r="SM116" s="35"/>
      <c r="SN116" s="35"/>
      <c r="SO116" s="35"/>
      <c r="SP116" s="35"/>
      <c r="SQ116" s="35"/>
      <c r="SR116" s="35"/>
      <c r="SS116" s="35"/>
      <c r="ST116" s="35"/>
      <c r="SU116" s="35"/>
      <c r="SV116" s="35"/>
      <c r="SW116" s="35"/>
      <c r="SX116" s="35"/>
      <c r="SY116" s="35"/>
      <c r="SZ116" s="35"/>
      <c r="TA116" s="35"/>
      <c r="TB116" s="35"/>
      <c r="TC116" s="35"/>
      <c r="TD116" s="35"/>
      <c r="TE116" s="35"/>
      <c r="TF116" s="35"/>
      <c r="TG116" s="35"/>
      <c r="TH116" s="35"/>
      <c r="TI116" s="35"/>
      <c r="TJ116" s="35"/>
      <c r="TK116" s="35"/>
      <c r="TL116" s="35"/>
      <c r="TM116" s="35"/>
      <c r="TN116" s="35"/>
      <c r="TO116" s="35"/>
      <c r="TP116" s="35"/>
      <c r="TQ116" s="35"/>
      <c r="TR116" s="35"/>
      <c r="TS116" s="35"/>
      <c r="TT116" s="35"/>
      <c r="TU116" s="35"/>
      <c r="TV116" s="35"/>
      <c r="TW116" s="35"/>
      <c r="TX116" s="35"/>
      <c r="TY116" s="35"/>
      <c r="TZ116" s="35"/>
      <c r="UA116" s="35"/>
      <c r="UB116" s="35"/>
      <c r="UC116" s="35"/>
      <c r="UD116" s="35"/>
      <c r="UE116" s="35"/>
      <c r="UF116" s="35"/>
      <c r="UG116" s="35"/>
      <c r="UH116" s="35"/>
      <c r="UI116" s="35"/>
      <c r="UJ116" s="35"/>
      <c r="UK116" s="35"/>
      <c r="UL116" s="35"/>
      <c r="UM116" s="35"/>
      <c r="UN116" s="35"/>
      <c r="UO116" s="35"/>
      <c r="UP116" s="35"/>
      <c r="UQ116" s="35"/>
      <c r="UR116" s="35"/>
      <c r="US116" s="35"/>
      <c r="UT116" s="35"/>
      <c r="UU116" s="35"/>
      <c r="UV116" s="35"/>
      <c r="UW116" s="35"/>
      <c r="UX116" s="35"/>
    </row>
    <row r="117" spans="1:16384" s="34" customFormat="1" ht="1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c r="DO117" s="35"/>
      <c r="DP117" s="35"/>
      <c r="DQ117" s="35"/>
      <c r="DR117" s="35"/>
      <c r="DS117" s="35"/>
      <c r="DT117" s="35"/>
      <c r="DU117" s="35"/>
      <c r="DV117" s="35"/>
      <c r="DW117" s="35"/>
      <c r="DX117" s="35"/>
      <c r="DY117" s="35"/>
      <c r="DZ117" s="35"/>
      <c r="EA117" s="35"/>
      <c r="EB117" s="35"/>
      <c r="EC117" s="35"/>
      <c r="ED117" s="35"/>
      <c r="EE117" s="35"/>
      <c r="EF117" s="35"/>
      <c r="EG117" s="35"/>
      <c r="EH117" s="35"/>
      <c r="EI117" s="35"/>
      <c r="EJ117" s="35"/>
      <c r="EK117" s="35"/>
      <c r="EL117" s="35"/>
      <c r="EM117" s="35"/>
      <c r="EN117" s="35"/>
      <c r="EO117" s="35"/>
      <c r="EP117" s="35"/>
      <c r="EQ117" s="35"/>
      <c r="ER117" s="35"/>
      <c r="ES117" s="35"/>
      <c r="ET117" s="35"/>
      <c r="EU117" s="35"/>
      <c r="EV117" s="35"/>
      <c r="EW117" s="35"/>
      <c r="EX117" s="35"/>
      <c r="EY117" s="35"/>
      <c r="EZ117" s="35"/>
      <c r="FA117" s="35"/>
      <c r="FB117" s="35"/>
      <c r="FC117" s="35"/>
      <c r="FD117" s="35"/>
      <c r="FE117" s="35"/>
      <c r="FF117" s="35"/>
      <c r="FG117" s="35"/>
      <c r="FH117" s="35"/>
      <c r="FI117" s="35"/>
      <c r="FJ117" s="35"/>
      <c r="FK117" s="35"/>
      <c r="FL117" s="35"/>
      <c r="FM117" s="35"/>
      <c r="FN117" s="35"/>
      <c r="FO117" s="35"/>
      <c r="FP117" s="35"/>
      <c r="FQ117" s="35"/>
      <c r="FR117" s="35"/>
      <c r="FS117" s="35"/>
      <c r="FT117" s="35"/>
      <c r="FU117" s="35"/>
      <c r="FV117" s="35"/>
      <c r="FW117" s="35"/>
      <c r="FX117" s="35"/>
      <c r="FY117" s="35"/>
      <c r="FZ117" s="35"/>
      <c r="GA117" s="35"/>
      <c r="GB117" s="35"/>
      <c r="GC117" s="35"/>
      <c r="GD117" s="35"/>
      <c r="GE117" s="35"/>
      <c r="GF117" s="35"/>
      <c r="GG117" s="35"/>
      <c r="GH117" s="35"/>
      <c r="GI117" s="35"/>
      <c r="GJ117" s="35"/>
      <c r="GK117" s="35"/>
      <c r="GL117" s="35"/>
      <c r="GM117" s="35"/>
      <c r="GN117" s="35"/>
      <c r="GO117" s="35"/>
      <c r="GP117" s="35"/>
      <c r="GQ117" s="35"/>
      <c r="GR117" s="35"/>
      <c r="GS117" s="35"/>
      <c r="GT117" s="35"/>
      <c r="GU117" s="35"/>
      <c r="GV117" s="35"/>
      <c r="GW117" s="35"/>
      <c r="GX117" s="35"/>
      <c r="GY117" s="35"/>
      <c r="GZ117" s="35"/>
      <c r="HA117" s="35"/>
      <c r="HB117" s="35"/>
      <c r="HC117" s="35"/>
      <c r="HD117" s="35"/>
      <c r="HE117" s="35"/>
      <c r="HF117" s="35"/>
      <c r="HG117" s="35"/>
      <c r="HH117" s="35"/>
      <c r="HI117" s="35"/>
      <c r="HJ117" s="35"/>
      <c r="HK117" s="35"/>
      <c r="HL117" s="35"/>
      <c r="HM117" s="35"/>
      <c r="HN117" s="35"/>
      <c r="HO117" s="35"/>
      <c r="HP117" s="35"/>
      <c r="HQ117" s="35"/>
      <c r="HR117" s="35"/>
      <c r="HS117" s="35"/>
      <c r="HT117" s="35"/>
      <c r="HU117" s="35"/>
      <c r="HV117" s="35"/>
      <c r="HW117" s="35"/>
      <c r="HX117" s="35"/>
      <c r="HY117" s="35"/>
      <c r="HZ117" s="35"/>
      <c r="IA117" s="35"/>
      <c r="IB117" s="35"/>
      <c r="IC117" s="35"/>
      <c r="ID117" s="35"/>
      <c r="IE117" s="35"/>
      <c r="IF117" s="35"/>
      <c r="IG117" s="35"/>
      <c r="IH117" s="35"/>
      <c r="II117" s="35"/>
      <c r="IJ117" s="35"/>
      <c r="IK117" s="35"/>
      <c r="IL117" s="35"/>
      <c r="IM117" s="35"/>
      <c r="IN117" s="35"/>
      <c r="IO117" s="35"/>
      <c r="IP117" s="35"/>
      <c r="IQ117" s="35"/>
      <c r="IR117" s="35"/>
      <c r="IS117" s="35"/>
      <c r="IT117" s="35"/>
      <c r="IU117" s="35"/>
      <c r="IV117" s="35"/>
      <c r="IW117" s="35"/>
      <c r="IX117" s="35"/>
      <c r="IY117" s="35"/>
      <c r="IZ117" s="35"/>
      <c r="JA117" s="35"/>
      <c r="JB117" s="35"/>
      <c r="JC117" s="35"/>
      <c r="JD117" s="35"/>
      <c r="JE117" s="35"/>
      <c r="JF117" s="35"/>
      <c r="JG117" s="35"/>
      <c r="JH117" s="35"/>
      <c r="JI117" s="35"/>
      <c r="JJ117" s="35"/>
      <c r="JK117" s="35"/>
      <c r="JL117" s="35"/>
      <c r="JM117" s="35"/>
      <c r="JN117" s="35"/>
      <c r="JO117" s="35"/>
      <c r="JP117" s="35"/>
      <c r="JQ117" s="35"/>
      <c r="JR117" s="35"/>
      <c r="JS117" s="35"/>
      <c r="JT117" s="35"/>
      <c r="JU117" s="35"/>
      <c r="JV117" s="35"/>
      <c r="JW117" s="35"/>
      <c r="JX117" s="35"/>
      <c r="JY117" s="35"/>
      <c r="JZ117" s="35"/>
      <c r="KA117" s="35"/>
      <c r="KB117" s="35"/>
      <c r="KC117" s="35"/>
      <c r="KD117" s="35"/>
      <c r="KE117" s="35"/>
      <c r="KF117" s="35"/>
      <c r="KG117" s="35"/>
      <c r="KH117" s="35"/>
      <c r="KI117" s="35"/>
      <c r="KJ117" s="35"/>
      <c r="KK117" s="35"/>
      <c r="KL117" s="35"/>
      <c r="KM117" s="35"/>
      <c r="KN117" s="35"/>
      <c r="KO117" s="35"/>
      <c r="KP117" s="35"/>
      <c r="KQ117" s="35"/>
      <c r="KR117" s="35"/>
      <c r="KS117" s="35"/>
      <c r="KT117" s="35"/>
      <c r="KU117" s="35"/>
      <c r="KV117" s="35"/>
      <c r="KW117" s="35"/>
      <c r="KX117" s="35"/>
      <c r="KY117" s="35"/>
      <c r="KZ117" s="35"/>
      <c r="LA117" s="35"/>
      <c r="LB117" s="35"/>
      <c r="LC117" s="35"/>
      <c r="LD117" s="35"/>
      <c r="LE117" s="35"/>
      <c r="LF117" s="35"/>
      <c r="LG117" s="35"/>
      <c r="LH117" s="35"/>
      <c r="LI117" s="35"/>
      <c r="LJ117" s="35"/>
      <c r="LK117" s="35"/>
      <c r="LL117" s="35"/>
      <c r="LM117" s="35"/>
      <c r="LN117" s="35"/>
      <c r="LO117" s="35"/>
      <c r="LP117" s="35"/>
      <c r="LQ117" s="35"/>
      <c r="LR117" s="35"/>
      <c r="LS117" s="35"/>
      <c r="LT117" s="35"/>
      <c r="LU117" s="35"/>
      <c r="LV117" s="35"/>
      <c r="LW117" s="35"/>
      <c r="LX117" s="35"/>
      <c r="LY117" s="35"/>
      <c r="LZ117" s="35"/>
      <c r="MA117" s="35"/>
      <c r="MB117" s="35"/>
      <c r="MC117" s="35"/>
      <c r="MD117" s="35"/>
      <c r="ME117" s="35"/>
      <c r="MF117" s="35"/>
      <c r="MG117" s="35"/>
      <c r="MH117" s="35"/>
      <c r="MI117" s="35"/>
      <c r="MJ117" s="35"/>
      <c r="MK117" s="35"/>
      <c r="ML117" s="35"/>
      <c r="MM117" s="35"/>
      <c r="MN117" s="35"/>
      <c r="MO117" s="35"/>
      <c r="MP117" s="35"/>
      <c r="MQ117" s="35"/>
      <c r="MR117" s="35"/>
      <c r="MS117" s="35"/>
      <c r="MT117" s="35"/>
      <c r="MU117" s="35"/>
      <c r="MV117" s="35"/>
      <c r="MW117" s="35"/>
      <c r="MX117" s="35"/>
      <c r="MY117" s="35"/>
      <c r="MZ117" s="35"/>
      <c r="NA117" s="35"/>
      <c r="NB117" s="35"/>
      <c r="NC117" s="35"/>
      <c r="ND117" s="35"/>
      <c r="NE117" s="35"/>
      <c r="NF117" s="35"/>
      <c r="NG117" s="35"/>
      <c r="NH117" s="35"/>
      <c r="NI117" s="35"/>
      <c r="NJ117" s="35"/>
      <c r="NK117" s="35"/>
      <c r="NL117" s="35"/>
      <c r="NM117" s="35"/>
      <c r="NN117" s="35"/>
      <c r="NO117" s="35"/>
      <c r="NP117" s="35"/>
      <c r="NQ117" s="35"/>
      <c r="NR117" s="35"/>
      <c r="NS117" s="35"/>
      <c r="NT117" s="35"/>
      <c r="NU117" s="35"/>
      <c r="NV117" s="35"/>
      <c r="NW117" s="35"/>
      <c r="NX117" s="35"/>
      <c r="NY117" s="35"/>
      <c r="NZ117" s="35"/>
      <c r="OA117" s="35"/>
      <c r="OB117" s="35"/>
      <c r="OC117" s="35"/>
      <c r="OD117" s="35"/>
      <c r="OE117" s="35"/>
      <c r="OF117" s="35"/>
      <c r="OG117" s="35"/>
      <c r="OH117" s="35"/>
      <c r="OI117" s="35"/>
      <c r="OJ117" s="35"/>
      <c r="OK117" s="35"/>
      <c r="OL117" s="35"/>
      <c r="OM117" s="35"/>
      <c r="ON117" s="35"/>
      <c r="OO117" s="35"/>
      <c r="OP117" s="35"/>
      <c r="OQ117" s="35"/>
      <c r="OR117" s="35"/>
      <c r="OS117" s="35"/>
      <c r="OT117" s="35"/>
      <c r="OU117" s="35"/>
      <c r="OV117" s="35"/>
      <c r="OW117" s="35"/>
      <c r="OX117" s="35"/>
      <c r="OY117" s="35"/>
      <c r="OZ117" s="35"/>
      <c r="PA117" s="35"/>
      <c r="PB117" s="35"/>
      <c r="PC117" s="35"/>
      <c r="PD117" s="35"/>
      <c r="PE117" s="35"/>
      <c r="PF117" s="35"/>
      <c r="PG117" s="35"/>
      <c r="PH117" s="35"/>
      <c r="PI117" s="35"/>
      <c r="PJ117" s="35"/>
      <c r="PK117" s="35"/>
      <c r="PL117" s="35"/>
      <c r="PM117" s="35"/>
      <c r="PN117" s="35"/>
      <c r="PO117" s="35"/>
      <c r="PP117" s="35"/>
      <c r="PQ117" s="35"/>
      <c r="PR117" s="35"/>
      <c r="PS117" s="35"/>
      <c r="PT117" s="35"/>
      <c r="PU117" s="35"/>
      <c r="PV117" s="35"/>
      <c r="PW117" s="35"/>
      <c r="PX117" s="35"/>
      <c r="PY117" s="35"/>
      <c r="PZ117" s="35"/>
      <c r="QA117" s="35"/>
      <c r="QB117" s="35"/>
      <c r="QC117" s="35"/>
      <c r="QD117" s="35"/>
      <c r="QE117" s="35"/>
      <c r="QF117" s="35"/>
      <c r="QG117" s="35"/>
      <c r="QH117" s="35"/>
      <c r="QI117" s="35"/>
      <c r="QJ117" s="35"/>
      <c r="QK117" s="35"/>
      <c r="QL117" s="35"/>
      <c r="QM117" s="35"/>
      <c r="QN117" s="35"/>
      <c r="QO117" s="35"/>
      <c r="QP117" s="35"/>
      <c r="QQ117" s="35"/>
      <c r="QR117" s="35"/>
      <c r="QS117" s="35"/>
      <c r="QT117" s="35"/>
      <c r="QU117" s="35"/>
      <c r="QV117" s="35"/>
      <c r="QW117" s="35"/>
      <c r="QX117" s="35"/>
      <c r="QY117" s="35"/>
      <c r="QZ117" s="35"/>
      <c r="RA117" s="35"/>
      <c r="RB117" s="35"/>
      <c r="RC117" s="35"/>
      <c r="RD117" s="35"/>
      <c r="RE117" s="35"/>
      <c r="RF117" s="35"/>
      <c r="RG117" s="35"/>
      <c r="RH117" s="35"/>
      <c r="RI117" s="35"/>
      <c r="RJ117" s="35"/>
      <c r="RK117" s="35"/>
      <c r="RL117" s="35"/>
      <c r="RM117" s="35"/>
      <c r="RN117" s="35"/>
      <c r="RO117" s="35"/>
      <c r="RP117" s="35"/>
      <c r="RQ117" s="35"/>
      <c r="RR117" s="35"/>
      <c r="RS117" s="35"/>
      <c r="RT117" s="35"/>
      <c r="RU117" s="35"/>
      <c r="RV117" s="35"/>
      <c r="RW117" s="35"/>
      <c r="RX117" s="35"/>
      <c r="RY117" s="35"/>
      <c r="RZ117" s="35"/>
      <c r="SA117" s="35"/>
      <c r="SB117" s="35"/>
      <c r="SC117" s="35"/>
      <c r="SD117" s="35"/>
      <c r="SE117" s="35"/>
      <c r="SF117" s="35"/>
      <c r="SG117" s="35"/>
      <c r="SH117" s="35"/>
      <c r="SI117" s="35"/>
      <c r="SJ117" s="35"/>
      <c r="SK117" s="35"/>
      <c r="SL117" s="35"/>
      <c r="SM117" s="35"/>
      <c r="SN117" s="35"/>
      <c r="SO117" s="35"/>
      <c r="SP117" s="35"/>
      <c r="SQ117" s="35"/>
      <c r="SR117" s="35"/>
      <c r="SS117" s="35"/>
      <c r="ST117" s="35"/>
      <c r="SU117" s="35"/>
      <c r="SV117" s="35"/>
      <c r="SW117" s="35"/>
      <c r="SX117" s="35"/>
      <c r="SY117" s="35"/>
      <c r="SZ117" s="35"/>
      <c r="TA117" s="35"/>
      <c r="TB117" s="35"/>
      <c r="TC117" s="35"/>
      <c r="TD117" s="35"/>
      <c r="TE117" s="35"/>
      <c r="TF117" s="35"/>
      <c r="TG117" s="35"/>
      <c r="TH117" s="35"/>
      <c r="TI117" s="35"/>
      <c r="TJ117" s="35"/>
      <c r="TK117" s="35"/>
      <c r="TL117" s="35"/>
      <c r="TM117" s="35"/>
      <c r="TN117" s="35"/>
      <c r="TO117" s="35"/>
      <c r="TP117" s="35"/>
      <c r="TQ117" s="35"/>
      <c r="TR117" s="35"/>
      <c r="TS117" s="35"/>
      <c r="TT117" s="35"/>
      <c r="TU117" s="35"/>
      <c r="TV117" s="35"/>
      <c r="TW117" s="35"/>
      <c r="TX117" s="35"/>
      <c r="TY117" s="35"/>
      <c r="TZ117" s="35"/>
      <c r="UA117" s="35"/>
      <c r="UB117" s="35"/>
      <c r="UC117" s="35"/>
      <c r="UD117" s="35"/>
      <c r="UE117" s="35"/>
      <c r="UF117" s="35"/>
      <c r="UG117" s="35"/>
      <c r="UH117" s="35"/>
      <c r="UI117" s="35"/>
      <c r="UJ117" s="35"/>
      <c r="UK117" s="35"/>
      <c r="UL117" s="35"/>
      <c r="UM117" s="35"/>
      <c r="UN117" s="35"/>
      <c r="UO117" s="35"/>
      <c r="UP117" s="35"/>
      <c r="UQ117" s="35"/>
      <c r="UR117" s="35"/>
      <c r="US117" s="35"/>
      <c r="UT117" s="35"/>
      <c r="UU117" s="35"/>
      <c r="UV117" s="35"/>
      <c r="UW117" s="35"/>
      <c r="UX117" s="35"/>
    </row>
    <row r="118" spans="1:16384" s="34" customFormat="1" ht="1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c r="DO118" s="35"/>
      <c r="DP118" s="35"/>
      <c r="DQ118" s="35"/>
      <c r="DR118" s="35"/>
      <c r="DS118" s="35"/>
      <c r="DT118" s="35"/>
      <c r="DU118" s="35"/>
      <c r="DV118" s="35"/>
      <c r="DW118" s="35"/>
      <c r="DX118" s="35"/>
      <c r="DY118" s="35"/>
      <c r="DZ118" s="35"/>
      <c r="EA118" s="35"/>
      <c r="EB118" s="35"/>
      <c r="EC118" s="35"/>
      <c r="ED118" s="35"/>
      <c r="EE118" s="35"/>
      <c r="EF118" s="35"/>
      <c r="EG118" s="35"/>
      <c r="EH118" s="35"/>
      <c r="EI118" s="35"/>
      <c r="EJ118" s="35"/>
      <c r="EK118" s="35"/>
      <c r="EL118" s="35"/>
      <c r="EM118" s="35"/>
      <c r="EN118" s="35"/>
      <c r="EO118" s="35"/>
      <c r="EP118" s="35"/>
      <c r="EQ118" s="35"/>
      <c r="ER118" s="35"/>
      <c r="ES118" s="35"/>
      <c r="ET118" s="35"/>
      <c r="EU118" s="35"/>
      <c r="EV118" s="35"/>
      <c r="EW118" s="35"/>
      <c r="EX118" s="35"/>
      <c r="EY118" s="35"/>
      <c r="EZ118" s="35"/>
      <c r="FA118" s="35"/>
      <c r="FB118" s="35"/>
      <c r="FC118" s="35"/>
      <c r="FD118" s="35"/>
      <c r="FE118" s="35"/>
      <c r="FF118" s="35"/>
      <c r="FG118" s="35"/>
      <c r="FH118" s="35"/>
      <c r="FI118" s="35"/>
      <c r="FJ118" s="35"/>
      <c r="FK118" s="35"/>
      <c r="FL118" s="35"/>
      <c r="FM118" s="35"/>
      <c r="FN118" s="35"/>
      <c r="FO118" s="35"/>
      <c r="FP118" s="35"/>
      <c r="FQ118" s="35"/>
      <c r="FR118" s="35"/>
      <c r="FS118" s="35"/>
      <c r="FT118" s="35"/>
      <c r="FU118" s="35"/>
      <c r="FV118" s="35"/>
      <c r="FW118" s="35"/>
      <c r="FX118" s="35"/>
      <c r="FY118" s="35"/>
      <c r="FZ118" s="35"/>
      <c r="GA118" s="35"/>
      <c r="GB118" s="35"/>
      <c r="GC118" s="35"/>
      <c r="GD118" s="35"/>
      <c r="GE118" s="35"/>
      <c r="GF118" s="35"/>
      <c r="GG118" s="35"/>
      <c r="GH118" s="35"/>
      <c r="GI118" s="35"/>
      <c r="GJ118" s="35"/>
      <c r="GK118" s="35"/>
      <c r="GL118" s="35"/>
      <c r="GM118" s="35"/>
      <c r="GN118" s="35"/>
      <c r="GO118" s="35"/>
      <c r="GP118" s="35"/>
      <c r="GQ118" s="35"/>
      <c r="GR118" s="35"/>
      <c r="GS118" s="35"/>
      <c r="GT118" s="35"/>
      <c r="GU118" s="35"/>
      <c r="GV118" s="35"/>
      <c r="GW118" s="35"/>
      <c r="GX118" s="35"/>
      <c r="GY118" s="35"/>
      <c r="GZ118" s="35"/>
      <c r="HA118" s="35"/>
      <c r="HB118" s="35"/>
      <c r="HC118" s="35"/>
      <c r="HD118" s="35"/>
      <c r="HE118" s="35"/>
      <c r="HF118" s="35"/>
      <c r="HG118" s="35"/>
      <c r="HH118" s="35"/>
      <c r="HI118" s="35"/>
      <c r="HJ118" s="35"/>
      <c r="HK118" s="35"/>
      <c r="HL118" s="35"/>
      <c r="HM118" s="35"/>
      <c r="HN118" s="35"/>
      <c r="HO118" s="35"/>
      <c r="HP118" s="35"/>
      <c r="HQ118" s="35"/>
      <c r="HR118" s="35"/>
      <c r="HS118" s="35"/>
      <c r="HT118" s="35"/>
      <c r="HU118" s="35"/>
      <c r="HV118" s="35"/>
      <c r="HW118" s="35"/>
      <c r="HX118" s="35"/>
      <c r="HY118" s="35"/>
      <c r="HZ118" s="35"/>
      <c r="IA118" s="35"/>
      <c r="IB118" s="35"/>
      <c r="IC118" s="35"/>
      <c r="ID118" s="35"/>
      <c r="IE118" s="35"/>
      <c r="IF118" s="35"/>
      <c r="IG118" s="35"/>
      <c r="IH118" s="35"/>
      <c r="II118" s="35"/>
      <c r="IJ118" s="35"/>
      <c r="IK118" s="35"/>
      <c r="IL118" s="35"/>
      <c r="IM118" s="35"/>
      <c r="IN118" s="35"/>
      <c r="IO118" s="35"/>
      <c r="IP118" s="35"/>
      <c r="IQ118" s="35"/>
      <c r="IR118" s="35"/>
      <c r="IS118" s="35"/>
      <c r="IT118" s="35"/>
      <c r="IU118" s="35"/>
      <c r="IV118" s="35"/>
      <c r="IW118" s="35"/>
      <c r="IX118" s="35"/>
      <c r="IY118" s="35"/>
      <c r="IZ118" s="35"/>
      <c r="JA118" s="35"/>
      <c r="JB118" s="35"/>
      <c r="JC118" s="35"/>
      <c r="JD118" s="35"/>
      <c r="JE118" s="35"/>
      <c r="JF118" s="35"/>
      <c r="JG118" s="35"/>
      <c r="JH118" s="35"/>
      <c r="JI118" s="35"/>
      <c r="JJ118" s="35"/>
      <c r="JK118" s="35"/>
      <c r="JL118" s="35"/>
      <c r="JM118" s="35"/>
      <c r="JN118" s="35"/>
      <c r="JO118" s="35"/>
      <c r="JP118" s="35"/>
      <c r="JQ118" s="35"/>
      <c r="JR118" s="35"/>
      <c r="JS118" s="35"/>
      <c r="JT118" s="35"/>
      <c r="JU118" s="35"/>
      <c r="JV118" s="35"/>
      <c r="JW118" s="35"/>
      <c r="JX118" s="35"/>
      <c r="JY118" s="35"/>
      <c r="JZ118" s="35"/>
      <c r="KA118" s="35"/>
      <c r="KB118" s="35"/>
      <c r="KC118" s="35"/>
      <c r="KD118" s="35"/>
      <c r="KE118" s="35"/>
      <c r="KF118" s="35"/>
      <c r="KG118" s="35"/>
      <c r="KH118" s="35"/>
      <c r="KI118" s="35"/>
      <c r="KJ118" s="35"/>
      <c r="KK118" s="35"/>
      <c r="KL118" s="35"/>
      <c r="KM118" s="35"/>
      <c r="KN118" s="35"/>
      <c r="KO118" s="35"/>
      <c r="KP118" s="35"/>
      <c r="KQ118" s="35"/>
      <c r="KR118" s="35"/>
      <c r="KS118" s="35"/>
      <c r="KT118" s="35"/>
      <c r="KU118" s="35"/>
      <c r="KV118" s="35"/>
      <c r="KW118" s="35"/>
      <c r="KX118" s="35"/>
      <c r="KY118" s="35"/>
      <c r="KZ118" s="35"/>
      <c r="LA118" s="35"/>
      <c r="LB118" s="35"/>
      <c r="LC118" s="35"/>
      <c r="LD118" s="35"/>
      <c r="LE118" s="35"/>
      <c r="LF118" s="35"/>
      <c r="LG118" s="35"/>
      <c r="LH118" s="35"/>
      <c r="LI118" s="35"/>
      <c r="LJ118" s="35"/>
      <c r="LK118" s="35"/>
      <c r="LL118" s="35"/>
      <c r="LM118" s="35"/>
      <c r="LN118" s="35"/>
      <c r="LO118" s="35"/>
      <c r="LP118" s="35"/>
      <c r="LQ118" s="35"/>
      <c r="LR118" s="35"/>
      <c r="LS118" s="35"/>
      <c r="LT118" s="35"/>
      <c r="LU118" s="35"/>
      <c r="LV118" s="35"/>
      <c r="LW118" s="35"/>
      <c r="LX118" s="35"/>
      <c r="LY118" s="35"/>
      <c r="LZ118" s="35"/>
      <c r="MA118" s="35"/>
      <c r="MB118" s="35"/>
      <c r="MC118" s="35"/>
      <c r="MD118" s="35"/>
      <c r="ME118" s="35"/>
      <c r="MF118" s="35"/>
      <c r="MG118" s="35"/>
      <c r="MH118" s="35"/>
      <c r="MI118" s="35"/>
      <c r="MJ118" s="35"/>
      <c r="MK118" s="35"/>
      <c r="ML118" s="35"/>
      <c r="MM118" s="35"/>
      <c r="MN118" s="35"/>
      <c r="MO118" s="35"/>
      <c r="MP118" s="35"/>
      <c r="MQ118" s="35"/>
      <c r="MR118" s="35"/>
      <c r="MS118" s="35"/>
      <c r="MT118" s="35"/>
      <c r="MU118" s="35"/>
      <c r="MV118" s="35"/>
      <c r="MW118" s="35"/>
      <c r="MX118" s="35"/>
      <c r="MY118" s="35"/>
      <c r="MZ118" s="35"/>
      <c r="NA118" s="35"/>
      <c r="NB118" s="35"/>
      <c r="NC118" s="35"/>
      <c r="ND118" s="35"/>
      <c r="NE118" s="35"/>
      <c r="NF118" s="35"/>
      <c r="NG118" s="35"/>
      <c r="NH118" s="35"/>
      <c r="NI118" s="35"/>
      <c r="NJ118" s="35"/>
      <c r="NK118" s="35"/>
      <c r="NL118" s="35"/>
      <c r="NM118" s="35"/>
      <c r="NN118" s="35"/>
      <c r="NO118" s="35"/>
      <c r="NP118" s="35"/>
      <c r="NQ118" s="35"/>
      <c r="NR118" s="35"/>
      <c r="NS118" s="35"/>
      <c r="NT118" s="35"/>
      <c r="NU118" s="35"/>
      <c r="NV118" s="35"/>
      <c r="NW118" s="35"/>
      <c r="NX118" s="35"/>
      <c r="NY118" s="35"/>
      <c r="NZ118" s="35"/>
      <c r="OA118" s="35"/>
      <c r="OB118" s="35"/>
      <c r="OC118" s="35"/>
      <c r="OD118" s="35"/>
      <c r="OE118" s="35"/>
      <c r="OF118" s="35"/>
      <c r="OG118" s="35"/>
      <c r="OH118" s="35"/>
      <c r="OI118" s="35"/>
      <c r="OJ118" s="35"/>
      <c r="OK118" s="35"/>
      <c r="OL118" s="35"/>
      <c r="OM118" s="35"/>
      <c r="ON118" s="35"/>
      <c r="OO118" s="35"/>
      <c r="OP118" s="35"/>
      <c r="OQ118" s="35"/>
      <c r="OR118" s="35"/>
      <c r="OS118" s="35"/>
      <c r="OT118" s="35"/>
      <c r="OU118" s="35"/>
      <c r="OV118" s="35"/>
      <c r="OW118" s="35"/>
      <c r="OX118" s="35"/>
      <c r="OY118" s="35"/>
      <c r="OZ118" s="35"/>
      <c r="PA118" s="35"/>
      <c r="PB118" s="35"/>
      <c r="PC118" s="35"/>
      <c r="PD118" s="35"/>
      <c r="PE118" s="35"/>
      <c r="PF118" s="35"/>
      <c r="PG118" s="35"/>
      <c r="PH118" s="35"/>
      <c r="PI118" s="35"/>
      <c r="PJ118" s="35"/>
      <c r="PK118" s="35"/>
      <c r="PL118" s="35"/>
      <c r="PM118" s="35"/>
      <c r="PN118" s="35"/>
      <c r="PO118" s="35"/>
      <c r="PP118" s="35"/>
      <c r="PQ118" s="35"/>
      <c r="PR118" s="35"/>
      <c r="PS118" s="35"/>
      <c r="PT118" s="35"/>
      <c r="PU118" s="35"/>
      <c r="PV118" s="35"/>
      <c r="PW118" s="35"/>
      <c r="PX118" s="35"/>
      <c r="PY118" s="35"/>
      <c r="PZ118" s="35"/>
      <c r="QA118" s="35"/>
      <c r="QB118" s="35"/>
      <c r="QC118" s="35"/>
      <c r="QD118" s="35"/>
      <c r="QE118" s="35"/>
      <c r="QF118" s="35"/>
      <c r="QG118" s="35"/>
      <c r="QH118" s="35"/>
      <c r="QI118" s="35"/>
      <c r="QJ118" s="35"/>
      <c r="QK118" s="35"/>
      <c r="QL118" s="35"/>
      <c r="QM118" s="35"/>
      <c r="QN118" s="35"/>
      <c r="QO118" s="35"/>
      <c r="QP118" s="35"/>
      <c r="QQ118" s="35"/>
      <c r="QR118" s="35"/>
      <c r="QS118" s="35"/>
      <c r="QT118" s="35"/>
      <c r="QU118" s="35"/>
      <c r="QV118" s="35"/>
      <c r="QW118" s="35"/>
      <c r="QX118" s="35"/>
      <c r="QY118" s="35"/>
      <c r="QZ118" s="35"/>
      <c r="RA118" s="35"/>
      <c r="RB118" s="35"/>
      <c r="RC118" s="35"/>
      <c r="RD118" s="35"/>
      <c r="RE118" s="35"/>
      <c r="RF118" s="35"/>
      <c r="RG118" s="35"/>
      <c r="RH118" s="35"/>
      <c r="RI118" s="35"/>
      <c r="RJ118" s="35"/>
      <c r="RK118" s="35"/>
      <c r="RL118" s="35"/>
      <c r="RM118" s="35"/>
      <c r="RN118" s="35"/>
      <c r="RO118" s="35"/>
      <c r="RP118" s="35"/>
      <c r="RQ118" s="35"/>
      <c r="RR118" s="35"/>
      <c r="RS118" s="35"/>
      <c r="RT118" s="35"/>
      <c r="RU118" s="35"/>
      <c r="RV118" s="35"/>
      <c r="RW118" s="35"/>
      <c r="RX118" s="35"/>
      <c r="RY118" s="35"/>
      <c r="RZ118" s="35"/>
      <c r="SA118" s="35"/>
      <c r="SB118" s="35"/>
      <c r="SC118" s="35"/>
      <c r="SD118" s="35"/>
      <c r="SE118" s="35"/>
      <c r="SF118" s="35"/>
      <c r="SG118" s="35"/>
      <c r="SH118" s="35"/>
      <c r="SI118" s="35"/>
      <c r="SJ118" s="35"/>
      <c r="SK118" s="35"/>
      <c r="SL118" s="35"/>
      <c r="SM118" s="35"/>
      <c r="SN118" s="35"/>
      <c r="SO118" s="35"/>
      <c r="SP118" s="35"/>
      <c r="SQ118" s="35"/>
      <c r="SR118" s="35"/>
      <c r="SS118" s="35"/>
      <c r="ST118" s="35"/>
      <c r="SU118" s="35"/>
      <c r="SV118" s="35"/>
      <c r="SW118" s="35"/>
      <c r="SX118" s="35"/>
      <c r="SY118" s="35"/>
      <c r="SZ118" s="35"/>
      <c r="TA118" s="35"/>
      <c r="TB118" s="35"/>
      <c r="TC118" s="35"/>
      <c r="TD118" s="35"/>
      <c r="TE118" s="35"/>
      <c r="TF118" s="35"/>
      <c r="TG118" s="35"/>
      <c r="TH118" s="35"/>
      <c r="TI118" s="35"/>
      <c r="TJ118" s="35"/>
      <c r="TK118" s="35"/>
      <c r="TL118" s="35"/>
      <c r="TM118" s="35"/>
      <c r="TN118" s="35"/>
      <c r="TO118" s="35"/>
      <c r="TP118" s="35"/>
      <c r="TQ118" s="35"/>
      <c r="TR118" s="35"/>
      <c r="TS118" s="35"/>
      <c r="TT118" s="35"/>
      <c r="TU118" s="35"/>
      <c r="TV118" s="35"/>
      <c r="TW118" s="35"/>
      <c r="TX118" s="35"/>
      <c r="TY118" s="35"/>
      <c r="TZ118" s="35"/>
      <c r="UA118" s="35"/>
      <c r="UB118" s="35"/>
      <c r="UC118" s="35"/>
      <c r="UD118" s="35"/>
      <c r="UE118" s="35"/>
      <c r="UF118" s="35"/>
      <c r="UG118" s="35"/>
      <c r="UH118" s="35"/>
      <c r="UI118" s="35"/>
      <c r="UJ118" s="35"/>
      <c r="UK118" s="35"/>
      <c r="UL118" s="35"/>
      <c r="UM118" s="35"/>
      <c r="UN118" s="35"/>
      <c r="UO118" s="35"/>
      <c r="UP118" s="35"/>
      <c r="UQ118" s="35"/>
      <c r="UR118" s="35"/>
      <c r="US118" s="35"/>
      <c r="UT118" s="35"/>
      <c r="UU118" s="35"/>
      <c r="UV118" s="35"/>
      <c r="UW118" s="35"/>
      <c r="UX118" s="35"/>
    </row>
    <row r="119" spans="1:16384" s="34" customFormat="1" ht="1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c r="DO119" s="35"/>
      <c r="DP119" s="35"/>
      <c r="DQ119" s="35"/>
      <c r="DR119" s="35"/>
      <c r="DS119" s="35"/>
      <c r="DT119" s="35"/>
      <c r="DU119" s="35"/>
      <c r="DV119" s="35"/>
      <c r="DW119" s="35"/>
      <c r="DX119" s="35"/>
      <c r="DY119" s="35"/>
      <c r="DZ119" s="35"/>
      <c r="EA119" s="35"/>
      <c r="EB119" s="35"/>
      <c r="EC119" s="35"/>
      <c r="ED119" s="35"/>
      <c r="EE119" s="35"/>
      <c r="EF119" s="35"/>
      <c r="EG119" s="35"/>
      <c r="EH119" s="35"/>
      <c r="EI119" s="35"/>
      <c r="EJ119" s="35"/>
      <c r="EK119" s="35"/>
      <c r="EL119" s="35"/>
      <c r="EM119" s="35"/>
      <c r="EN119" s="35"/>
      <c r="EO119" s="35"/>
      <c r="EP119" s="35"/>
      <c r="EQ119" s="35"/>
      <c r="ER119" s="35"/>
      <c r="ES119" s="35"/>
      <c r="ET119" s="35"/>
      <c r="EU119" s="35"/>
      <c r="EV119" s="35"/>
      <c r="EW119" s="35"/>
      <c r="EX119" s="35"/>
      <c r="EY119" s="35"/>
      <c r="EZ119" s="35"/>
      <c r="FA119" s="35"/>
      <c r="FB119" s="35"/>
      <c r="FC119" s="35"/>
      <c r="FD119" s="35"/>
      <c r="FE119" s="35"/>
      <c r="FF119" s="35"/>
      <c r="FG119" s="35"/>
      <c r="FH119" s="35"/>
      <c r="FI119" s="35"/>
      <c r="FJ119" s="35"/>
      <c r="FK119" s="35"/>
      <c r="FL119" s="35"/>
      <c r="FM119" s="35"/>
      <c r="FN119" s="35"/>
      <c r="FO119" s="35"/>
      <c r="FP119" s="35"/>
      <c r="FQ119" s="35"/>
      <c r="FR119" s="35"/>
      <c r="FS119" s="35"/>
      <c r="FT119" s="35"/>
      <c r="FU119" s="35"/>
      <c r="FV119" s="35"/>
      <c r="FW119" s="35"/>
      <c r="FX119" s="35"/>
      <c r="FY119" s="35"/>
      <c r="FZ119" s="35"/>
      <c r="GA119" s="35"/>
      <c r="GB119" s="35"/>
      <c r="GC119" s="35"/>
      <c r="GD119" s="35"/>
      <c r="GE119" s="35"/>
      <c r="GF119" s="35"/>
      <c r="GG119" s="35"/>
      <c r="GH119" s="35"/>
      <c r="GI119" s="35"/>
      <c r="GJ119" s="35"/>
      <c r="GK119" s="35"/>
      <c r="GL119" s="35"/>
      <c r="GM119" s="35"/>
      <c r="GN119" s="35"/>
      <c r="GO119" s="35"/>
      <c r="GP119" s="35"/>
      <c r="GQ119" s="35"/>
      <c r="GR119" s="35"/>
      <c r="GS119" s="35"/>
      <c r="GT119" s="35"/>
      <c r="GU119" s="35"/>
      <c r="GV119" s="35"/>
      <c r="GW119" s="35"/>
      <c r="GX119" s="35"/>
      <c r="GY119" s="35"/>
      <c r="GZ119" s="35"/>
      <c r="HA119" s="35"/>
      <c r="HB119" s="35"/>
      <c r="HC119" s="35"/>
      <c r="HD119" s="35"/>
      <c r="HE119" s="35"/>
      <c r="HF119" s="35"/>
      <c r="HG119" s="35"/>
      <c r="HH119" s="35"/>
      <c r="HI119" s="35"/>
      <c r="HJ119" s="35"/>
      <c r="HK119" s="35"/>
      <c r="HL119" s="35"/>
      <c r="HM119" s="35"/>
      <c r="HN119" s="35"/>
      <c r="HO119" s="35"/>
      <c r="HP119" s="35"/>
      <c r="HQ119" s="35"/>
      <c r="HR119" s="35"/>
      <c r="HS119" s="35"/>
      <c r="HT119" s="35"/>
      <c r="HU119" s="35"/>
      <c r="HV119" s="35"/>
      <c r="HW119" s="35"/>
      <c r="HX119" s="35"/>
      <c r="HY119" s="35"/>
      <c r="HZ119" s="35"/>
      <c r="IA119" s="35"/>
      <c r="IB119" s="35"/>
      <c r="IC119" s="35"/>
      <c r="ID119" s="35"/>
      <c r="IE119" s="35"/>
      <c r="IF119" s="35"/>
      <c r="IG119" s="35"/>
      <c r="IH119" s="35"/>
      <c r="II119" s="35"/>
      <c r="IJ119" s="35"/>
      <c r="IK119" s="35"/>
      <c r="IL119" s="35"/>
      <c r="IM119" s="35"/>
      <c r="IN119" s="35"/>
      <c r="IO119" s="35"/>
      <c r="IP119" s="35"/>
      <c r="IQ119" s="35"/>
      <c r="IR119" s="35"/>
      <c r="IS119" s="35"/>
      <c r="IT119" s="35"/>
      <c r="IU119" s="35"/>
      <c r="IV119" s="35"/>
      <c r="IW119" s="35"/>
      <c r="IX119" s="35"/>
      <c r="IY119" s="35"/>
      <c r="IZ119" s="35"/>
      <c r="JA119" s="35"/>
      <c r="JB119" s="35"/>
      <c r="JC119" s="35"/>
      <c r="JD119" s="35"/>
      <c r="JE119" s="35"/>
      <c r="JF119" s="35"/>
      <c r="JG119" s="35"/>
      <c r="JH119" s="35"/>
      <c r="JI119" s="35"/>
      <c r="JJ119" s="35"/>
      <c r="JK119" s="35"/>
      <c r="JL119" s="35"/>
      <c r="JM119" s="35"/>
      <c r="JN119" s="35"/>
      <c r="JO119" s="35"/>
      <c r="JP119" s="35"/>
      <c r="JQ119" s="35"/>
      <c r="JR119" s="35"/>
      <c r="JS119" s="35"/>
      <c r="JT119" s="35"/>
      <c r="JU119" s="35"/>
      <c r="JV119" s="35"/>
      <c r="JW119" s="35"/>
      <c r="JX119" s="35"/>
      <c r="JY119" s="35"/>
      <c r="JZ119" s="35"/>
      <c r="KA119" s="35"/>
      <c r="KB119" s="35"/>
      <c r="KC119" s="35"/>
      <c r="KD119" s="35"/>
      <c r="KE119" s="35"/>
      <c r="KF119" s="35"/>
      <c r="KG119" s="35"/>
      <c r="KH119" s="35"/>
      <c r="KI119" s="35"/>
      <c r="KJ119" s="35"/>
      <c r="KK119" s="35"/>
      <c r="KL119" s="35"/>
      <c r="KM119" s="35"/>
      <c r="KN119" s="35"/>
      <c r="KO119" s="35"/>
      <c r="KP119" s="35"/>
      <c r="KQ119" s="35"/>
      <c r="KR119" s="35"/>
      <c r="KS119" s="35"/>
      <c r="KT119" s="35"/>
      <c r="KU119" s="35"/>
      <c r="KV119" s="35"/>
      <c r="KW119" s="35"/>
      <c r="KX119" s="35"/>
      <c r="KY119" s="35"/>
      <c r="KZ119" s="35"/>
      <c r="LA119" s="35"/>
      <c r="LB119" s="35"/>
      <c r="LC119" s="35"/>
      <c r="LD119" s="35"/>
      <c r="LE119" s="35"/>
      <c r="LF119" s="35"/>
      <c r="LG119" s="35"/>
      <c r="LH119" s="35"/>
      <c r="LI119" s="35"/>
      <c r="LJ119" s="35"/>
      <c r="LK119" s="35"/>
      <c r="LL119" s="35"/>
      <c r="LM119" s="35"/>
      <c r="LN119" s="35"/>
      <c r="LO119" s="35"/>
      <c r="LP119" s="35"/>
      <c r="LQ119" s="35"/>
      <c r="LR119" s="35"/>
      <c r="LS119" s="35"/>
      <c r="LT119" s="35"/>
      <c r="LU119" s="35"/>
      <c r="LV119" s="35"/>
      <c r="LW119" s="35"/>
      <c r="LX119" s="35"/>
      <c r="LY119" s="35"/>
      <c r="LZ119" s="35"/>
      <c r="MA119" s="35"/>
      <c r="MB119" s="35"/>
      <c r="MC119" s="35"/>
      <c r="MD119" s="35"/>
      <c r="ME119" s="35"/>
      <c r="MF119" s="35"/>
      <c r="MG119" s="35"/>
      <c r="MH119" s="35"/>
      <c r="MI119" s="35"/>
      <c r="MJ119" s="35"/>
      <c r="MK119" s="35"/>
      <c r="ML119" s="35"/>
      <c r="MM119" s="35"/>
      <c r="MN119" s="35"/>
      <c r="MO119" s="35"/>
      <c r="MP119" s="35"/>
      <c r="MQ119" s="35"/>
      <c r="MR119" s="35"/>
      <c r="MS119" s="35"/>
      <c r="MT119" s="35"/>
      <c r="MU119" s="35"/>
      <c r="MV119" s="35"/>
      <c r="MW119" s="35"/>
      <c r="MX119" s="35"/>
      <c r="MY119" s="35"/>
      <c r="MZ119" s="35"/>
      <c r="NA119" s="35"/>
      <c r="NB119" s="35"/>
      <c r="NC119" s="35"/>
      <c r="ND119" s="35"/>
      <c r="NE119" s="35"/>
      <c r="NF119" s="35"/>
      <c r="NG119" s="35"/>
      <c r="NH119" s="35"/>
      <c r="NI119" s="35"/>
      <c r="NJ119" s="35"/>
      <c r="NK119" s="35"/>
      <c r="NL119" s="35"/>
      <c r="NM119" s="35"/>
      <c r="NN119" s="35"/>
      <c r="NO119" s="35"/>
      <c r="NP119" s="35"/>
      <c r="NQ119" s="35"/>
      <c r="NR119" s="35"/>
      <c r="NS119" s="35"/>
      <c r="NT119" s="35"/>
      <c r="NU119" s="35"/>
      <c r="NV119" s="35"/>
      <c r="NW119" s="35"/>
      <c r="NX119" s="35"/>
      <c r="NY119" s="35"/>
      <c r="NZ119" s="35"/>
      <c r="OA119" s="35"/>
      <c r="OB119" s="35"/>
      <c r="OC119" s="35"/>
      <c r="OD119" s="35"/>
      <c r="OE119" s="35"/>
      <c r="OF119" s="35"/>
      <c r="OG119" s="35"/>
      <c r="OH119" s="35"/>
      <c r="OI119" s="35"/>
      <c r="OJ119" s="35"/>
      <c r="OK119" s="35"/>
      <c r="OL119" s="35"/>
      <c r="OM119" s="35"/>
      <c r="ON119" s="35"/>
      <c r="OO119" s="35"/>
      <c r="OP119" s="35"/>
      <c r="OQ119" s="35"/>
      <c r="OR119" s="35"/>
      <c r="OS119" s="35"/>
      <c r="OT119" s="35"/>
      <c r="OU119" s="35"/>
      <c r="OV119" s="35"/>
      <c r="OW119" s="35"/>
      <c r="OX119" s="35"/>
      <c r="OY119" s="35"/>
      <c r="OZ119" s="35"/>
      <c r="PA119" s="35"/>
      <c r="PB119" s="35"/>
      <c r="PC119" s="35"/>
      <c r="PD119" s="35"/>
      <c r="PE119" s="35"/>
      <c r="PF119" s="35"/>
      <c r="PG119" s="35"/>
      <c r="PH119" s="35"/>
      <c r="PI119" s="35"/>
      <c r="PJ119" s="35"/>
      <c r="PK119" s="35"/>
      <c r="PL119" s="35"/>
      <c r="PM119" s="35"/>
      <c r="PN119" s="35"/>
      <c r="PO119" s="35"/>
      <c r="PP119" s="35"/>
      <c r="PQ119" s="35"/>
      <c r="PR119" s="35"/>
      <c r="PS119" s="35"/>
      <c r="PT119" s="35"/>
      <c r="PU119" s="35"/>
      <c r="PV119" s="35"/>
      <c r="PW119" s="35"/>
      <c r="PX119" s="35"/>
      <c r="PY119" s="35"/>
      <c r="PZ119" s="35"/>
      <c r="QA119" s="35"/>
      <c r="QB119" s="35"/>
      <c r="QC119" s="35"/>
      <c r="QD119" s="35"/>
      <c r="QE119" s="35"/>
      <c r="QF119" s="35"/>
      <c r="QG119" s="35"/>
      <c r="QH119" s="35"/>
      <c r="QI119" s="35"/>
      <c r="QJ119" s="35"/>
      <c r="QK119" s="35"/>
      <c r="QL119" s="35"/>
      <c r="QM119" s="35"/>
      <c r="QN119" s="35"/>
      <c r="QO119" s="35"/>
      <c r="QP119" s="35"/>
      <c r="QQ119" s="35"/>
      <c r="QR119" s="35"/>
      <c r="QS119" s="35"/>
      <c r="QT119" s="35"/>
      <c r="QU119" s="35"/>
      <c r="QV119" s="35"/>
      <c r="QW119" s="35"/>
      <c r="QX119" s="35"/>
      <c r="QY119" s="35"/>
      <c r="QZ119" s="35"/>
      <c r="RA119" s="35"/>
      <c r="RB119" s="35"/>
      <c r="RC119" s="35"/>
      <c r="RD119" s="35"/>
      <c r="RE119" s="35"/>
      <c r="RF119" s="35"/>
      <c r="RG119" s="35"/>
      <c r="RH119" s="35"/>
      <c r="RI119" s="35"/>
      <c r="RJ119" s="35"/>
      <c r="RK119" s="35"/>
      <c r="RL119" s="35"/>
      <c r="RM119" s="35"/>
      <c r="RN119" s="35"/>
      <c r="RO119" s="35"/>
      <c r="RP119" s="35"/>
      <c r="RQ119" s="35"/>
      <c r="RR119" s="35"/>
      <c r="RS119" s="35"/>
      <c r="RT119" s="35"/>
      <c r="RU119" s="35"/>
      <c r="RV119" s="35"/>
      <c r="RW119" s="35"/>
      <c r="RX119" s="35"/>
      <c r="RY119" s="35"/>
      <c r="RZ119" s="35"/>
      <c r="SA119" s="35"/>
      <c r="SB119" s="35"/>
      <c r="SC119" s="35"/>
      <c r="SD119" s="35"/>
      <c r="SE119" s="35"/>
      <c r="SF119" s="35"/>
      <c r="SG119" s="35"/>
      <c r="SH119" s="35"/>
      <c r="SI119" s="35"/>
      <c r="SJ119" s="35"/>
      <c r="SK119" s="35"/>
      <c r="SL119" s="35"/>
      <c r="SM119" s="35"/>
      <c r="SN119" s="35"/>
      <c r="SO119" s="35"/>
      <c r="SP119" s="35"/>
      <c r="SQ119" s="35"/>
      <c r="SR119" s="35"/>
      <c r="SS119" s="35"/>
      <c r="ST119" s="35"/>
      <c r="SU119" s="35"/>
      <c r="SV119" s="35"/>
      <c r="SW119" s="35"/>
      <c r="SX119" s="35"/>
      <c r="SY119" s="35"/>
      <c r="SZ119" s="35"/>
      <c r="TA119" s="35"/>
      <c r="TB119" s="35"/>
      <c r="TC119" s="35"/>
      <c r="TD119" s="35"/>
      <c r="TE119" s="35"/>
      <c r="TF119" s="35"/>
      <c r="TG119" s="35"/>
      <c r="TH119" s="35"/>
      <c r="TI119" s="35"/>
      <c r="TJ119" s="35"/>
      <c r="TK119" s="35"/>
      <c r="TL119" s="35"/>
      <c r="TM119" s="35"/>
      <c r="TN119" s="35"/>
      <c r="TO119" s="35"/>
      <c r="TP119" s="35"/>
      <c r="TQ119" s="35"/>
      <c r="TR119" s="35"/>
      <c r="TS119" s="35"/>
      <c r="TT119" s="35"/>
      <c r="TU119" s="35"/>
      <c r="TV119" s="35"/>
      <c r="TW119" s="35"/>
      <c r="TX119" s="35"/>
      <c r="TY119" s="35"/>
      <c r="TZ119" s="35"/>
      <c r="UA119" s="35"/>
      <c r="UB119" s="35"/>
      <c r="UC119" s="35"/>
      <c r="UD119" s="35"/>
      <c r="UE119" s="35"/>
      <c r="UF119" s="35"/>
      <c r="UG119" s="35"/>
      <c r="UH119" s="35"/>
      <c r="UI119" s="35"/>
      <c r="UJ119" s="35"/>
      <c r="UK119" s="35"/>
      <c r="UL119" s="35"/>
      <c r="UM119" s="35"/>
      <c r="UN119" s="35"/>
      <c r="UO119" s="35"/>
      <c r="UP119" s="35"/>
      <c r="UQ119" s="35"/>
      <c r="UR119" s="35"/>
      <c r="US119" s="35"/>
      <c r="UT119" s="35"/>
      <c r="UU119" s="35"/>
      <c r="UV119" s="35"/>
      <c r="UW119" s="35"/>
      <c r="UX119" s="35"/>
    </row>
    <row r="120" spans="1:16384" s="34" customFormat="1" ht="1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c r="IV120" s="35"/>
      <c r="IW120" s="35"/>
      <c r="IX120" s="35"/>
      <c r="IY120" s="35"/>
      <c r="IZ120" s="35"/>
      <c r="JA120" s="35"/>
      <c r="JB120" s="35"/>
      <c r="JC120" s="35"/>
      <c r="JD120" s="35"/>
      <c r="JE120" s="35"/>
      <c r="JF120" s="35"/>
      <c r="JG120" s="35"/>
      <c r="JH120" s="35"/>
      <c r="JI120" s="35"/>
      <c r="JJ120" s="35"/>
      <c r="JK120" s="35"/>
      <c r="JL120" s="35"/>
      <c r="JM120" s="35"/>
      <c r="JN120" s="35"/>
      <c r="JO120" s="35"/>
      <c r="JP120" s="35"/>
      <c r="JQ120" s="35"/>
      <c r="JR120" s="35"/>
      <c r="JS120" s="35"/>
      <c r="JT120" s="35"/>
      <c r="JU120" s="35"/>
      <c r="JV120" s="35"/>
      <c r="JW120" s="35"/>
      <c r="JX120" s="35"/>
      <c r="JY120" s="35"/>
      <c r="JZ120" s="35"/>
      <c r="KA120" s="35"/>
      <c r="KB120" s="35"/>
      <c r="KC120" s="35"/>
      <c r="KD120" s="35"/>
      <c r="KE120" s="35"/>
      <c r="KF120" s="35"/>
      <c r="KG120" s="35"/>
      <c r="KH120" s="35"/>
      <c r="KI120" s="35"/>
      <c r="KJ120" s="35"/>
      <c r="KK120" s="35"/>
      <c r="KL120" s="35"/>
      <c r="KM120" s="35"/>
      <c r="KN120" s="35"/>
      <c r="KO120" s="35"/>
      <c r="KP120" s="35"/>
      <c r="KQ120" s="35"/>
      <c r="KR120" s="35"/>
      <c r="KS120" s="35"/>
      <c r="KT120" s="35"/>
      <c r="KU120" s="35"/>
      <c r="KV120" s="35"/>
      <c r="KW120" s="35"/>
      <c r="KX120" s="35"/>
      <c r="KY120" s="35"/>
      <c r="KZ120" s="35"/>
      <c r="LA120" s="35"/>
      <c r="LB120" s="35"/>
      <c r="LC120" s="35"/>
      <c r="LD120" s="35"/>
      <c r="LE120" s="35"/>
      <c r="LF120" s="35"/>
      <c r="LG120" s="35"/>
      <c r="LH120" s="35"/>
      <c r="LI120" s="35"/>
      <c r="LJ120" s="35"/>
      <c r="LK120" s="35"/>
      <c r="LL120" s="35"/>
      <c r="LM120" s="35"/>
      <c r="LN120" s="35"/>
      <c r="LO120" s="35"/>
      <c r="LP120" s="35"/>
      <c r="LQ120" s="35"/>
      <c r="LR120" s="35"/>
      <c r="LS120" s="35"/>
      <c r="LT120" s="35"/>
      <c r="LU120" s="35"/>
      <c r="LV120" s="35"/>
      <c r="LW120" s="35"/>
      <c r="LX120" s="35"/>
      <c r="LY120" s="35"/>
      <c r="LZ120" s="35"/>
      <c r="MA120" s="35"/>
      <c r="MB120" s="35"/>
      <c r="MC120" s="35"/>
      <c r="MD120" s="35"/>
      <c r="ME120" s="35"/>
      <c r="MF120" s="35"/>
      <c r="MG120" s="35"/>
      <c r="MH120" s="35"/>
      <c r="MI120" s="35"/>
      <c r="MJ120" s="35"/>
      <c r="MK120" s="35"/>
      <c r="ML120" s="35"/>
      <c r="MM120" s="35"/>
      <c r="MN120" s="35"/>
      <c r="MO120" s="35"/>
      <c r="MP120" s="35"/>
      <c r="MQ120" s="35"/>
      <c r="MR120" s="35"/>
      <c r="MS120" s="35"/>
      <c r="MT120" s="35"/>
      <c r="MU120" s="35"/>
      <c r="MV120" s="35"/>
      <c r="MW120" s="35"/>
      <c r="MX120" s="35"/>
      <c r="MY120" s="35"/>
      <c r="MZ120" s="35"/>
      <c r="NA120" s="35"/>
      <c r="NB120" s="35"/>
      <c r="NC120" s="35"/>
      <c r="ND120" s="35"/>
      <c r="NE120" s="35"/>
      <c r="NF120" s="35"/>
      <c r="NG120" s="35"/>
      <c r="NH120" s="35"/>
      <c r="NI120" s="35"/>
      <c r="NJ120" s="35"/>
      <c r="NK120" s="35"/>
      <c r="NL120" s="35"/>
      <c r="NM120" s="35"/>
      <c r="NN120" s="35"/>
      <c r="NO120" s="35"/>
      <c r="NP120" s="35"/>
      <c r="NQ120" s="35"/>
      <c r="NR120" s="35"/>
      <c r="NS120" s="35"/>
      <c r="NT120" s="35"/>
      <c r="NU120" s="35"/>
      <c r="NV120" s="35"/>
      <c r="NW120" s="35"/>
      <c r="NX120" s="35"/>
      <c r="NY120" s="35"/>
      <c r="NZ120" s="35"/>
      <c r="OA120" s="35"/>
      <c r="OB120" s="35"/>
      <c r="OC120" s="35"/>
      <c r="OD120" s="35"/>
      <c r="OE120" s="35"/>
      <c r="OF120" s="35"/>
      <c r="OG120" s="35"/>
      <c r="OH120" s="35"/>
      <c r="OI120" s="35"/>
      <c r="OJ120" s="35"/>
      <c r="OK120" s="35"/>
      <c r="OL120" s="35"/>
      <c r="OM120" s="35"/>
      <c r="ON120" s="35"/>
      <c r="OO120" s="35"/>
      <c r="OP120" s="35"/>
      <c r="OQ120" s="35"/>
      <c r="OR120" s="35"/>
      <c r="OS120" s="35"/>
      <c r="OT120" s="35"/>
      <c r="OU120" s="35"/>
      <c r="OV120" s="35"/>
      <c r="OW120" s="35"/>
      <c r="OX120" s="35"/>
      <c r="OY120" s="35"/>
      <c r="OZ120" s="35"/>
      <c r="PA120" s="35"/>
      <c r="PB120" s="35"/>
      <c r="PC120" s="35"/>
      <c r="PD120" s="35"/>
      <c r="PE120" s="35"/>
      <c r="PF120" s="35"/>
      <c r="PG120" s="35"/>
      <c r="PH120" s="35"/>
      <c r="PI120" s="35"/>
      <c r="PJ120" s="35"/>
      <c r="PK120" s="35"/>
      <c r="PL120" s="35"/>
      <c r="PM120" s="35"/>
      <c r="PN120" s="35"/>
      <c r="PO120" s="35"/>
      <c r="PP120" s="35"/>
      <c r="PQ120" s="35"/>
      <c r="PR120" s="35"/>
      <c r="PS120" s="35"/>
      <c r="PT120" s="35"/>
      <c r="PU120" s="35"/>
      <c r="PV120" s="35"/>
      <c r="PW120" s="35"/>
      <c r="PX120" s="35"/>
      <c r="PY120" s="35"/>
      <c r="PZ120" s="35"/>
      <c r="QA120" s="35"/>
      <c r="QB120" s="35"/>
      <c r="QC120" s="35"/>
      <c r="QD120" s="35"/>
      <c r="QE120" s="35"/>
      <c r="QF120" s="35"/>
      <c r="QG120" s="35"/>
      <c r="QH120" s="35"/>
      <c r="QI120" s="35"/>
      <c r="QJ120" s="35"/>
      <c r="QK120" s="35"/>
      <c r="QL120" s="35"/>
      <c r="QM120" s="35"/>
      <c r="QN120" s="35"/>
      <c r="QO120" s="35"/>
      <c r="QP120" s="35"/>
      <c r="QQ120" s="35"/>
      <c r="QR120" s="35"/>
      <c r="QS120" s="35"/>
      <c r="QT120" s="35"/>
      <c r="QU120" s="35"/>
      <c r="QV120" s="35"/>
      <c r="QW120" s="35"/>
      <c r="QX120" s="35"/>
      <c r="QY120" s="35"/>
      <c r="QZ120" s="35"/>
      <c r="RA120" s="35"/>
      <c r="RB120" s="35"/>
      <c r="RC120" s="35"/>
      <c r="RD120" s="35"/>
      <c r="RE120" s="35"/>
      <c r="RF120" s="35"/>
      <c r="RG120" s="35"/>
      <c r="RH120" s="35"/>
      <c r="RI120" s="35"/>
      <c r="RJ120" s="35"/>
      <c r="RK120" s="35"/>
      <c r="RL120" s="35"/>
      <c r="RM120" s="35"/>
      <c r="RN120" s="35"/>
      <c r="RO120" s="35"/>
      <c r="RP120" s="35"/>
      <c r="RQ120" s="35"/>
      <c r="RR120" s="35"/>
      <c r="RS120" s="35"/>
      <c r="RT120" s="35"/>
      <c r="RU120" s="35"/>
      <c r="RV120" s="35"/>
      <c r="RW120" s="35"/>
      <c r="RX120" s="35"/>
      <c r="RY120" s="35"/>
      <c r="RZ120" s="35"/>
      <c r="SA120" s="35"/>
      <c r="SB120" s="35"/>
      <c r="SC120" s="35"/>
      <c r="SD120" s="35"/>
      <c r="SE120" s="35"/>
      <c r="SF120" s="35"/>
      <c r="SG120" s="35"/>
      <c r="SH120" s="35"/>
      <c r="SI120" s="35"/>
      <c r="SJ120" s="35"/>
      <c r="SK120" s="35"/>
      <c r="SL120" s="35"/>
      <c r="SM120" s="35"/>
      <c r="SN120" s="35"/>
      <c r="SO120" s="35"/>
      <c r="SP120" s="35"/>
      <c r="SQ120" s="35"/>
      <c r="SR120" s="35"/>
      <c r="SS120" s="35"/>
      <c r="ST120" s="35"/>
      <c r="SU120" s="35"/>
      <c r="SV120" s="35"/>
      <c r="SW120" s="35"/>
      <c r="SX120" s="35"/>
      <c r="SY120" s="35"/>
      <c r="SZ120" s="35"/>
      <c r="TA120" s="35"/>
      <c r="TB120" s="35"/>
      <c r="TC120" s="35"/>
      <c r="TD120" s="35"/>
      <c r="TE120" s="35"/>
      <c r="TF120" s="35"/>
      <c r="TG120" s="35"/>
      <c r="TH120" s="35"/>
      <c r="TI120" s="35"/>
      <c r="TJ120" s="35"/>
      <c r="TK120" s="35"/>
      <c r="TL120" s="35"/>
      <c r="TM120" s="35"/>
      <c r="TN120" s="35"/>
      <c r="TO120" s="35"/>
      <c r="TP120" s="35"/>
      <c r="TQ120" s="35"/>
      <c r="TR120" s="35"/>
      <c r="TS120" s="35"/>
      <c r="TT120" s="35"/>
      <c r="TU120" s="35"/>
      <c r="TV120" s="35"/>
      <c r="TW120" s="35"/>
      <c r="TX120" s="35"/>
      <c r="TY120" s="35"/>
      <c r="TZ120" s="35"/>
      <c r="UA120" s="35"/>
      <c r="UB120" s="35"/>
      <c r="UC120" s="35"/>
      <c r="UD120" s="35"/>
      <c r="UE120" s="35"/>
      <c r="UF120" s="35"/>
      <c r="UG120" s="35"/>
      <c r="UH120" s="35"/>
      <c r="UI120" s="35"/>
      <c r="UJ120" s="35"/>
      <c r="UK120" s="35"/>
      <c r="UL120" s="35"/>
      <c r="UM120" s="35"/>
      <c r="UN120" s="35"/>
      <c r="UO120" s="35"/>
      <c r="UP120" s="35"/>
      <c r="UQ120" s="35"/>
      <c r="UR120" s="35"/>
      <c r="US120" s="35"/>
      <c r="UT120" s="35"/>
      <c r="UU120" s="35"/>
      <c r="UV120" s="35"/>
      <c r="UW120" s="35"/>
      <c r="UX120" s="35"/>
    </row>
    <row r="121" spans="1:16384" s="34" customFormat="1" ht="1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c r="IV121" s="35"/>
      <c r="IW121" s="35"/>
      <c r="IX121" s="35"/>
      <c r="IY121" s="35"/>
      <c r="IZ121" s="35"/>
      <c r="JA121" s="35"/>
      <c r="JB121" s="35"/>
      <c r="JC121" s="35"/>
      <c r="JD121" s="35"/>
      <c r="JE121" s="35"/>
      <c r="JF121" s="35"/>
      <c r="JG121" s="35"/>
      <c r="JH121" s="35"/>
      <c r="JI121" s="35"/>
      <c r="JJ121" s="35"/>
      <c r="JK121" s="35"/>
      <c r="JL121" s="35"/>
      <c r="JM121" s="35"/>
      <c r="JN121" s="35"/>
      <c r="JO121" s="35"/>
      <c r="JP121" s="35"/>
      <c r="JQ121" s="35"/>
      <c r="JR121" s="35"/>
      <c r="JS121" s="35"/>
      <c r="JT121" s="35"/>
      <c r="JU121" s="35"/>
      <c r="JV121" s="35"/>
      <c r="JW121" s="35"/>
      <c r="JX121" s="35"/>
      <c r="JY121" s="35"/>
      <c r="JZ121" s="35"/>
      <c r="KA121" s="35"/>
      <c r="KB121" s="35"/>
      <c r="KC121" s="35"/>
      <c r="KD121" s="35"/>
      <c r="KE121" s="35"/>
      <c r="KF121" s="35"/>
      <c r="KG121" s="35"/>
      <c r="KH121" s="35"/>
      <c r="KI121" s="35"/>
      <c r="KJ121" s="35"/>
      <c r="KK121" s="35"/>
      <c r="KL121" s="35"/>
      <c r="KM121" s="35"/>
      <c r="KN121" s="35"/>
      <c r="KO121" s="35"/>
      <c r="KP121" s="35"/>
      <c r="KQ121" s="35"/>
      <c r="KR121" s="35"/>
      <c r="KS121" s="35"/>
      <c r="KT121" s="35"/>
      <c r="KU121" s="35"/>
      <c r="KV121" s="35"/>
      <c r="KW121" s="35"/>
      <c r="KX121" s="35"/>
      <c r="KY121" s="35"/>
      <c r="KZ121" s="35"/>
      <c r="LA121" s="35"/>
      <c r="LB121" s="35"/>
      <c r="LC121" s="35"/>
      <c r="LD121" s="35"/>
      <c r="LE121" s="35"/>
      <c r="LF121" s="35"/>
      <c r="LG121" s="35"/>
      <c r="LH121" s="35"/>
      <c r="LI121" s="35"/>
      <c r="LJ121" s="35"/>
      <c r="LK121" s="35"/>
      <c r="LL121" s="35"/>
      <c r="LM121" s="35"/>
      <c r="LN121" s="35"/>
      <c r="LO121" s="35"/>
      <c r="LP121" s="35"/>
      <c r="LQ121" s="35"/>
      <c r="LR121" s="35"/>
      <c r="LS121" s="35"/>
      <c r="LT121" s="35"/>
      <c r="LU121" s="35"/>
      <c r="LV121" s="35"/>
      <c r="LW121" s="35"/>
      <c r="LX121" s="35"/>
      <c r="LY121" s="35"/>
      <c r="LZ121" s="35"/>
      <c r="MA121" s="35"/>
      <c r="MB121" s="35"/>
      <c r="MC121" s="35"/>
      <c r="MD121" s="35"/>
      <c r="ME121" s="35"/>
      <c r="MF121" s="35"/>
      <c r="MG121" s="35"/>
      <c r="MH121" s="35"/>
      <c r="MI121" s="35"/>
      <c r="MJ121" s="35"/>
      <c r="MK121" s="35"/>
      <c r="ML121" s="35"/>
      <c r="MM121" s="35"/>
      <c r="MN121" s="35"/>
      <c r="MO121" s="35"/>
      <c r="MP121" s="35"/>
      <c r="MQ121" s="35"/>
      <c r="MR121" s="35"/>
      <c r="MS121" s="35"/>
      <c r="MT121" s="35"/>
      <c r="MU121" s="35"/>
      <c r="MV121" s="35"/>
      <c r="MW121" s="35"/>
      <c r="MX121" s="35"/>
      <c r="MY121" s="35"/>
      <c r="MZ121" s="35"/>
      <c r="NA121" s="35"/>
      <c r="NB121" s="35"/>
      <c r="NC121" s="35"/>
      <c r="ND121" s="35"/>
      <c r="NE121" s="35"/>
      <c r="NF121" s="35"/>
      <c r="NG121" s="35"/>
      <c r="NH121" s="35"/>
      <c r="NI121" s="35"/>
      <c r="NJ121" s="35"/>
      <c r="NK121" s="35"/>
      <c r="NL121" s="35"/>
      <c r="NM121" s="35"/>
      <c r="NN121" s="35"/>
      <c r="NO121" s="35"/>
      <c r="NP121" s="35"/>
      <c r="NQ121" s="35"/>
      <c r="NR121" s="35"/>
      <c r="NS121" s="35"/>
      <c r="NT121" s="35"/>
      <c r="NU121" s="35"/>
      <c r="NV121" s="35"/>
      <c r="NW121" s="35"/>
      <c r="NX121" s="35"/>
      <c r="NY121" s="35"/>
      <c r="NZ121" s="35"/>
      <c r="OA121" s="35"/>
      <c r="OB121" s="35"/>
      <c r="OC121" s="35"/>
      <c r="OD121" s="35"/>
      <c r="OE121" s="35"/>
      <c r="OF121" s="35"/>
      <c r="OG121" s="35"/>
      <c r="OH121" s="35"/>
      <c r="OI121" s="35"/>
      <c r="OJ121" s="35"/>
      <c r="OK121" s="35"/>
      <c r="OL121" s="35"/>
      <c r="OM121" s="35"/>
      <c r="ON121" s="35"/>
      <c r="OO121" s="35"/>
      <c r="OP121" s="35"/>
      <c r="OQ121" s="35"/>
      <c r="OR121" s="35"/>
      <c r="OS121" s="35"/>
      <c r="OT121" s="35"/>
      <c r="OU121" s="35"/>
      <c r="OV121" s="35"/>
      <c r="OW121" s="35"/>
      <c r="OX121" s="35"/>
      <c r="OY121" s="35"/>
      <c r="OZ121" s="35"/>
      <c r="PA121" s="35"/>
      <c r="PB121" s="35"/>
      <c r="PC121" s="35"/>
      <c r="PD121" s="35"/>
      <c r="PE121" s="35"/>
      <c r="PF121" s="35"/>
      <c r="PG121" s="35"/>
      <c r="PH121" s="35"/>
      <c r="PI121" s="35"/>
      <c r="PJ121" s="35"/>
      <c r="PK121" s="35"/>
      <c r="PL121" s="35"/>
      <c r="PM121" s="35"/>
      <c r="PN121" s="35"/>
      <c r="PO121" s="35"/>
      <c r="PP121" s="35"/>
      <c r="PQ121" s="35"/>
      <c r="PR121" s="35"/>
      <c r="PS121" s="35"/>
      <c r="PT121" s="35"/>
      <c r="PU121" s="35"/>
      <c r="PV121" s="35"/>
      <c r="PW121" s="35"/>
      <c r="PX121" s="35"/>
      <c r="PY121" s="35"/>
      <c r="PZ121" s="35"/>
      <c r="QA121" s="35"/>
      <c r="QB121" s="35"/>
      <c r="QC121" s="35"/>
      <c r="QD121" s="35"/>
      <c r="QE121" s="35"/>
      <c r="QF121" s="35"/>
      <c r="QG121" s="35"/>
      <c r="QH121" s="35"/>
      <c r="QI121" s="35"/>
      <c r="QJ121" s="35"/>
      <c r="QK121" s="35"/>
      <c r="QL121" s="35"/>
      <c r="QM121" s="35"/>
      <c r="QN121" s="35"/>
      <c r="QO121" s="35"/>
      <c r="QP121" s="35"/>
      <c r="QQ121" s="35"/>
      <c r="QR121" s="35"/>
      <c r="QS121" s="35"/>
      <c r="QT121" s="35"/>
      <c r="QU121" s="35"/>
      <c r="QV121" s="35"/>
      <c r="QW121" s="35"/>
      <c r="QX121" s="35"/>
      <c r="QY121" s="35"/>
      <c r="QZ121" s="35"/>
      <c r="RA121" s="35"/>
      <c r="RB121" s="35"/>
      <c r="RC121" s="35"/>
      <c r="RD121" s="35"/>
      <c r="RE121" s="35"/>
      <c r="RF121" s="35"/>
      <c r="RG121" s="35"/>
      <c r="RH121" s="35"/>
      <c r="RI121" s="35"/>
      <c r="RJ121" s="35"/>
      <c r="RK121" s="35"/>
      <c r="RL121" s="35"/>
      <c r="RM121" s="35"/>
      <c r="RN121" s="35"/>
      <c r="RO121" s="35"/>
      <c r="RP121" s="35"/>
      <c r="RQ121" s="35"/>
      <c r="RR121" s="35"/>
      <c r="RS121" s="35"/>
      <c r="RT121" s="35"/>
      <c r="RU121" s="35"/>
      <c r="RV121" s="35"/>
      <c r="RW121" s="35"/>
      <c r="RX121" s="35"/>
      <c r="RY121" s="35"/>
      <c r="RZ121" s="35"/>
      <c r="SA121" s="35"/>
      <c r="SB121" s="35"/>
      <c r="SC121" s="35"/>
      <c r="SD121" s="35"/>
      <c r="SE121" s="35"/>
      <c r="SF121" s="35"/>
      <c r="SG121" s="35"/>
      <c r="SH121" s="35"/>
      <c r="SI121" s="35"/>
      <c r="SJ121" s="35"/>
      <c r="SK121" s="35"/>
      <c r="SL121" s="35"/>
      <c r="SM121" s="35"/>
      <c r="SN121" s="35"/>
      <c r="SO121" s="35"/>
      <c r="SP121" s="35"/>
      <c r="SQ121" s="35"/>
      <c r="SR121" s="35"/>
      <c r="SS121" s="35"/>
      <c r="ST121" s="35"/>
      <c r="SU121" s="35"/>
      <c r="SV121" s="35"/>
      <c r="SW121" s="35"/>
      <c r="SX121" s="35"/>
      <c r="SY121" s="35"/>
      <c r="SZ121" s="35"/>
      <c r="TA121" s="35"/>
      <c r="TB121" s="35"/>
      <c r="TC121" s="35"/>
      <c r="TD121" s="35"/>
      <c r="TE121" s="35"/>
      <c r="TF121" s="35"/>
      <c r="TG121" s="35"/>
      <c r="TH121" s="35"/>
      <c r="TI121" s="35"/>
      <c r="TJ121" s="35"/>
      <c r="TK121" s="35"/>
      <c r="TL121" s="35"/>
      <c r="TM121" s="35"/>
      <c r="TN121" s="35"/>
      <c r="TO121" s="35"/>
      <c r="TP121" s="35"/>
      <c r="TQ121" s="35"/>
      <c r="TR121" s="35"/>
      <c r="TS121" s="35"/>
      <c r="TT121" s="35"/>
      <c r="TU121" s="35"/>
      <c r="TV121" s="35"/>
      <c r="TW121" s="35"/>
      <c r="TX121" s="35"/>
      <c r="TY121" s="35"/>
      <c r="TZ121" s="35"/>
      <c r="UA121" s="35"/>
      <c r="UB121" s="35"/>
      <c r="UC121" s="35"/>
      <c r="UD121" s="35"/>
      <c r="UE121" s="35"/>
      <c r="UF121" s="35"/>
      <c r="UG121" s="35"/>
      <c r="UH121" s="35"/>
      <c r="UI121" s="35"/>
      <c r="UJ121" s="35"/>
      <c r="UK121" s="35"/>
      <c r="UL121" s="35"/>
      <c r="UM121" s="35"/>
      <c r="UN121" s="35"/>
      <c r="UO121" s="35"/>
      <c r="UP121" s="35"/>
      <c r="UQ121" s="35"/>
      <c r="UR121" s="35"/>
      <c r="US121" s="35"/>
      <c r="UT121" s="35"/>
      <c r="UU121" s="35"/>
      <c r="UV121" s="35"/>
      <c r="UW121" s="35"/>
      <c r="UX121" s="35"/>
    </row>
    <row r="122" spans="1:16384" s="34" customFormat="1" ht="15" customHeight="1">
      <c r="A122" s="35"/>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c r="XEM122" s="48"/>
      <c r="XEN122" s="48"/>
      <c r="XEO122" s="48"/>
      <c r="XEP122" s="48"/>
      <c r="XEQ122" s="48"/>
      <c r="XER122" s="48"/>
      <c r="XES122" s="48"/>
      <c r="XET122" s="48"/>
      <c r="XEU122" s="48"/>
      <c r="XEV122" s="48"/>
      <c r="XEW122" s="48"/>
      <c r="XEX122" s="48"/>
      <c r="XEY122" s="48"/>
      <c r="XEZ122" s="48"/>
      <c r="XFA122" s="48"/>
      <c r="XFB122" s="48"/>
      <c r="XFC122" s="48"/>
      <c r="XFD122" s="48"/>
    </row>
    <row r="123" spans="1:16384" s="34" customFormat="1" ht="15" customHeight="1">
      <c r="A123" s="35"/>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c r="XEM123" s="48"/>
      <c r="XEN123" s="48"/>
      <c r="XEO123" s="48"/>
      <c r="XEP123" s="48"/>
      <c r="XEQ123" s="48"/>
      <c r="XER123" s="48"/>
      <c r="XES123" s="48"/>
      <c r="XET123" s="48"/>
      <c r="XEU123" s="48"/>
      <c r="XEV123" s="48"/>
      <c r="XEW123" s="48"/>
      <c r="XEX123" s="48"/>
      <c r="XEY123" s="48"/>
      <c r="XEZ123" s="48"/>
      <c r="XFA123" s="48"/>
      <c r="XFB123" s="48"/>
      <c r="XFC123" s="48"/>
      <c r="XFD123" s="48"/>
    </row>
    <row r="124" spans="1:16384" ht="15" customHeight="1">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row>
    <row r="125" spans="1:16384" ht="15" customHeight="1">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row>
    <row r="126" spans="1:16384" ht="15" customHeight="1">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row>
    <row r="127" spans="1:16384" ht="15" customHeight="1">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row>
    <row r="128" spans="1:16384" ht="15" customHeight="1">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row>
    <row r="129" spans="1:570" ht="15" customHeight="1">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row>
    <row r="130" spans="1:570" ht="15" customHeight="1">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row>
    <row r="131" spans="1:570" ht="15" customHeight="1">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row>
    <row r="132" spans="1:570" ht="15" customHeight="1">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row>
    <row r="133" spans="1:570" ht="15" customHeight="1">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row>
    <row r="134" spans="1:570" ht="15" customHeight="1">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row>
    <row r="135" spans="1:570" ht="15" customHeight="1">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row>
    <row r="136" spans="1:570" ht="15" customHeight="1">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row>
    <row r="137" spans="1:570" ht="15" customHeight="1">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row>
    <row r="138" spans="1:570" ht="15" customHeight="1">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row>
    <row r="139" spans="1:570" ht="15" customHeight="1">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row>
    <row r="140" spans="1:570" ht="15" customHeight="1">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row>
    <row r="141" spans="1:570" ht="15" customHeight="1">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row>
    <row r="142" spans="1:570" ht="15" customHeight="1">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row>
    <row r="143" spans="1:570" ht="15" customHeight="1">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row>
    <row r="144" spans="1:570" ht="15" customHeight="1">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row>
    <row r="145" spans="1:570" ht="15" customHeight="1">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row>
    <row r="146" spans="1:570" ht="15" customHeight="1">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row>
    <row r="147" spans="1:570" ht="15" customHeight="1">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row>
    <row r="148" spans="1:570" ht="15" customHeight="1">
      <c r="A148" s="49" t="s">
        <v>1088</v>
      </c>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row>
    <row r="149" spans="1:570" ht="15" customHeight="1">
      <c r="A149" s="49" t="s">
        <v>1089</v>
      </c>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row>
    <row r="150" spans="1:570" ht="15" customHeight="1">
      <c r="A150" s="49" t="s">
        <v>1090</v>
      </c>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row>
    <row r="151" spans="1:570" ht="15" customHeight="1">
      <c r="A151" s="49" t="s">
        <v>1091</v>
      </c>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row>
    <row r="152" spans="1:570" ht="15" customHeight="1">
      <c r="A152" s="49" t="s">
        <v>1092</v>
      </c>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row>
    <row r="153" spans="1:570" ht="15" customHeight="1">
      <c r="A153" s="49" t="s">
        <v>1093</v>
      </c>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row>
    <row r="154" spans="1:570" ht="15" customHeight="1">
      <c r="A154" s="49" t="s">
        <v>1094</v>
      </c>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row>
    <row r="155" spans="1:570" ht="15" customHeight="1">
      <c r="A155" s="49" t="s">
        <v>1095</v>
      </c>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row>
    <row r="156" spans="1:570" ht="15" customHeight="1">
      <c r="A156" s="49" t="s">
        <v>1096</v>
      </c>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row>
    <row r="157" spans="1:570" ht="15" customHeight="1">
      <c r="A157" s="49" t="s">
        <v>1097</v>
      </c>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row>
    <row r="158" spans="1:570" ht="15" customHeight="1">
      <c r="A158" s="49" t="s">
        <v>1098</v>
      </c>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row>
    <row r="159" spans="1:570" ht="15" customHeight="1">
      <c r="A159" s="49" t="s">
        <v>1099</v>
      </c>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row>
    <row r="160" spans="1:570" ht="15" customHeight="1">
      <c r="A160" s="49" t="s">
        <v>1100</v>
      </c>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row>
    <row r="161" spans="1:1" ht="15" customHeight="1">
      <c r="A161" s="49" t="s">
        <v>1101</v>
      </c>
    </row>
    <row r="162" spans="1:1" ht="15" customHeight="1">
      <c r="A162" s="49" t="s">
        <v>1102</v>
      </c>
    </row>
  </sheetData>
  <sheetProtection password="B7B8" sheet="1" objects="1" scenarios="1" formatCells="0"/>
  <autoFilter ref="A1:XFD70"/>
  <pageMargins left="0.7" right="0.7" top="0.75" bottom="0.75" header="0" footer="0"/>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UT 1</vt:lpstr>
      <vt:lpstr>UT 2</vt:lpstr>
      <vt:lpstr>UT 3</vt:lpstr>
      <vt:lpstr>UT 4</vt:lpstr>
      <vt:lpstr>UT 5</vt:lpstr>
      <vt:lpstr>UT 6</vt:lpstr>
      <vt:lpstr>UT 7</vt:lpstr>
      <vt:lpstr>BD</vt:lpstr>
      <vt:lpstr>'UT 1'!Área_de_impresión</vt:lpstr>
      <vt:lpstr>'UT 2'!Área_de_impresión</vt:lpstr>
      <vt:lpstr>'UT 3'!Área_de_impresión</vt:lpstr>
      <vt:lpstr>'UT 4'!Área_de_impresión</vt:lpstr>
      <vt:lpstr>'UT 5'!Área_de_impresión</vt:lpstr>
      <vt:lpstr>'UT 6'!Área_de_impresión</vt:lpstr>
      <vt:lpstr>'UT 7'!Área_de_impresión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García Campa</dc:creator>
  <cp:lastModifiedBy>UTZMG</cp:lastModifiedBy>
  <dcterms:created xsi:type="dcterms:W3CDTF">2016-07-07T18:37:05Z</dcterms:created>
  <dcterms:modified xsi:type="dcterms:W3CDTF">2023-04-27T14:47:49Z</dcterms:modified>
</cp:coreProperties>
</file>