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ZMG\Dropbox\UTZMG\Estadisticos UTZMG\Controlador Docs - Nva Versión\02. Dirección académica\"/>
    </mc:Choice>
  </mc:AlternateContent>
  <workbookProtection workbookPassword="B7B8" lockStructure="1"/>
  <bookViews>
    <workbookView xWindow="0" yWindow="0" windowWidth="20490" windowHeight="8910"/>
  </bookViews>
  <sheets>
    <sheet name="UT 1" sheetId="4" r:id="rId1"/>
    <sheet name="UT 2" sheetId="7" r:id="rId2"/>
    <sheet name="UT 3" sheetId="8" r:id="rId3"/>
    <sheet name="UT 4" sheetId="9" r:id="rId4"/>
    <sheet name="UT 5" sheetId="10" r:id="rId5"/>
    <sheet name="UT 6" sheetId="11" r:id="rId6"/>
    <sheet name="UT 7" sheetId="12" r:id="rId7"/>
    <sheet name="BD" sheetId="3" state="hidden" r:id="rId8"/>
  </sheets>
  <definedNames>
    <definedName name="_xlnm._FilterDatabase" localSheetId="7" hidden="1">BD!$A$1:$UW$36</definedName>
    <definedName name="_xlnm.Print_Area" localSheetId="0">'UT 1'!$A$1:$AD$88</definedName>
    <definedName name="_xlnm.Print_Area" localSheetId="1">'UT 2'!$A$1:$AD$88</definedName>
    <definedName name="_xlnm.Print_Area" localSheetId="2">'UT 3'!$A$1:$AD$88</definedName>
    <definedName name="_xlnm.Print_Area" localSheetId="3">'UT 4'!$A$1:$AD$88</definedName>
    <definedName name="_xlnm.Print_Area" localSheetId="4">'UT 5'!$A$1:$AD$88</definedName>
    <definedName name="_xlnm.Print_Area" localSheetId="5">'UT 6'!$A$1:$AD$88</definedName>
    <definedName name="_xlnm.Print_Area" localSheetId="6">'UT 7'!$A$1:$AD$88</definedName>
  </definedNames>
  <calcPr calcId="162913"/>
</workbook>
</file>

<file path=xl/calcChain.xml><?xml version="1.0" encoding="utf-8"?>
<calcChain xmlns="http://schemas.openxmlformats.org/spreadsheetml/2006/main">
  <c r="AL25" i="4" l="1"/>
  <c r="AL26" i="4"/>
  <c r="AL27" i="4"/>
  <c r="AL28" i="4"/>
  <c r="AL29" i="4"/>
  <c r="AL30" i="4"/>
  <c r="AL31" i="4"/>
  <c r="AL32" i="4"/>
  <c r="AL33" i="4"/>
  <c r="AL34" i="4"/>
  <c r="AL35" i="4"/>
  <c r="AL36" i="4"/>
  <c r="AL37" i="4"/>
  <c r="AL38" i="4"/>
  <c r="AL39" i="4"/>
  <c r="AL40" i="4"/>
  <c r="AL3" i="4"/>
  <c r="AL4" i="4"/>
  <c r="AL5" i="4"/>
  <c r="AL6" i="4"/>
  <c r="AL7" i="4"/>
  <c r="AL8" i="4"/>
  <c r="AL9" i="4"/>
  <c r="AL10" i="4"/>
  <c r="AL11" i="4"/>
  <c r="AL12" i="4"/>
  <c r="AL13" i="4"/>
  <c r="AL14" i="4"/>
  <c r="AL15" i="4"/>
  <c r="AL16" i="4"/>
  <c r="AL17" i="4"/>
  <c r="AL18" i="4"/>
  <c r="AL19" i="4"/>
  <c r="AL20" i="4"/>
  <c r="AL21" i="4"/>
  <c r="AL22" i="4"/>
  <c r="AL23" i="4"/>
  <c r="AL24" i="4"/>
  <c r="AL2" i="4"/>
  <c r="A18" i="4" l="1"/>
  <c r="V86" i="12"/>
  <c r="M86" i="12"/>
  <c r="B86" i="12"/>
  <c r="V85" i="12"/>
  <c r="L85" i="12"/>
  <c r="B85" i="12"/>
  <c r="V86" i="11"/>
  <c r="M86" i="11"/>
  <c r="B86" i="11"/>
  <c r="V85" i="11"/>
  <c r="L85" i="11"/>
  <c r="B85" i="11"/>
  <c r="V86" i="10"/>
  <c r="M86" i="10"/>
  <c r="B86" i="10"/>
  <c r="V85" i="10"/>
  <c r="L85" i="10"/>
  <c r="B85" i="10"/>
  <c r="V86" i="9"/>
  <c r="M86" i="9"/>
  <c r="B86" i="9"/>
  <c r="V85" i="9"/>
  <c r="L85" i="9"/>
  <c r="B85" i="9"/>
  <c r="V86" i="8"/>
  <c r="M86" i="8"/>
  <c r="B86" i="8"/>
  <c r="V85" i="8"/>
  <c r="L85" i="8"/>
  <c r="B85" i="8"/>
  <c r="V85" i="7"/>
  <c r="L85" i="7"/>
  <c r="B85" i="7"/>
  <c r="V86" i="7"/>
  <c r="M86" i="7"/>
  <c r="B86" i="7"/>
  <c r="A2" i="12" l="1"/>
  <c r="A2" i="11"/>
  <c r="A2" i="10"/>
  <c r="A2" i="9"/>
  <c r="A2" i="8"/>
  <c r="A2" i="7"/>
  <c r="AB23" i="11"/>
  <c r="AB22" i="11"/>
  <c r="AB21" i="11"/>
  <c r="AB20" i="11"/>
  <c r="AB19" i="11"/>
  <c r="AB18" i="11"/>
  <c r="AB17" i="11"/>
  <c r="AB23" i="10"/>
  <c r="AB22" i="10"/>
  <c r="AB21" i="10"/>
  <c r="AB20" i="10"/>
  <c r="AB19" i="10"/>
  <c r="AB18" i="10"/>
  <c r="AB17" i="10"/>
  <c r="AB23" i="9"/>
  <c r="AB22" i="9"/>
  <c r="AB21" i="9"/>
  <c r="AB20" i="9"/>
  <c r="AB19" i="9"/>
  <c r="AB18" i="9"/>
  <c r="AB17" i="9"/>
  <c r="F6" i="7" l="1"/>
  <c r="F7" i="7" s="1"/>
  <c r="AB17" i="4" l="1"/>
  <c r="AB18" i="4"/>
  <c r="AC80" i="12"/>
  <c r="AC80" i="11" l="1"/>
  <c r="AC80" i="10"/>
  <c r="AC80" i="9"/>
  <c r="AC80" i="8"/>
  <c r="AC80" i="7"/>
  <c r="AC80" i="4"/>
  <c r="A11" i="4" l="1"/>
  <c r="A80" i="4"/>
  <c r="A78" i="4"/>
  <c r="A76" i="4"/>
  <c r="A74" i="4"/>
  <c r="A72" i="4"/>
  <c r="F6" i="12"/>
  <c r="A17" i="12" s="1"/>
  <c r="F6" i="11"/>
  <c r="U68" i="4"/>
  <c r="A68" i="4"/>
  <c r="F6" i="10"/>
  <c r="F6" i="9"/>
  <c r="F6" i="8"/>
  <c r="AB23" i="12"/>
  <c r="AB22" i="12"/>
  <c r="AB21" i="12"/>
  <c r="AB20" i="12"/>
  <c r="AB19" i="12"/>
  <c r="AB18" i="12"/>
  <c r="AB17" i="12"/>
  <c r="AB23" i="8"/>
  <c r="AB22" i="8"/>
  <c r="AB21" i="8"/>
  <c r="AB20" i="8"/>
  <c r="AB19" i="8"/>
  <c r="AB18" i="8"/>
  <c r="AB17" i="8"/>
  <c r="AB23" i="7"/>
  <c r="AB22" i="7"/>
  <c r="AB21" i="7"/>
  <c r="AB20" i="7"/>
  <c r="AB19" i="7"/>
  <c r="AB18" i="7"/>
  <c r="AB17" i="7"/>
  <c r="A74" i="12" l="1"/>
  <c r="A80" i="12"/>
  <c r="A72" i="12"/>
  <c r="A78" i="12"/>
  <c r="A76" i="12"/>
  <c r="U9" i="8"/>
  <c r="A78" i="8"/>
  <c r="A76" i="8"/>
  <c r="A74" i="8"/>
  <c r="A80" i="8"/>
  <c r="A72" i="8"/>
  <c r="U68" i="9"/>
  <c r="A74" i="9"/>
  <c r="A80" i="9"/>
  <c r="A72" i="9"/>
  <c r="A78" i="9"/>
  <c r="A76" i="9"/>
  <c r="A18" i="11"/>
  <c r="A74" i="11"/>
  <c r="A80" i="11"/>
  <c r="A72" i="11"/>
  <c r="A78" i="11"/>
  <c r="A76" i="11"/>
  <c r="A74" i="7"/>
  <c r="A80" i="7"/>
  <c r="A72" i="7"/>
  <c r="A78" i="7"/>
  <c r="A76" i="7"/>
  <c r="U68" i="10"/>
  <c r="A78" i="10"/>
  <c r="A76" i="10"/>
  <c r="A74" i="10"/>
  <c r="A80" i="10"/>
  <c r="A72" i="10"/>
  <c r="A19" i="10"/>
  <c r="F8" i="10"/>
  <c r="A68" i="12"/>
  <c r="A23" i="12"/>
  <c r="Z9" i="10"/>
  <c r="A18" i="10"/>
  <c r="A68" i="10"/>
  <c r="A11" i="10"/>
  <c r="A23" i="10"/>
  <c r="A22" i="11"/>
  <c r="Z9" i="12"/>
  <c r="A22" i="12"/>
  <c r="U9" i="10"/>
  <c r="A22" i="10"/>
  <c r="A17" i="11"/>
  <c r="P9" i="12"/>
  <c r="A21" i="12"/>
  <c r="P9" i="10"/>
  <c r="A21" i="10"/>
  <c r="U68" i="11"/>
  <c r="L9" i="12"/>
  <c r="A20" i="12"/>
  <c r="L9" i="10"/>
  <c r="A20" i="10"/>
  <c r="Z9" i="11"/>
  <c r="A11" i="12"/>
  <c r="A19" i="12"/>
  <c r="F8" i="12"/>
  <c r="A18" i="12"/>
  <c r="A17" i="10"/>
  <c r="A11" i="11"/>
  <c r="U68" i="12"/>
  <c r="U9" i="12"/>
  <c r="F9" i="12"/>
  <c r="F7" i="12"/>
  <c r="A68" i="11"/>
  <c r="A23" i="11"/>
  <c r="U9" i="11"/>
  <c r="P9" i="11"/>
  <c r="A21" i="11"/>
  <c r="F9" i="11"/>
  <c r="L9" i="11"/>
  <c r="A20" i="11"/>
  <c r="F7" i="11"/>
  <c r="F8" i="11"/>
  <c r="A19" i="11"/>
  <c r="F9" i="10"/>
  <c r="F7" i="10"/>
  <c r="A21" i="7"/>
  <c r="A68" i="7"/>
  <c r="Z9" i="8"/>
  <c r="A22" i="8"/>
  <c r="A68" i="9"/>
  <c r="A23" i="9"/>
  <c r="A23" i="7"/>
  <c r="A11" i="8"/>
  <c r="A21" i="8"/>
  <c r="Z9" i="9"/>
  <c r="A22" i="9"/>
  <c r="U68" i="8"/>
  <c r="A22" i="7"/>
  <c r="A21" i="9"/>
  <c r="A20" i="7"/>
  <c r="L9" i="8"/>
  <c r="A19" i="8"/>
  <c r="P9" i="9"/>
  <c r="A20" i="9"/>
  <c r="A17" i="9"/>
  <c r="P9" i="8"/>
  <c r="A20" i="8"/>
  <c r="A11" i="9"/>
  <c r="A18" i="7"/>
  <c r="F8" i="8"/>
  <c r="A18" i="8"/>
  <c r="L9" i="9"/>
  <c r="A19" i="9"/>
  <c r="A17" i="8"/>
  <c r="F8" i="9"/>
  <c r="A18" i="9"/>
  <c r="U68" i="7"/>
  <c r="A68" i="8"/>
  <c r="A23" i="8"/>
  <c r="U9" i="9"/>
  <c r="F9" i="9"/>
  <c r="F7" i="9"/>
  <c r="F9" i="8"/>
  <c r="F7" i="8"/>
  <c r="A19" i="7"/>
  <c r="F9" i="7"/>
  <c r="A17" i="7"/>
  <c r="A11" i="7"/>
  <c r="Z9" i="7"/>
  <c r="P9" i="7"/>
  <c r="L9" i="7"/>
  <c r="F8" i="7"/>
  <c r="U9" i="7"/>
  <c r="A23" i="4"/>
  <c r="A22" i="4"/>
  <c r="A21" i="4"/>
  <c r="A19" i="4"/>
  <c r="A17" i="4"/>
  <c r="A20" i="4"/>
  <c r="Z9" i="4"/>
  <c r="U9" i="4"/>
  <c r="P9" i="4"/>
  <c r="L9" i="4"/>
  <c r="F9" i="4"/>
  <c r="F8" i="4"/>
  <c r="F7" i="4"/>
  <c r="AB23" i="4"/>
  <c r="AB22" i="4"/>
  <c r="AB21" i="4"/>
  <c r="AB20" i="4"/>
  <c r="AB19" i="4"/>
</calcChain>
</file>

<file path=xl/comments1.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2.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3.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4.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5.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comments6.xml><?xml version="1.0" encoding="utf-8"?>
<comments xmlns="http://schemas.openxmlformats.org/spreadsheetml/2006/main">
  <authors>
    <author>Manuel García Campa</author>
  </authors>
  <commentList>
    <comment ref="H17" authorId="0" shapeId="0">
      <text>
        <r>
          <rPr>
            <b/>
            <sz val="9"/>
            <color indexed="81"/>
            <rFont val="Tahoma"/>
            <family val="2"/>
          </rPr>
          <t xml:space="preserve">Guía: Construirlo a partir del saber y saber hacer.
</t>
        </r>
      </text>
    </comment>
    <comment ref="Z17" authorId="0" shapeId="0">
      <text>
        <r>
          <rPr>
            <b/>
            <sz val="9"/>
            <color indexed="81"/>
            <rFont val="Tahoma"/>
            <family val="2"/>
          </rPr>
          <t>Guía: Indicar el número de la semana(s)  en que se impartiría el tema. ejemplo: 1 ó 1,2,3...</t>
        </r>
      </text>
    </comment>
    <comment ref="H18" authorId="0" shapeId="0">
      <text>
        <r>
          <rPr>
            <b/>
            <sz val="9"/>
            <color indexed="81"/>
            <rFont val="Tahoma"/>
            <family val="2"/>
          </rPr>
          <t xml:space="preserve">Guía: Construirlo a partir del saber y saber hacer.
</t>
        </r>
      </text>
    </comment>
    <comment ref="Z18" authorId="0" shapeId="0">
      <text>
        <r>
          <rPr>
            <b/>
            <sz val="9"/>
            <color indexed="81"/>
            <rFont val="Tahoma"/>
            <family val="2"/>
          </rPr>
          <t>Guía: Indicar el número de la semana(s)  en que se impartiría el tema. ejemplo: 1 ó 1,2,3...</t>
        </r>
      </text>
    </comment>
    <comment ref="H19" authorId="0" shapeId="0">
      <text>
        <r>
          <rPr>
            <b/>
            <sz val="9"/>
            <color indexed="81"/>
            <rFont val="Tahoma"/>
            <family val="2"/>
          </rPr>
          <t xml:space="preserve">Guía: Construirlo a partir del saber y saber hacer.
</t>
        </r>
      </text>
    </comment>
    <comment ref="Z19" authorId="0" shapeId="0">
      <text>
        <r>
          <rPr>
            <b/>
            <sz val="9"/>
            <color indexed="81"/>
            <rFont val="Tahoma"/>
            <family val="2"/>
          </rPr>
          <t>Guía: Indicar el número de la semana(s)  en que se impartiría el tema. ejemplo: 1 ó 1,2,3...</t>
        </r>
      </text>
    </comment>
    <comment ref="H20" authorId="0" shapeId="0">
      <text>
        <r>
          <rPr>
            <b/>
            <sz val="9"/>
            <color indexed="81"/>
            <rFont val="Tahoma"/>
            <family val="2"/>
          </rPr>
          <t xml:space="preserve">Guía: Construirlo a partir del saber y saber hacer.
</t>
        </r>
      </text>
    </comment>
    <comment ref="Z20" authorId="0" shapeId="0">
      <text>
        <r>
          <rPr>
            <b/>
            <sz val="9"/>
            <color indexed="81"/>
            <rFont val="Tahoma"/>
            <family val="2"/>
          </rPr>
          <t>Guía: Indicar el número de la semana(s)  en que se impartiría el tema. ejemplo: 1 ó 1,2,3...</t>
        </r>
      </text>
    </comment>
    <comment ref="H21" authorId="0" shapeId="0">
      <text>
        <r>
          <rPr>
            <b/>
            <sz val="9"/>
            <color indexed="81"/>
            <rFont val="Tahoma"/>
            <family val="2"/>
          </rPr>
          <t xml:space="preserve">Guía: Construirlo a partir del saber y saber hacer.
</t>
        </r>
      </text>
    </comment>
    <comment ref="Z21" authorId="0" shapeId="0">
      <text>
        <r>
          <rPr>
            <b/>
            <sz val="9"/>
            <color indexed="81"/>
            <rFont val="Tahoma"/>
            <family val="2"/>
          </rPr>
          <t>Guía: Indicar el número de la semana(s)  en que se impartiría el tema. ejemplo: 1 ó 1,2,3...</t>
        </r>
      </text>
    </comment>
    <comment ref="H22" authorId="0" shapeId="0">
      <text>
        <r>
          <rPr>
            <b/>
            <sz val="9"/>
            <color indexed="81"/>
            <rFont val="Tahoma"/>
            <family val="2"/>
          </rPr>
          <t xml:space="preserve">Guía: Construirlo a partir del saber y saber hacer.
</t>
        </r>
      </text>
    </comment>
    <comment ref="Z22" authorId="0" shapeId="0">
      <text>
        <r>
          <rPr>
            <b/>
            <sz val="9"/>
            <color indexed="81"/>
            <rFont val="Tahoma"/>
            <family val="2"/>
          </rPr>
          <t>Guía: Indicar el número de la semana(s)  en que se impartiría el tema. ejemplo: 1 ó 1,2,3...</t>
        </r>
      </text>
    </comment>
    <comment ref="H23" authorId="0" shapeId="0">
      <text>
        <r>
          <rPr>
            <b/>
            <sz val="9"/>
            <color indexed="81"/>
            <rFont val="Tahoma"/>
            <family val="2"/>
          </rPr>
          <t xml:space="preserve">Guía: Construirlo a partir del saber y saber hacer.
</t>
        </r>
      </text>
    </comment>
    <comment ref="Z23" authorId="0" shapeId="0">
      <text>
        <r>
          <rPr>
            <b/>
            <sz val="9"/>
            <color indexed="81"/>
            <rFont val="Tahoma"/>
            <family val="2"/>
          </rPr>
          <t>Guía: Indicar el número de la semana(s)  en que se impartiría el tema. ejemplo: 1 ó 1,2,3...</t>
        </r>
      </text>
    </comment>
    <comment ref="B26"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29"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 ref="B32" authorId="0" shapeId="0">
      <text>
        <r>
          <rPr>
            <b/>
            <sz val="9"/>
            <color indexed="81"/>
            <rFont val="Tahoma"/>
            <family val="2"/>
          </rPr>
          <t>Técnica didactica sugerida:</t>
        </r>
        <r>
          <rPr>
            <sz val="9"/>
            <color indexed="81"/>
            <rFont val="Tahoma"/>
            <family val="2"/>
          </rPr>
          <t xml:space="preserve">
Evaluación Diagnóstica
Recuperación de saberes previos
Preguntas detonadoras
Lluvia de ideas
Dinámica de presentación
Exposición por parte del docente</t>
        </r>
      </text>
    </comment>
  </commentList>
</comments>
</file>

<file path=xl/sharedStrings.xml><?xml version="1.0" encoding="utf-8"?>
<sst xmlns="http://schemas.openxmlformats.org/spreadsheetml/2006/main" count="4637" uniqueCount="2898">
  <si>
    <t>DATOS</t>
  </si>
  <si>
    <t>Nombre del Programa Educativo</t>
  </si>
  <si>
    <t>Competencia</t>
  </si>
  <si>
    <t>Cuatrimestre</t>
  </si>
  <si>
    <t>Horas Teóricas</t>
  </si>
  <si>
    <t>Horas Prácticas</t>
  </si>
  <si>
    <t>Horas Totales</t>
  </si>
  <si>
    <t>Horas por  semana cuatrimestre</t>
  </si>
  <si>
    <t>Objetivo de Aprendizaje</t>
  </si>
  <si>
    <t>No. de la Unidad</t>
  </si>
  <si>
    <t>I</t>
  </si>
  <si>
    <t>Nombre de la Unidad</t>
  </si>
  <si>
    <t>Objetivo de aprendizaje</t>
  </si>
  <si>
    <t>Tema1</t>
  </si>
  <si>
    <t>Saber</t>
  </si>
  <si>
    <t>Saber Hacer</t>
  </si>
  <si>
    <t>Ser</t>
  </si>
  <si>
    <t>Tema2</t>
  </si>
  <si>
    <t>Tema3</t>
  </si>
  <si>
    <t>Tema4</t>
  </si>
  <si>
    <t>Tema5</t>
  </si>
  <si>
    <t>Tema6</t>
  </si>
  <si>
    <t>Tema7</t>
  </si>
  <si>
    <t>Tema8</t>
  </si>
  <si>
    <t>Tema9</t>
  </si>
  <si>
    <t>RESULTADO DE APRENDIZAJE</t>
  </si>
  <si>
    <t>Secuencia de aprendizaje</t>
  </si>
  <si>
    <t>Instrumentos y tipos de reactivos</t>
  </si>
  <si>
    <t>Métodos y técnicas de enseñanza</t>
  </si>
  <si>
    <t>Medios y materiales didácticos</t>
  </si>
  <si>
    <t>ESPACIO FORMATIVO</t>
  </si>
  <si>
    <t>II</t>
  </si>
  <si>
    <t>III</t>
  </si>
  <si>
    <t>IV</t>
  </si>
  <si>
    <t>V</t>
  </si>
  <si>
    <t>VI</t>
  </si>
  <si>
    <t>VII</t>
  </si>
  <si>
    <t>Capacidad 1</t>
  </si>
  <si>
    <t>Criterios de Desempeño 1</t>
  </si>
  <si>
    <t>Capacidad 2</t>
  </si>
  <si>
    <t>Criterios de Desempeño 2</t>
  </si>
  <si>
    <t>Capacidad 3</t>
  </si>
  <si>
    <t>Criterios de Desempeño 3</t>
  </si>
  <si>
    <t>Capacidad 4</t>
  </si>
  <si>
    <t>Criterios de Desempeño 4</t>
  </si>
  <si>
    <t>Capacidad 5</t>
  </si>
  <si>
    <t>Criterios de Desempeño 5</t>
  </si>
  <si>
    <t>Capacidad 6</t>
  </si>
  <si>
    <t>Criterios de Desempeño 6</t>
  </si>
  <si>
    <t>Capacidad 7</t>
  </si>
  <si>
    <t>Criterios de Desempeño 7</t>
  </si>
  <si>
    <t>Capacidad 8</t>
  </si>
  <si>
    <t>Criterios de Desempeño 8</t>
  </si>
  <si>
    <t>Capacidad 9</t>
  </si>
  <si>
    <t>Criterios de Desempeño 9</t>
  </si>
  <si>
    <t>Capacidad 10</t>
  </si>
  <si>
    <t>Criterios de Desempeño 10</t>
  </si>
  <si>
    <t>Capacidad 11</t>
  </si>
  <si>
    <t>Criterios de Desempeño 11</t>
  </si>
  <si>
    <t>Capacidad 12</t>
  </si>
  <si>
    <t>Criterios de Desempeño 12</t>
  </si>
  <si>
    <t>Capacidad 13</t>
  </si>
  <si>
    <t>Criterios de Desempeño 13</t>
  </si>
  <si>
    <t>Capacidad 14</t>
  </si>
  <si>
    <t>Criterios de Desempeño 14</t>
  </si>
  <si>
    <t>Capacidad 15</t>
  </si>
  <si>
    <t>Criterios de Desempeño 15</t>
  </si>
  <si>
    <t>Capacidad 16</t>
  </si>
  <si>
    <t>Criterios de Desempeño 16</t>
  </si>
  <si>
    <t>Capacidad 17</t>
  </si>
  <si>
    <t>Criterios de Desempeño 17</t>
  </si>
  <si>
    <t>Capacidad 18</t>
  </si>
  <si>
    <t>Criterios de Desempeño 18</t>
  </si>
  <si>
    <t>Capacidad 19</t>
  </si>
  <si>
    <t>Criterios de Desempeño 19</t>
  </si>
  <si>
    <t>Capacidad 20</t>
  </si>
  <si>
    <t>Criterios de Desempeño 20</t>
  </si>
  <si>
    <t>FUENTE BIBLIOGRÁFICA 1</t>
  </si>
  <si>
    <t>FUENTE BIBLIOGRÁFICA 2</t>
  </si>
  <si>
    <t>FUENTE BIBLIOGRÁFICA 3</t>
  </si>
  <si>
    <t>FUENTE BIBLIOGRÁFICA 4</t>
  </si>
  <si>
    <t>FUENTE BIBLIOGRÁFICA 5</t>
  </si>
  <si>
    <t>FUENTE BIBLIOGRÁFICA 6</t>
  </si>
  <si>
    <t>FUENTE BIBLIOGRÁFICA 7</t>
  </si>
  <si>
    <t>FUENTE BIBLIOGRÁFICA 8</t>
  </si>
  <si>
    <t>FUENTE BIBLIOGRÁFICA 9</t>
  </si>
  <si>
    <t>FUENTE BIBLIOGRÁFICA 10</t>
  </si>
  <si>
    <t>FUENTE BIBLIOGRÁFICA 11</t>
  </si>
  <si>
    <t>FUENTE BIBLIOGRÁFICA 12</t>
  </si>
  <si>
    <t>FUENTE BIBLIOGRÁFICA 13</t>
  </si>
  <si>
    <t>FUENTE BIBLIOGRÁFICA 14</t>
  </si>
  <si>
    <t>FUENTE BIBLIOGRÁFICA 15</t>
  </si>
  <si>
    <t>FUENTE BIBLIOGRÁFICA 16</t>
  </si>
  <si>
    <t>FUENTE BIBLIOGRÁFICA 17</t>
  </si>
  <si>
    <t>FUENTE BIBLIOGRÁFICA 18</t>
  </si>
  <si>
    <t>FUENTE BIBLIOGRÁFICA 19</t>
  </si>
  <si>
    <t>FUENTE BIBLIOGRÁFICA 20</t>
  </si>
  <si>
    <t>QUÍMICA</t>
  </si>
  <si>
    <t>Laboratorio / Taller</t>
  </si>
  <si>
    <t>MATEMÁTICAS</t>
  </si>
  <si>
    <t>ANATOMÍA</t>
  </si>
  <si>
    <t>TÉCNICA EXPLORATORIA</t>
  </si>
  <si>
    <t>MANEJO DE EQUIPO ELECTROMEDICO</t>
  </si>
  <si>
    <t>ACONDICIONAMIENTO FÍSICO INICIAL</t>
  </si>
  <si>
    <t xml:space="preserve">FISIOLOGÍA </t>
  </si>
  <si>
    <t xml:space="preserve">FÍSICA </t>
  </si>
  <si>
    <t>PROTOCOLOS DE SOPORTE VITAL</t>
  </si>
  <si>
    <t>ACONDICIONAMIENTO FÍSICO INTERMEDIO</t>
  </si>
  <si>
    <t>METODOLOGÍA DE LA INVESTIGACIÓN</t>
  </si>
  <si>
    <t xml:space="preserve">INFORMÁTICA </t>
  </si>
  <si>
    <t>SOPORTE PREHOSPITALARIO EN TRAUMA</t>
  </si>
  <si>
    <t xml:space="preserve">FISIOPATOLOGÍA  </t>
  </si>
  <si>
    <t>MANEJO DE URGENCIAS II</t>
  </si>
  <si>
    <t>MANEJO DE ESCENARIOS DE VIOLENCIA</t>
  </si>
  <si>
    <t>ACONDICIONAMIENTO FISICO AVANZADO</t>
  </si>
  <si>
    <t>COMUNICACIÓN EN EMERGENCIAS</t>
  </si>
  <si>
    <t>PSICOLOGÍA DE LA EMERGENCIA</t>
  </si>
  <si>
    <t>TÉCNICAS DE RESCATE</t>
  </si>
  <si>
    <t>SEGURIDAD INDUSTRIAL I</t>
  </si>
  <si>
    <t>COORDINACIÓN OPERATIVA</t>
  </si>
  <si>
    <t>ENTRENAMIENTO FÍSICO I</t>
  </si>
  <si>
    <t>INTEGRADORA I</t>
  </si>
  <si>
    <t>ESTADÍSTICA</t>
  </si>
  <si>
    <t>OPERACIÓN Y MANTENIMIENTO DE AMBULANCIAS</t>
  </si>
  <si>
    <t>SEGURIDAD INDUSTRIAL II</t>
  </si>
  <si>
    <t>ADMINISTRACIÓN PARA EL SERVICIO</t>
  </si>
  <si>
    <t>ENTRENAMIENTO FÍSICO II</t>
  </si>
  <si>
    <t>INTEGRADORA II</t>
  </si>
  <si>
    <t xml:space="preserve">FISICOQUIMICA Y MATERIALES PELIGROSOS </t>
  </si>
  <si>
    <t>ANATOMÍA DEL DESASTRE</t>
  </si>
  <si>
    <t>ADMINISTRACIÓN DE LA PROTECCIÓN CIVIL</t>
  </si>
  <si>
    <t>PROBABILIDAD Y ESTADÍSTICA</t>
  </si>
  <si>
    <t>SANIDAD EN EMERGENCIAS</t>
  </si>
  <si>
    <t>ANÁLISIS DE RIESGOS I</t>
  </si>
  <si>
    <t>ANÁLISIS DE RIESGOS II</t>
  </si>
  <si>
    <t>DIRECCIÓN DE EQUIPOS DE ALTO RENDIMIENTO</t>
  </si>
  <si>
    <t>TÓPICOS DE PLANEACIÓN URBANA Y AMBIENTAL</t>
  </si>
  <si>
    <t>PLANEACIÓN Y GESTIÓN DEL RIESGO II</t>
  </si>
  <si>
    <t>INTEGRADORA</t>
  </si>
  <si>
    <t xml:space="preserve">MANEJO DE URGENCIAS I </t>
  </si>
  <si>
    <t>ADMINISTRACIÓN DEL TIEMPO</t>
  </si>
  <si>
    <t xml:space="preserve">INTERVENCIÓN COMUNITARIA  EN SITUACIONES DE DESASTRE
</t>
  </si>
  <si>
    <t>PLANEACIÓN Y ORGANIZACIÓN DEL TRABAJO</t>
  </si>
  <si>
    <t>NEGOCIACIÓN EMPRESARIAL</t>
  </si>
  <si>
    <t>FORMACIÓN SOCIOCULTURAL IV</t>
  </si>
  <si>
    <t>EXPRESIÓN ORAL Y ESCRITA II</t>
  </si>
  <si>
    <t>DATOS DE IDENTIFICACIÓN DEL CURSO</t>
  </si>
  <si>
    <t>UT</t>
  </si>
  <si>
    <t>Asignatura:</t>
  </si>
  <si>
    <t>Programa Educativo:</t>
  </si>
  <si>
    <t>Cuatrimestre:</t>
  </si>
  <si>
    <t>Hrs. Teóricas:</t>
  </si>
  <si>
    <t>Hrs Prácticas :</t>
  </si>
  <si>
    <t>Hrs. por semana:</t>
  </si>
  <si>
    <t>Espacio Formativo:</t>
  </si>
  <si>
    <t>OBJETIVO DE LA UNIDAD DE APRENDIZAJE</t>
  </si>
  <si>
    <t xml:space="preserve"> </t>
  </si>
  <si>
    <t>Temas</t>
  </si>
  <si>
    <t>Objetivos de aprendizaje</t>
  </si>
  <si>
    <t>Semana</t>
  </si>
  <si>
    <t>FC*</t>
  </si>
  <si>
    <t>Act.</t>
  </si>
  <si>
    <t>ACTIVIDADES DE INICIO</t>
  </si>
  <si>
    <t>E*</t>
  </si>
  <si>
    <t>Instrumento</t>
  </si>
  <si>
    <t>R*</t>
  </si>
  <si>
    <t>Observación</t>
  </si>
  <si>
    <t>ACTIVIDADES DE DESARROLLO</t>
  </si>
  <si>
    <t>ACTIVIDADES DE CIERRE</t>
  </si>
  <si>
    <t>RESULTADOS DE APRENDIZAJE DE LA UT</t>
  </si>
  <si>
    <t>SECUENCIA DE APRENDIZAJE DE LA UNIDAD</t>
  </si>
  <si>
    <t>LINEAMIENTOS DE EJECUCIÓN DEL CURSO</t>
  </si>
  <si>
    <t>Criterios de Evaluación</t>
  </si>
  <si>
    <t>%</t>
  </si>
  <si>
    <t>FORMACIÓN SOCIOCULTURAL I</t>
  </si>
  <si>
    <t>FORMACIÓN SOCIOCULTURAL II</t>
  </si>
  <si>
    <t>FORMACIÓN SOCIOCULTURAL III</t>
  </si>
  <si>
    <t>EXPRESIÓN ORAL Y ESCRITA I</t>
  </si>
  <si>
    <t>Materia</t>
  </si>
  <si>
    <t>Nombre de la Unidad:</t>
  </si>
  <si>
    <t>FC* Firma de consejal  E* Evaluable  R* Realizado (señalar con una diagonal)</t>
  </si>
  <si>
    <t>CIRCUITOS ELÉCTRICOS</t>
  </si>
  <si>
    <t>COLECTORES SOLARES</t>
  </si>
  <si>
    <t>DESARROLLO SUSTENTABLE</t>
  </si>
  <si>
    <t>ECUACIONES DIFERENCIALES APLICADAS</t>
  </si>
  <si>
    <r>
      <t xml:space="preserve">                                                                                                                      Temas de la Unidad                                                                             </t>
    </r>
    <r>
      <rPr>
        <sz val="8"/>
        <color theme="1"/>
        <rFont val="Calibri"/>
        <family val="2"/>
        <scheme val="minor"/>
      </rPr>
      <t>FC*=Firma de consejal</t>
    </r>
  </si>
  <si>
    <r>
      <t xml:space="preserve">                                                    SECUENCIA DE LA UNIDAD TEMÁTICA          </t>
    </r>
    <r>
      <rPr>
        <sz val="8"/>
        <color theme="1"/>
        <rFont val="Calibri"/>
        <family val="2"/>
        <scheme val="minor"/>
      </rPr>
      <t xml:space="preserve">E*=Actividad Evaluable   R*= Actividad Realizada </t>
    </r>
    <r>
      <rPr>
        <sz val="8"/>
        <color theme="1"/>
        <rFont val="Webdings"/>
        <family val="1"/>
        <charset val="2"/>
      </rPr>
      <t>a</t>
    </r>
  </si>
  <si>
    <t>Encuestas y cuestionarios</t>
  </si>
  <si>
    <t>Rúbrica o matriz de verificación</t>
  </si>
  <si>
    <t>Listas de cotejo o control</t>
  </si>
  <si>
    <t>Registro anecdótico o anecdotario</t>
  </si>
  <si>
    <t>Observación directa</t>
  </si>
  <si>
    <t>Producciones escritas y gráficas</t>
  </si>
  <si>
    <t>Proyectos colectivos de búsqueda de información</t>
  </si>
  <si>
    <t>Identificación de problemáticas y formulación de alternativas de solución</t>
  </si>
  <si>
    <t>Esquemas y mapas conceptuales</t>
  </si>
  <si>
    <t>Registros y cuadros de actitudes observadas en los estudiantes en actividades colectivas</t>
  </si>
  <si>
    <t>Portafolios y carpetas de los trabajos</t>
  </si>
  <si>
    <t>Pruebas escritas u orales</t>
  </si>
  <si>
    <t>Examen escrito</t>
  </si>
  <si>
    <t>Examen práctico</t>
  </si>
  <si>
    <t>Tareas</t>
  </si>
  <si>
    <t>Actividades</t>
  </si>
  <si>
    <t>Exposición</t>
  </si>
  <si>
    <t>Mapa conceptual</t>
  </si>
  <si>
    <t>Métrica de valores</t>
  </si>
  <si>
    <t>Práctica de ejercicios</t>
  </si>
  <si>
    <t>Proyecto</t>
  </si>
  <si>
    <t>Reporte</t>
  </si>
  <si>
    <t>Resumen</t>
  </si>
  <si>
    <t>Cuadro sinóptico</t>
  </si>
  <si>
    <t>METODOLOGÍA DE APRENDIZAJE</t>
  </si>
  <si>
    <t>Referencias Bibliográficas</t>
  </si>
  <si>
    <t>Nombre MATERIA</t>
  </si>
  <si>
    <r>
      <t xml:space="preserve">                                                    SECUENCIA DIDACTICA                                  </t>
    </r>
    <r>
      <rPr>
        <sz val="8"/>
        <color theme="1"/>
        <rFont val="Calibri"/>
        <family val="2"/>
        <scheme val="minor"/>
      </rPr>
      <t xml:space="preserve">E*=Actividad Evaluable   R*= Actividad Realizada </t>
    </r>
    <r>
      <rPr>
        <sz val="8"/>
        <color theme="1"/>
        <rFont val="Webdings"/>
        <family val="1"/>
        <charset val="2"/>
      </rPr>
      <t>a</t>
    </r>
  </si>
  <si>
    <t>Elaboró (Nombre completo y Firma)</t>
  </si>
  <si>
    <t>Revisó (Nombre completo y Firma)</t>
  </si>
  <si>
    <t>Validó (Nombre completo y Firma)</t>
  </si>
  <si>
    <t>PLANEACIÓN ACADÉMICA REV. 0</t>
  </si>
  <si>
    <t>ser</t>
  </si>
  <si>
    <t>Metodos y tecnicas de enseñanza</t>
  </si>
  <si>
    <t>INGENIERÍA EN TECNOLOGÍAS DE LA INFORMACIÓN Y COMUNICACIÓN</t>
  </si>
  <si>
    <t>BASE DE DATOS</t>
  </si>
  <si>
    <t>DESARROLLO DE HABILIDADES DEL PENSAMIENTO LÓGICO</t>
  </si>
  <si>
    <t>FUNDAMENTOS DE REDES</t>
  </si>
  <si>
    <t>METODOLOGÍA DE LA PROGRAMACIÓN</t>
  </si>
  <si>
    <t>Desarrollar soluciones tecnológicas para entornos Web mediante fundamentos de programación orientada a objetos, base de datos y redes de área local  que atiendan las necesidades de las organizaciones.</t>
  </si>
  <si>
    <t>Conceptos básicos</t>
  </si>
  <si>
    <t>Aula</t>
  </si>
  <si>
    <t xml:space="preserve">Segundo </t>
  </si>
  <si>
    <t>El alumno realizará el diseño, creación y manipulación de Bases de Datos relacionales a través de los requerimientos establecidos para la administración de la información.</t>
  </si>
  <si>
    <t>Modelo Entidad - Relación y Relacional</t>
  </si>
  <si>
    <t>Conceptos básicos.</t>
  </si>
  <si>
    <t>Identificar los objetivos de los sistemas, modelos (relacional, jerárquico, orientado a objetos y de red), terminologías, principios  y actores de Bases de Datos.</t>
  </si>
  <si>
    <t>Determinar tipos de modelos de Bases de Datos.</t>
  </si>
  <si>
    <t>Analítico.
Disciplinado.
Sistemático.</t>
  </si>
  <si>
    <t>Modelo Entidad- Relación.</t>
  </si>
  <si>
    <t>Identificar los conceptos y representación de: 
- Entidades, relaciones, atributos (clasificación y conjuntos).
- Restricciones de asignación (de entidad, cardinalidad, participación) y llaves.</t>
  </si>
  <si>
    <t>Diagramar Modelo Entidad - Relación acorde a los requisitos establecidos.</t>
  </si>
  <si>
    <t xml:space="preserve">Analítico.
Disciplinad.
Sistemático.
Organizado.
</t>
  </si>
  <si>
    <t>Conceptos del Modelo Relacional.</t>
  </si>
  <si>
    <t>Definir los conceptos y representación de dominios, atributos, tuplas, relaciones, llave primaria y llave foránea.</t>
  </si>
  <si>
    <t>Establecer los conceptos del Modelo Relacional.</t>
  </si>
  <si>
    <t>Analítico.
Disciplinado.
Sistemático.
Organizado.</t>
  </si>
  <si>
    <t xml:space="preserve">Esquemas de Bases de Datos Relacionales.
</t>
  </si>
  <si>
    <t>Identificar el procedimiento para realizar la transformación de los modelos Entidad - Relación a Modelo Relacional.</t>
  </si>
  <si>
    <t>Diseñar modelos de Bases de Datos Relacionales a partir de modelos Entidad - Relación.</t>
  </si>
  <si>
    <t>Pizarrón.
Plumones.
Computadora.
Internet.
Equipo multimedia.
Ejercicios prácticos.
Plataformas virtuales.
Diagramadores.</t>
  </si>
  <si>
    <t>Aula
Laboratorio / Taller</t>
  </si>
  <si>
    <t xml:space="preserve">Normalización de Bases de Datos
</t>
  </si>
  <si>
    <t>El alumno realizará la normalización de Bases de Datos mediante la aplicación de las formas normales para evitar la redundancia e inconsistencia de datos.</t>
  </si>
  <si>
    <t>Restricciones de integridad.</t>
  </si>
  <si>
    <t>Distinguir los conceptos y aplicaciones de las restricciones de integridad (de dominio, de unicidad e integridad referencial).</t>
  </si>
  <si>
    <t>Determinar las restricciones de integridad en Bases de Datos Relacionales.</t>
  </si>
  <si>
    <t>Analítico.
Disciplinado.
Sistemático.
Organizado.
Proactivo.</t>
  </si>
  <si>
    <t>Normalización.</t>
  </si>
  <si>
    <t>Identificar el procedimiento para realizar la normalización de modelos de datos empleando la 1FN, 2FN y 3FN.</t>
  </si>
  <si>
    <t>Diseñar modelos de datos a partir de la normalización</t>
  </si>
  <si>
    <t>Analítico.
Disciplinado.
Sistemático.
Organizado</t>
  </si>
  <si>
    <t>Lenguaje SQL</t>
  </si>
  <si>
    <t>El alumno construirá Bases de Datos utilizando el Lenguaje de Definición de Datos  (DDL) así como los scripts utilizando el  Lenguaje de Manipulación de Datos (DML) para la creación, modificación de su esquema, la actualización y consulta de información.</t>
  </si>
  <si>
    <t>Introducción a SQL.</t>
  </si>
  <si>
    <t>Definir los conceptos de SQL, Sistema Gestor de Base de Datos y la sintaxis de los lenguajes de DDL y DML, así como su funcionalidad.</t>
  </si>
  <si>
    <t>Seleccionar el entorno de desarrollo de Sistemas Gestores de Bases de Datos.</t>
  </si>
  <si>
    <t>Analítico.
Trabajo en equipo.
Disciplinado.
Sistemático.
Organizado.
Proactivo.</t>
  </si>
  <si>
    <t>Creación de esquemas de Bases de Datos</t>
  </si>
  <si>
    <t>Identificar el uso de las cláusulas del DDL para la creación de Bases de Datos (crea Bases de Datos, tablas, índices, definición de restricciones, llaves primarias y foráneas).</t>
  </si>
  <si>
    <t>Construir esquemas de Bases de Datos a través del lenguaje SQL en Sistemas Gestores de Bases de Datos.</t>
  </si>
  <si>
    <t>Modificación de esquemas de Bases de Datos.</t>
  </si>
  <si>
    <t>Identificar las cláusulas y sintaxis del DDL  para la modificación de Bases de Datos (alter y drop)</t>
  </si>
  <si>
    <t>Realizar el esquema de Bases de Datos mediante el lenguaje SQL en Sistemas Gestores de Bases de Datos.</t>
  </si>
  <si>
    <t>Analítico.
Trabajo en equipo.
Disciplinado.
Sistemático.
Organizado.
Proactivo</t>
  </si>
  <si>
    <t>Algebra relacional</t>
  </si>
  <si>
    <t>Describir el procedimiento para realizar las operaciones básicas (seleccionar, proyectar, renombrar).
Describir el procedimiento para realizar las operaciones adicionales (conjuntos, reunión, división).</t>
  </si>
  <si>
    <t>Realizar consultas a través del álgebra relacional en lenguaje SQL en Sistemas Gestores de Bases de Datos</t>
  </si>
  <si>
    <t>Analítico.
Trabajo en equipo.
Disciplinado.
Sistemático.
Organizado.
Tolerante.
Proactivo.
Capaz de sintetizar</t>
  </si>
  <si>
    <t>Consultas</t>
  </si>
  <si>
    <t>Identificar las cláusulas y sintaxis del DML para la generación de consultas y operaciones con los datos (select y funciones de agregado).</t>
  </si>
  <si>
    <t>Realizar consultas en Bases de Datos con el lenguaje SQL en Sistemas Gestores de Bases de Datos.</t>
  </si>
  <si>
    <t>Analítico.
Trabajo en equipo.
Disciplinado.
Sistemático.
Organizado.
Tolerante.
Proactivo.
Capaz de sintetizar.</t>
  </si>
  <si>
    <t>Instrucciones de actualización.</t>
  </si>
  <si>
    <t>Identificar las cláusulas y sintaxis del DML para la actualización de datos (insert, delete, update).</t>
  </si>
  <si>
    <t>Realizar la actualización de Bases de Datos  mediante lenguaje SQL en Sistemas Gestores de Bases de Datos.</t>
  </si>
  <si>
    <t>Pizarrón.
Plumones.
Computadora.
Internet.
Equipo multimedia.
Ejercicios prácticos.
Plataformas virtuales.
Sistema Gestor de Base de Datos.</t>
  </si>
  <si>
    <t xml:space="preserve">Laboratorio / Taller
</t>
  </si>
  <si>
    <t>Diseñar propuestas de interfaces web considerando las especificaciones del cliente y técnicas de diseño web  para mejorar el entorno visual.</t>
  </si>
  <si>
    <t>Codificar aplicaciones web a través de los fundamentos de programación orientada a objetos y conexión a base de datos para desarrollarla.</t>
  </si>
  <si>
    <t xml:space="preserve">Entrega el código fuente documentado de la aplicación web:
- Métodos.
- Atributos.
- Variables.
- Conexión a la base de datos.
- Componentes.
</t>
  </si>
  <si>
    <t>Thomas M. Connolly, Carolyn E. Begg
2006
4ED.
ISBN-10: 8478290753
ISBN-13: 978-8478290758
Sistemas de bases de datos: un enfoque práctico para diseño, implementación y gestión
E:U.
Pearson
(Addison Wesley)</t>
  </si>
  <si>
    <t xml:space="preserve">Cuadra Fernández, Dolores; Castro Galán, Elena; Iglesias Maqueda, Ana María; Martínez Fernández. Paloma
2014
2ED
ISBN: 978-84-9964-124-9
ISBN: 978-84-9964-425-7
Desarrollo de base de datos: casos prácticos desde el análisis a la implementación
Madrid
España
RA-MA
</t>
  </si>
  <si>
    <t xml:space="preserve">Elmasri R., Navathe S.B
2007
ISBN: 9788478290512
Sistemas de bases de datos. Conceptos fundamentales
E.U.
Addison-Wesley
</t>
  </si>
  <si>
    <t xml:space="preserve">Elmasri, Ramez ; Navathe, Shamkant
2012
5ED
ISBN 10: 8478290850 
ISBN 13: 9788478290857
Fundamentos de sistemas de bases de datos
E.U.
Pearson Education
</t>
  </si>
  <si>
    <t xml:space="preserve">Abrutsky, Maximiliano Adrián; Reinoso, Enrique José; Muñoz, Roberto; Damiano, Luis; Maldonado, Calixto
2012
ISBN: 9789871609314
ISBN: 9786077079125
Base de Datos
D.F
México
Alfaomega
</t>
  </si>
  <si>
    <t xml:space="preserve">Martínez López, Francisco Javier
2017
ISBN: 9788499646961
Programación de base de datos relacionales
MF0226 Certificado de Profesionalidad
Madrid
España
RA-MA
</t>
  </si>
  <si>
    <t xml:space="preserve">Piñeiro Gómez, José Manuel
2014
ISBN: 978-84-283-9824-4
UF2176 - Definición y manipulación de datos
Madrid
España
Parainfo
</t>
  </si>
  <si>
    <t xml:space="preserve">Piñeiro Gómez, José Manuel
2015
ISBN: 978-84-9823-7
UF2177 - Desarrollo de programas en el entorno de la base de datos
Madrid
España
Parainfo
</t>
  </si>
  <si>
    <t xml:space="preserve">Gallardo Avilés, Gabriel
2016
2ED
ISBN-10: 1540420566
ISBN-13: 978-1540420565
Seguridad en bases de datos y aplicaciones web/ Security in databases and web applications
Createspace Independent Pub
</t>
  </si>
  <si>
    <t xml:space="preserve">Carreras,Javier Morales;  Gutiérrez Gómez, Arturo;  Plasencia, Jetro Marco;  Cuchillo, Rafa
2013
ISBN 1479190241, 9781479190249
Optimización SQL en Oracle: Una Guía Práctica, Detallada y Completa Sobre Cómo Implementar y Explotar Bases de Datos Oracle de Forma Eficiente
España
TechLevel Biblioteca Técnica
</t>
  </si>
  <si>
    <t xml:space="preserve">Borja Orbegozo, Arana
2015
1 Edición
ISBN-10: 8494300776
ISBN-13: 978-8494300776
Curso Práctico Completo de PostgreSQL: La Base de Datos más potente
Barcelona
España
Editorial Altaria
</t>
  </si>
  <si>
    <t xml:space="preserve">Anderson J. Robertson
2018
ASIN: B07D59NWB9
Formato: Edición Kindle
Introduction To Databases: How to create a workable Database management system, Database engines, Microsoft SQL Server, MySQL, and PostgreSQL
Formato: Edición Kindle
E.U.
(English Edition) Edición Kindle
Copyright Anderson J. Robertson
</t>
  </si>
  <si>
    <t xml:space="preserve">Libros Técnicos
2016
ISBN-10: 1530245486
ISBN-13: 978-1530245482
Diseño y Administración de Base de Datos con MySQL
E.U.
Editor: Createspace Independent Pub 
</t>
  </si>
  <si>
    <t xml:space="preserve">Cabezas Granado, Luis Miguel 
ED. 2018
ISBN: 9788441538986
Desarrollo Web con PHP y MySQL
(Guía Práctica)
Madrid
España
ANAYA MULTIMEDIA
</t>
  </si>
  <si>
    <t>Actuar con valores y actitudes proactivas, creativas y
emprendedoras, en su desarrollo personal, social, y
organizacional, en armonía con su medio ambiente.</t>
  </si>
  <si>
    <t>Segundo</t>
  </si>
  <si>
    <t>El alumno estructurará equipos de trabajo, a partir del
análisis de su mecánica y dinámica, para el logro de los
objetivos.</t>
  </si>
  <si>
    <t>Mecánica de grupos</t>
  </si>
  <si>
    <t>El alumno interpreta la mecánica de los equipos de trabajo, para
generar sinergia colaborativa entre sus integrantes.</t>
  </si>
  <si>
    <t>Tipos de
grupos</t>
  </si>
  <si>
    <t>Describir los conceptos
de grupo, equipo y grupo
de trabajo.
Identificar los tipos de
grupo de trabajo:
• Grupos formales,
informales, equipos de
trabajo y equipos de alto
desempeño.
Identificar las diferencias
entre un equipo y grupo
de trabajo.</t>
  </si>
  <si>
    <t>Pro-actividad
Responsabilidad
Iniciativa
Crítica
Análisis
Respeto
Conciliador</t>
  </si>
  <si>
    <t>Formas de
asociación al
grupo</t>
  </si>
  <si>
    <t>Describir los momentos
de competir, colaborar,
contribuir y aportar
Explicar los beneficios y
momentos de competir,
colaborar, contribuir y
aportar.</t>
  </si>
  <si>
    <t>Simular la mecánica de
grupo del equipo de
trabajo en sus
diferentes momentos.</t>
  </si>
  <si>
    <t xml:space="preserve">Pro-actividad
Responsabilidad
Iniciativa
Crítica
Análisis
Respeto
Conciliador
</t>
  </si>
  <si>
    <t xml:space="preserve">Aula
</t>
  </si>
  <si>
    <t xml:space="preserve">Dinámica de grupos
</t>
  </si>
  <si>
    <t xml:space="preserve">El alumno integrará equipos de trabajo, a partir de su dinámica, estilo de comunicación y roles de los integrantes, para generar sinergia colaborativa entre sus integrantes.
</t>
  </si>
  <si>
    <t xml:space="preserve">Características de los grupos de trabajo
</t>
  </si>
  <si>
    <t xml:space="preserve">Estructurar equipos de trabajo, considerando sus características y objetivos dados.
Determinar las metas del equipo de trabajo y cada integrante en función del logro de los objetivos dados.
</t>
  </si>
  <si>
    <t xml:space="preserve">Asertivo
Responsabilidad
Iniciativa
Crítica
Análisis
Respeto
Conciliador
</t>
  </si>
  <si>
    <t xml:space="preserve">Tipos de comunicación
</t>
  </si>
  <si>
    <t xml:space="preserve">Seleccionar el tipo de comunicación en función de las características del equipo de trabajo.
</t>
  </si>
  <si>
    <t xml:space="preserve">Roles
</t>
  </si>
  <si>
    <t xml:space="preserve">Identificar los roles que se desempeñan en un equipo de trabajo:
Líder natural
Colaborador natural
Apoyo distante
</t>
  </si>
  <si>
    <t xml:space="preserve">Integrar en rol de trabajo los integrantes del equipo en función de sus características y metas.
Evaluar los resultados de la dinámica de grupo en función del cumplimiento de las metas establecidas.
</t>
  </si>
  <si>
    <t xml:space="preserve">Pro-actividad
Responsabilidad
Iniciativa
Crítica
Análisis
Respeto
Empático
</t>
  </si>
  <si>
    <t xml:space="preserve">A partir de un caso, estructura la propuesta de un equipo de trabajo, especificando:
- características 
- definición de metas
- tipos de comunicación
- asignación de roles de participación.
- evaluación de resultados.
</t>
  </si>
  <si>
    <t xml:space="preserve">Análisis de casos
Lista de verificación
</t>
  </si>
  <si>
    <t xml:space="preserve">Juego de roles
Debate dirigido
Tareas de investigación
</t>
  </si>
  <si>
    <t xml:space="preserve">Video, carteles, Internet, Biblioteca, Revistas, Periódicos, acetatos, proyector, computadora, pizarrón, rotafolio.
</t>
  </si>
  <si>
    <t xml:space="preserve">Identificar oportunidades de mejora en su ámbito económico, social y profesional mediante técnicas para el desarrollo del pensamiento creativo, para contribuir a su desarrollo personal y profesional.
</t>
  </si>
  <si>
    <t xml:space="preserve">Propone la solución a una situación planteada en un estudio de casos (en el ámbito social, económico y profesional) donde incluye: 
- Comparación de la situación actual de la problemática contra la situación deseada
- Identificación de indicadores que sustentan la situación actual
- Plante una propuesta de solución original, no convencional, no existente en el mercado o modificación o mejora a algo existente.
</t>
  </si>
  <si>
    <t>Evaluarla viabilidad de propuestas novedosas mediante el análisis de familias de inventos (productos o servicios), para satisfacer necesidades con responsabilidad social.</t>
  </si>
  <si>
    <t xml:space="preserve"> 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
</t>
  </si>
  <si>
    <t xml:space="preserve">Elaborar propuestas de mejora a través de las técnicas de diseño de inventos, para la aprobación del prototipo.
</t>
  </si>
  <si>
    <t xml:space="preserve">Elaborar anteproyecto de mejora a partir de la propuesta, para formalizar y sustentar la viabilidad de la idea.
</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</si>
  <si>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</si>
  <si>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 xml:space="preserve">Stephen P. Robbins, David A. de Cenzo
1996
Fundamentos de Administración, Conceptos y aplicaciones
D. F.
México
Prentice Hall
</t>
  </si>
  <si>
    <t xml:space="preserve">Terry &amp; Franklin
1985
Principios de Administración
D. F
México
CECSA
</t>
  </si>
  <si>
    <t xml:space="preserve">Stoner, Freeman, Gilbert
1996
Administración
D.F.
México
Prentice Hall
</t>
  </si>
  <si>
    <t xml:space="preserve">Robbins, Stephen
1998
La administración en el mundo de hoy
D.F.
México
Prentice Hall
</t>
  </si>
  <si>
    <t xml:space="preserve">Leslie W. Rue y Lloyd L. Byars
1995
Administración Teoría y aplicaciones
D.F.
México
Grupo Editor S. A.
</t>
  </si>
  <si>
    <t xml:space="preserve">Stephen P. Robbins, Mary Coulter
1996
Administración.
D.F.
México
Prentice Hall
</t>
  </si>
  <si>
    <t>PROGRAMACIÓN ORIENTADA A OBJETOS</t>
  </si>
  <si>
    <t>El alumno generará aplicaciones de software mediante el Paradigma Orientado a Objetos aplicando buenas prácticas en un lenguaje de programación para la solución de problemas específicos.</t>
  </si>
  <si>
    <t>Paradigma Orientado a Objetos (POO)</t>
  </si>
  <si>
    <t>El alumno representará gráficamente mediante un modelo conceptual el Paradigma Orientado a Objetos para resolver problemas determinados.</t>
  </si>
  <si>
    <t>Introducción al Paradigma Orientado a Objetos (POO).</t>
  </si>
  <si>
    <t>Definir los principios del Paradigma Orientado a Objetos: abstracción, encapsulamiento, herencia y polimorfismo.</t>
  </si>
  <si>
    <t>Identificar la estructura básica de clase, atributo, método y objeto.</t>
  </si>
  <si>
    <t>Analítico.
Ordenado.
Sistemático.
Lógico.</t>
  </si>
  <si>
    <t>Herencia</t>
  </si>
  <si>
    <t>Identificar las características y comportamiento de una clase padre a sus clases hijas.</t>
  </si>
  <si>
    <t>Esquematizar la estructura de la herencia de clases.</t>
  </si>
  <si>
    <t>Polimorfismo.</t>
  </si>
  <si>
    <t>Distinguir el polimorfismo de un objeto.</t>
  </si>
  <si>
    <t>Esquematizar el polimorfismo.</t>
  </si>
  <si>
    <t>Entrega la representación gráfica de clases  (atributos y métodos) y herencia a partir de problemas planteados.</t>
  </si>
  <si>
    <t>Pizarrón.
Plumones.
Computadora.
Internet.
Equipo.
Multimedia.
Ejercicios  prácticos.
Plataformas virtuales.</t>
  </si>
  <si>
    <t>Fundamentos de Programación Orientada a Objetos.</t>
  </si>
  <si>
    <t>El alumno codificará clases simples que contengan estructuras de control, tratamiento de cadenas de caracteres y conversión de datos mediante un lenguaje de programación para resolver problemas determinados.</t>
  </si>
  <si>
    <t>Arquitectura y configuración del Ambiente de desarrollo de la POO.</t>
  </si>
  <si>
    <t>Identificar el entorno de desarrollo y configuración para el lenguaje de programación</t>
  </si>
  <si>
    <t>Establecer el entorno de desarrollo de acuerdo al lenguaje de programación.</t>
  </si>
  <si>
    <t>Analítico.
Ordenado.
Sistemático.
Lógico.
Autodidacta.
Responsable</t>
  </si>
  <si>
    <t>Aspectos léxicos</t>
  </si>
  <si>
    <t>Identificar la sintaxis de la declaración de clases, tipos de datos, atributos, variables, constantes, métodos, instancias y modificadores de acceso.</t>
  </si>
  <si>
    <t>Programar clases, atributos y métodos usando diversos tipos de datos,  expresiones aritméticas y  palabras reservadas en el lenguaje de programación.</t>
  </si>
  <si>
    <t>Analítico.
Ordenado.
Sistemático.
Lógico.
Responsable.</t>
  </si>
  <si>
    <t>Estructuras de control.</t>
  </si>
  <si>
    <t xml:space="preserve">Identificar la sintaxis y el funcionamiento de las estructuras  de decisión y repetición.
</t>
  </si>
  <si>
    <t>Programar métodos empleando las estructuras de decisión y repetición en el lenguaje de programación.</t>
  </si>
  <si>
    <t>Tratamiento de cadenas de caracteres.</t>
  </si>
  <si>
    <t>Distinguir el tratamiento de cadenas y subcadenas de caracteres, así como la conversión a los tipos de datos.</t>
  </si>
  <si>
    <t>Programar las clases que permitan el tratamiento de cadenas y subcadenas de caracteres, así como la conversión a los diferentes tipos de datos en el lenguaje de programación.</t>
  </si>
  <si>
    <t xml:space="preserve">Pizarrón.
Plumones.
Computadora.
Internet.
Equipo.
Multimedia.
Ejercicios.
Prácticos.
Plataformas virtuales.
IDE de desarrollo.
</t>
  </si>
  <si>
    <t xml:space="preserve">Aula
Laboratorio / Taller
</t>
  </si>
  <si>
    <t xml:space="preserve">Programación Orientada a Objetos.
</t>
  </si>
  <si>
    <t>El alumno codificará clases empleando el paradigma de la Programación Orientada a Objetos para el desarrollo de aplicaciones.</t>
  </si>
  <si>
    <t xml:space="preserve">Clases, métodos y objetos.
</t>
  </si>
  <si>
    <t xml:space="preserve">Identificar la sintaxis de la creación de clases y métodos (constructores estáticos y no estáticos) así como la sintaxis de la declaración de objetos y la comunicación entre ellos.
</t>
  </si>
  <si>
    <t>Programar clases que implementen métodos (parametrizados, sin parámetros, estáticos, sin tipo de retorno y con tipo de retorno), constructores estáticos y no estáticos  y la comunicación entre objetos.</t>
  </si>
  <si>
    <t xml:space="preserve">Analítico.
Ordenado.
Sistemático.
Lógico.
Responsable.
</t>
  </si>
  <si>
    <t>Encapsulamiento.</t>
  </si>
  <si>
    <t>Describir el encapsulamiento a través del funcionamiento y sintaxis de los modificadores de acceso (private, protected, public).</t>
  </si>
  <si>
    <t xml:space="preserve">Programar clases empleando propiedades de los modificadores de acceso y métodos de acceso.
</t>
  </si>
  <si>
    <t>Herencia.</t>
  </si>
  <si>
    <t>Programar clases e interfaces que implementen la herencia.</t>
  </si>
  <si>
    <t>Programar clases que implementen el polimorfismo.</t>
  </si>
  <si>
    <t>Identificar los tipos de excepciones y la jerarquía de clases correspondientes a éstas, así como la sintaxis de las cláusulas para el manejo de excepciones (try, catch, final, throw y throws).</t>
  </si>
  <si>
    <t xml:space="preserve">Pizarrón.
Plumones.
Computadora.
Internet.
Equipo multimedia.
Ejercicios prácticos.
Plataformas virtuales.
IDE de desarrollo.
</t>
  </si>
  <si>
    <t xml:space="preserve">Establecer requerimientos funcionales y no funcionales mediante técnicas y metodologías de  análisis de requerimientos para atender la necesidad planteada.
</t>
  </si>
  <si>
    <t xml:space="preserve">Codificar aplicaciones Web a través de los fundamentos de programación orientada a objetos y conexión a base de datos para desarrollarla.
</t>
  </si>
  <si>
    <t xml:space="preserve">Paul deitel
2016
9786073238021
Cómo programar en java, 10a edición.
CDMX
México
Pearson Educacion
</t>
  </si>
  <si>
    <t xml:space="preserve">Paul deitel
2015
9786073227391
Cómo programar en C++, 12a edición.
CDMX
México
Pearson Educacion
</t>
  </si>
  <si>
    <t xml:space="preserve">Bruno López Takeyas
2017
9786076226599
Curso de programación orientada a objetos en C#.net. Ejemplos con aplicaciones visuales y de consola.
CDMX
México
Alfaomega Grupo Editor
</t>
  </si>
  <si>
    <t xml:space="preserve">Dusty Phillips
2015
9781784395957
Python 3 object-oriented programming - second edition.
California
Estados Unidos
Packt
Publishing
</t>
  </si>
  <si>
    <t xml:space="preserve">Julie Anderson, Hervé Franceschi
2016
9781284045314
Java illuminated an active learning approach
4ta edición.
N/D
Estados Unidos
Library of Congress Cataloging
</t>
  </si>
  <si>
    <t xml:space="preserve">Boyarsky, Jeanne
2016
9781119272090
OCA/OCP JAVA SE 8 programmer certification kit.
California
Estados Unidos
Sybex
</t>
  </si>
  <si>
    <t xml:space="preserve">INTRODUCCIÓN AL DISEÑO DIGITAL
</t>
  </si>
  <si>
    <t>Desarrollar soluciones tecnológicas para entornos Web mediante fundamentos de programación orientada a objetos, base de datos y redes de área local  que atiendan las necesidades de las organizaciones.</t>
  </si>
  <si>
    <t>El alumno elaborará soluciones gráficas Mediante herramientas de hardware y software para su integración en proyectos digitales y de comunicación visual.</t>
  </si>
  <si>
    <t>El alumno determinará los elementos básicos del diseño gráfico para su aplicación.</t>
  </si>
  <si>
    <t>Fundamentos de diseño gráfico</t>
  </si>
  <si>
    <t>Identificar los conceptos, funciones y aplicaciones del diseño gráfico y creatividad</t>
  </si>
  <si>
    <t xml:space="preserve">Analítico,
creativo,
Destreza 
Trabajo colaborativo
Asertividad
Saber escuchar
Responsabilidad
Honestidad
Ética profesional y personal
Respeto
Toma de decisiones
</t>
  </si>
  <si>
    <t xml:space="preserve">Elementos del diseño  gráfico
</t>
  </si>
  <si>
    <t xml:space="preserve">Identificar los elementos del diseño gráfico: Texto, Formas, Color e imagen.
Identificar las leyes de la percepción del diseño y la psicología del color: figura, fondo, simplicidad, pregnancia, proximidad, semejanza y contraste y continuidad.
</t>
  </si>
  <si>
    <t xml:space="preserve">Determinar los elementos, formatos  adecuados y requerimientos técnicos visuales acordes al proyecto encomendado.
</t>
  </si>
  <si>
    <t xml:space="preserve">1.- Comprender los conceptos básicos.
2.- Comprender los elementos del diseño gráfico.
3.- Comprender las leyes de la percepción.
</t>
  </si>
  <si>
    <t xml:space="preserve">Proyector.
Internet.
equipo de cómputo.
</t>
  </si>
  <si>
    <t>Proceso de diseño creativo</t>
  </si>
  <si>
    <t>El alumno diseñará boceto aplicando las fases del proceso de diseño creativo para la creación de la propuesta gráfica</t>
  </si>
  <si>
    <t xml:space="preserve">Fases del proceso de diseño
</t>
  </si>
  <si>
    <t xml:space="preserve">identificar las fases de un proyecto de diseño gráfico-creativo: Analítica, creativa y de desarrollo.
</t>
  </si>
  <si>
    <t>Composición</t>
  </si>
  <si>
    <t>Identificar la composición gráfica dentro de un espacio visual: distribución y disposición de los elementos</t>
  </si>
  <si>
    <t xml:space="preserve">Diseñar bocetos creativos utilizando el proceso de diseño y la integración de los elementos.
</t>
  </si>
  <si>
    <t xml:space="preserve">Analítico,
creativo,
Destreza 
Trabajo colaborativo
Asertividad
Saber escuchar
Responsabilidad
Honestidad
Ética profesional y personal
Respeto
Toma de decisiones
</t>
  </si>
  <si>
    <t xml:space="preserve">Proyector
Internet
Equipo de cómputo
Software especializado
</t>
  </si>
  <si>
    <t>Creatividad digital</t>
  </si>
  <si>
    <t xml:space="preserve">El alumno integrará los elementos gráficos para el proyecto de diseño digital.
</t>
  </si>
  <si>
    <t xml:space="preserve">Software y hardware para diseño
</t>
  </si>
  <si>
    <t xml:space="preserve">Identificar el hardware y herramientas para diseño.
Identificar elementos y herramientas del entorno.
Identificar complementos para funciones específicas: Filtros, vectores, capas, formas, máscaras, trazos, efectos, paleta de colores y formato de salida del proyecto.
Identificar el concepto de calibración de colores en monitores y uso de paletas.
</t>
  </si>
  <si>
    <t xml:space="preserve">Seleccionar el hardware y software adecuado para el proyecto.
 Manipular elementos visuales para la creación de proyectos creativos.
</t>
  </si>
  <si>
    <t xml:space="preserve">Normatividad
</t>
  </si>
  <si>
    <t xml:space="preserve">Identificar las disposiciones legales del uso y disposición de imágenes
</t>
  </si>
  <si>
    <t xml:space="preserve">Proyector
Software especializado
Equipo de cómputo
Internet.
</t>
  </si>
  <si>
    <t>Diseñar propuestas de interfaces web considerando las especificaciones del cliente y técnicas de diseño web  para mejorar el entorno visual</t>
  </si>
  <si>
    <t xml:space="preserve">Entrega diseño de las interfaces del sitio WEB integrando lo siguiente:
* Mockups con componentes de diseño (Imágenes, logo corporativo, galerías, calendarios, redes sociales, banners, paletas de colores).
* Componentes de control (menús, combos, carrito de compras).
* Mapa de sitio: navegación. 
* Justificación técnica del diseño.
</t>
  </si>
  <si>
    <t xml:space="preserve">Michael Bierut
2015
ISBN:978-0-500-51826-7
How to Use Graphic Design to Sell Things, Explain Things, Make Things Look Better, Make People Laugh, Make People Cry, and (Every Once in a While) Change the World
High Holborn,London
United Kingdom
Thames &amp; Hudson 
</t>
  </si>
  <si>
    <t xml:space="preserve">Ed Catmull
Amy Wallace
2014
ISBN:978-0-8129-9301-1
Ebook ISBN: 978-0-679-64450-7
Creativity, Inc.: Overcoming the Unseen Forces That Stand in the Way of True Inspiration
Indianapolis, Indian
USA
Random House
</t>
  </si>
  <si>
    <t xml:space="preserve">David Dabner
Sandra Stewart
Abbie Vickress
2017
ISBN-13: 978-1616893323
Graphic Design School: The Principles and Practice of Graphic Design
New Jersey
USA
Wiley; 6 edition
</t>
  </si>
  <si>
    <t xml:space="preserve">Ellen Lupton
Jennifer Cole Phillips
2015
ISBN-10: 161689332X
Graphic Design: The New Basics: Second Edition, Revised and Expanded
New York, New York
USA
Princeton Architertural Press
</t>
  </si>
  <si>
    <t xml:space="preserve">Aaris Sherin
2012
ISBN-10: 1592537197
ISBN-13: 978-1592537198
Design Elements, Color Fundamentals: A Graphic Style Manual for Understanding How Color Affects Design
Beverly,MA
USA
Rockport Publishers
</t>
  </si>
  <si>
    <t xml:space="preserve">Brian Wood
2018
ISBN-13: 978-0134852492
ISBN-10: 0134852494
Adobe Illustrator CC Classroom in a Book (2018 release)
San José, California
USA
Adobe Press
</t>
  </si>
  <si>
    <t xml:space="preserve">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
</t>
  </si>
  <si>
    <t>ll</t>
  </si>
  <si>
    <t xml:space="preserve">El alumno intercambiará información sobre actividades en progreso, actividades pasadas, la existencia, cantidad  y precios con base en las estructuras del presente progresivo, el pasado simple y las expresiones de cantidad y existencia, así como vocabulario relacionado con su área de estudio para satisfacer sus necesidades inmediatas
</t>
  </si>
  <si>
    <t>l</t>
  </si>
  <si>
    <t>El presente continuo</t>
  </si>
  <si>
    <t xml:space="preserve">El alumno solicitará y proporcionará información sobre acciones que se están llevando a cabo en el momento y que se encuentran en proceso para describir situaciones que están ocurriendo en su entorno inmediato.
</t>
  </si>
  <si>
    <t xml:space="preserve">Actividades en progreso
</t>
  </si>
  <si>
    <t>Identificar la forma del presente participio  de los verbos "verbo + ing".
Identificar  la estructura y uso del  presente continuo  en sus formas afirmativa, interrogativa y negativa. 
Identificar las expresiones de tiempo del presente continuo "now", "right now", "in this moment"</t>
  </si>
  <si>
    <t xml:space="preserve">Verificar y proporcionar información sobre acciones que se están llevando a cabo, o no,  en un momento preciso.
Verificar y dar  información sobre acciones en progreso.
</t>
  </si>
  <si>
    <t xml:space="preserve">Colaboración
Responsabilidad
</t>
  </si>
  <si>
    <t xml:space="preserve">Presente simple Vs Presente continuo
</t>
  </si>
  <si>
    <t xml:space="preserve">Identificar la estructura de la forma interrogativa del Presente Continuo con las palabras interrogativas: Quién, Qué, Cuál, Dónde, Cómo, Por qué, Cuándo, A qué hora.
Reconocer la estructura y uso del presente simple.
Distinguir el uso del presente simple y el continuo en actividades cotidianas y actividades que se están llevando a cabo.
</t>
  </si>
  <si>
    <t xml:space="preserve">Solicitar información de actividades que están sucediendo en este momento o que están en progreso
</t>
  </si>
  <si>
    <t>A partir de prácticas donde se describan las actividades que se realizan en un momento preciso, que se encuentran en progreso o que forman parte de una rutina, integrará una carpeta de evidencias obtenidas en base a las siguientes tareas:
"Listening".-
Responder a un ejercicio escrito sobre la información contenida en un audio.
"Speaking".-
En presencia del profesor, participar en un juego de roles donde solicite y brinde información.
"Reading".-
Responder un cuestionario escrito sobre la información contenida en un texto.
"Writing".-
Escribir una tarjeta postal  que incluya 6 oraciones:  3 en presente continuo y 3 en presente simple describiendo las actividades que realiza y utilizando las expresiones de cortesía de saludo y despedida.</t>
  </si>
  <si>
    <t xml:space="preserve">1. Identificar la estructura y uso del  presente continuo  en sus formas afirmativa, negativa e interrogativa.
2. Identificar la forma del presente participio  de los verbos "verbo + ing".
3. Identificar las expresiones de tiempo del presente continuo.
4. Reconocer la estructura y uso del presente simple.
5. Diferenciar el uso del presente simple y el presente continuo
</t>
  </si>
  <si>
    <t xml:space="preserve">Lista de cotejo
Ejercicios prácticos
</t>
  </si>
  <si>
    <t xml:space="preserve">Fotografías
tarjetas didácticas.
Material auténtico impreso, de audio y de video.
Discos Compactos, USB
Equipo Multimedia
Pantalla de TV
Computadora
Impresora
Cañón
Bocinas
Internet
Grabadoras y reproductores MP3
Videocámara 
Listas de verbos en presente
Comida
Unidades monetarias
Signos matemáticos
Servicios, insumos, materiales, herramientas y equipos relacionados con su carrera.
Ropa y accesorios
Verbos regulares e irregulares en pasado
Términos relacionados a su área de estudio
Adverbios de cantidad "enough", "too", "much", "many"
</t>
  </si>
  <si>
    <t xml:space="preserve">La cantidad
</t>
  </si>
  <si>
    <t xml:space="preserve">El alumno solicitará y proporcionará información sobre la existencia, cantidades y precios para obtener  productos, bienes y servicios.
</t>
  </si>
  <si>
    <t xml:space="preserve">Sustantivos contables e incontables
</t>
  </si>
  <si>
    <t xml:space="preserve">Identificar los sustantivos contables e incontables
Reconocer los sustantivos singulares y plurales
Relacionar el uso del "there is" y "there are" como expresión de existencia
</t>
  </si>
  <si>
    <t>Pedir y dar información sobre la existencia de objetos</t>
  </si>
  <si>
    <t>Cuantificadores</t>
  </si>
  <si>
    <t>Identificar el uso y estructura de los adverbios interrogativos  "how much" y "how many".
Identificar el uso de los cuantificadores: "some", "any", "a lot of", "lots of", "a little", "a few", "much", "many" 
y su relación con los sustantivos contables e incontables.
Identificar el artículo definido: "the"
Identificar los adjetivos demostrativos: "this", "that", "these", "those".</t>
  </si>
  <si>
    <t xml:space="preserve">Solicitar y proporcionar información sobre cantidades y precios de productos.
Pedir y dar información sobre costo de servicios.
</t>
  </si>
  <si>
    <t xml:space="preserve">A partir de juego de roles donde se solicite y proporcione información sobre la existencia y costo de productos y servicios de su carrera, integrará una carpeta de evidencias obtenidas en base a las siguientes tareas:
"Listening".-
Elaborar listas sobre la información contenida en un audio.
"Speaking".-
En presencia del profesor, participar en un juego de roles donde solicite y brinde información.
"Reading".-
contestar un ejercicio escrito sobre la información contenida en un texto.
"Writing".-
Redactar un diálogo donde mencione cantidades y precios a partir de un folleto.
</t>
  </si>
  <si>
    <t xml:space="preserve">1. Identificar los sustantivos contables e incontables.
2. Explicar el uso y la estructura de os adverbios interrogativos y los cuantificadores
3. Relacionar los cuantificadores con los sustantivos contables e incontables-
4. Identificar el artículo definido
5. Identificar los adjetivos demostrativos
</t>
  </si>
  <si>
    <t xml:space="preserve">Lista de cotejo
Juego de roles
</t>
  </si>
  <si>
    <t xml:space="preserve">Fotografías
Tarjetas didácticas.
Material auténtico impreso, de audio y de video.
Discos Compactos, USB
Equipo Multimedia
Pantalla de TV
Computadora
Impresora
Cañón
vocabulario de comida, unidades monetarias, signos de operaciones aritméticas básicas: mas, menos,  dividido entre, multiplicado por, igual y porcentaje.
Servicios, insumos materiales, herramientas y equipos relacionados con su carrera.
ropa.
</t>
  </si>
  <si>
    <t>lll</t>
  </si>
  <si>
    <t>El pasado</t>
  </si>
  <si>
    <t>El alumno solicitará  y proporcionará información sobre  la existencia, cantidades y precios para obtener  productos, bienes y servicios</t>
  </si>
  <si>
    <t xml:space="preserve">Identificar la estructura y uso del verbo ser o estar en pasado   en sus  formas: afirmativa, negativa e interrogativa 
Identificar las expresiones de tiempo del pasado.
</t>
  </si>
  <si>
    <t xml:space="preserve">Colaboración
Responsabilidad
</t>
  </si>
  <si>
    <t>Pasado Simple con verbos regulares e irregulares</t>
  </si>
  <si>
    <t xml:space="preserve">Pronunciar los verbos regulares e irregulares correspondiente con su forma verbal del pasado.
Narrar acciones realizadas y concluídas en un momento específico en el pasado.
Solicitar y dar información acerca de acciones concluidas en el pasado.
</t>
  </si>
  <si>
    <t>Diferenciar los verbos regulares e irregulares en su forma verbal del pasado.
Explicar la estructura y el uso del pasado simple  de los verbos regulares e irregulares en sus formas afirmativa, negativa e interrogativa .
Reconocer las formas interrogativas.</t>
  </si>
  <si>
    <t xml:space="preserve">1. Comprender  la estructura y uso del verbo ser o estar en pasado   en sus  formas: afirmativa, negativa e interrogativa 
2. Diferenciar el pasado de los verbos regulares e irregulares.
3. Identificar las expresiones de tiempo del pasado.
4. Explicar la estructura y el uso del pasado simple  de los verbos regulares e irregulares en sus formas afirmativa, negativa e interrogativa.
5. Reconocer los conectores cronológicos.
</t>
  </si>
  <si>
    <t xml:space="preserve">Lista de cotejo
Juego de roles
</t>
  </si>
  <si>
    <t xml:space="preserve">Equipos colaborativos Aprendizaje mediado por las Tecnologías de la Información y la Comunicación
Técnicas de comprensión auditiva, de lectura y escritura
</t>
  </si>
  <si>
    <t xml:space="preserve">Material auténtico impreso, de audio y de video.
Discos Compactos, USB
Equipo Multimedia
Pantalla de TV
Computadora
Impresora
Cañón
Listas de verbos regulares e irregulares 
en pasado
Vocabulario de términos relacionados con su 
área de estudio
</t>
  </si>
  <si>
    <t xml:space="preserve">Identificar ideas, preguntas e indicaciones 
sencillas,  breves y que le son familiares, a partir de un discurso claro y lento con pausas largas, para hablar de si mismo o de su entorno  personal y laboral inmediato.
</t>
  </si>
  <si>
    <t>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t>
  </si>
  <si>
    <t xml:space="preserve">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
</t>
  </si>
  <si>
    <t xml:space="preserve">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
</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</si>
  <si>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fórmulas elementales de cortesía.
</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</si>
  <si>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</si>
  <si>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 xml:space="preserve">Miles Craven
(2013)
Breakthrough Plus 1
Bangkok
Thailand
Macmillan
</t>
  </si>
  <si>
    <t xml:space="preserve">Joan Saslow y Allen Asher
(2011)
Top Notch 2
New York
U.S.
Pearson Longman
</t>
  </si>
  <si>
    <t xml:space="preserve">María Victoria Saumell y Sarah Louisa Birchley
(2012)
English in Common 2
New York
U.S.
Pearson Longman
</t>
  </si>
  <si>
    <t xml:space="preserve">Peter Loveday, Melissa Koops, Sally Trowbridge, Lisa Varandani
(2012)
Take Away English 1
China
Mc Graw Hill
</t>
  </si>
  <si>
    <t xml:space="preserve">Mickey Rogers, Joanne Taylore-Knowles, Steve Taylore-Knowles
(2010)
Open Mind 1
Bangkok
Thailand
Macmillan
</t>
  </si>
  <si>
    <t xml:space="preserve">Philip Kerr
(2012)
Straightforward Beginner
Bangkok
Thailand
Macmillan
</t>
  </si>
  <si>
    <t xml:space="preserve">METODOLOGÍAS Y MODELADO DE DESARROLLO DE SOFTWARE
</t>
  </si>
  <si>
    <t xml:space="preserve">Ingeniería de requerimientos
</t>
  </si>
  <si>
    <t xml:space="preserve">El alumno realizará el análisis de problemas mediante técnicas de recolección de información  para generar el documento de especificación de requerimientos de un proyecto de software.
</t>
  </si>
  <si>
    <t>Técnicas de recolección de requerimientos: Entrevistas, encuestas, observación y listas de verificación.</t>
  </si>
  <si>
    <t xml:space="preserve">Identificar las técnicas de recolección de requerimientos para un proyecto de desarrollo de software (Entrevistas, encuestas, observación y listas de verificación).
</t>
  </si>
  <si>
    <t>Diseñar las herramientas  para la recolección de datos como: guía de entrevista, encuesta, guía de observación y  lista de verificación.</t>
  </si>
  <si>
    <t xml:space="preserve">Sistemático.
Analítico.
Observador.
Crítico.
Colaborativo.
Ético.
</t>
  </si>
  <si>
    <t xml:space="preserve">Análisis y síntesis de información.
</t>
  </si>
  <si>
    <t xml:space="preserve">Definir los tipos de requerimientos para un proyecto de software de acuerdo al dominio de la aplicación.
</t>
  </si>
  <si>
    <t>Clasificar los requerimientos para un proyecto de software.</t>
  </si>
  <si>
    <t>Especificación y validación de requerimientos. IEEE-830 y plantillas SRS.</t>
  </si>
  <si>
    <t xml:space="preserve">Distinguir los requerimientos de software de acuerdo al estándar IEEE 830-1998, utilizando técnicas de validación de requerimientos.
</t>
  </si>
  <si>
    <t>Proponer la plantilla adecuada para el tipo de proyecto de acuerdo al estándar IEEE830</t>
  </si>
  <si>
    <t xml:space="preserve">1. Comprender las técnicas de recolección.
2. Comprender el proceso de análisis de datos con base a requerimientos.
3. Identificar los requerimientos funcionales y no funcionales de acuerdo al estándar IEEE 830.
</t>
  </si>
  <si>
    <t xml:space="preserve">Pizarrón.
Plumones.
Computadora.
Internet.
Equipo multimedia.
Ejercicios prácticos.
Plataformas virtuales.
</t>
  </si>
  <si>
    <t>Modelado de software</t>
  </si>
  <si>
    <t>El alumno construirá los modelos de proyecto de software con base a un tipo de arquitectura definida para dar solución a casos establecidos.</t>
  </si>
  <si>
    <t xml:space="preserve">Tipos de arquitecturas: SOA, Micro servicios, cliente - servidor, monolítica, distribuido, capas.
</t>
  </si>
  <si>
    <t xml:space="preserve">Definir los tipos de arquitectura: SOA, Micro servicios, cliente - servidor, monolítica, distribuido, capas.
</t>
  </si>
  <si>
    <t>Esquematizar la perspectiva del proyecto empleando vistas de la arquitectura.</t>
  </si>
  <si>
    <t>Modelado UML.</t>
  </si>
  <si>
    <t>Identificar la estructura del lenguaje UML de acuerdo a las áreas estructural, dinámica, gestión del modelo y extensiones (Casos de uso, diagrama de clases, Diagramas de actividades, secuencia, componentes, despliegue).</t>
  </si>
  <si>
    <t xml:space="preserve">Diseñar el modelado de software mediante la estructura estática y dinámica de UML  (Casos de uso, clases, secuencia, componentes, despliegue, estado).
</t>
  </si>
  <si>
    <t xml:space="preserve">Sistemático.
Analítico.
Crítico.
Coherente.
Colaborativo.
Asertivo.
Organizado.
</t>
  </si>
  <si>
    <t xml:space="preserve">1. Comprender las diversas formas de  representación de requerimientos.
2. Identificar la arquitectura de software correspondiente para la solución.
3. Identificar el prototipo conceptual del software mediante diagramación UML.
</t>
  </si>
  <si>
    <t xml:space="preserve">Pizarrón.
Plumones.
Computadora.
Internet.
Equipo multimedia.
Ejercicios prácticos.
Plataformas virtuales.
Diagramadores.
</t>
  </si>
  <si>
    <t xml:space="preserve">Procesos de negocios
</t>
  </si>
  <si>
    <t xml:space="preserve">El alumno representará los procesos de las organizaciones a través de los diagramas UML para comprender el modelo de negocio.
</t>
  </si>
  <si>
    <t xml:space="preserve">Describir los conceptos de representación de los procesos de negocios.
</t>
  </si>
  <si>
    <t>Esquematizar los procesos de negocio actuales a través de diagramas UML (roles y actividades).</t>
  </si>
  <si>
    <t xml:space="preserve">Diagrama de contexto.
</t>
  </si>
  <si>
    <t xml:space="preserve">Describir las relaciones del sistema con su entorno dentro de la organización mediante diagramas UML (distribución).
</t>
  </si>
  <si>
    <t xml:space="preserve">Elaborar diagramas UML (distribución) que describan la interacción de los componentes de software con respecto a la organización.
</t>
  </si>
  <si>
    <t xml:space="preserve">Sistemático.
Analítico.
Crítico.
Coherente.
Colaborativo.
Asertivo.
Organizado.
</t>
  </si>
  <si>
    <t xml:space="preserve">1. Identificar la relación de los stakeholders con la aplicación de software.
2.  Comprender la funcionalidad del software con el propósito del cliente utilizando el mapeo de procesos.
3. Comprender la funcionalidad del software de acuerdo a su entorno.
</t>
  </si>
  <si>
    <t xml:space="preserve">Pizarrón.
Plumones.
Computadora.
Internet.
Equipo multimedia.
Ejercicios prácticos.
Plataformas virtuales.
Diagramadores.
</t>
  </si>
  <si>
    <t xml:space="preserve">Metodologías de desarrollo de software
</t>
  </si>
  <si>
    <t xml:space="preserve">El alumno identificará las metodologías más comunes para el desarrollo de software.
</t>
  </si>
  <si>
    <t xml:space="preserve">Metodologías de desarrollo tradicionales: cascada, modelo en V y espiral.
</t>
  </si>
  <si>
    <t xml:space="preserve">Definir los conceptos de las metodologías tradicionales de desarrollo  (cascada, modelo en V y espiral).
Distinguir las ventajas y desventajas de las metodologías tradicionales de desarrollo.
</t>
  </si>
  <si>
    <t xml:space="preserve">Seleccionar la metodología apropiada de acuerdo al tipo de proyecto.
</t>
  </si>
  <si>
    <t xml:space="preserve">Metodologías de desarrollo ágiles: Scrum y XP.
</t>
  </si>
  <si>
    <t xml:space="preserve">Definir los conceptos de las metodologías de desarrollo ágiles  (Scrum y XP). 
Distinguir las ventajas y desventajas de las metodologías de desarrollo ágiles.
</t>
  </si>
  <si>
    <t xml:space="preserve">Seleccionar la metodología ágil que se adapte a las condiciones de un proyecto de software.
</t>
  </si>
  <si>
    <t xml:space="preserve">Metodologías de desarrollo Web.
</t>
  </si>
  <si>
    <t xml:space="preserve">Explicar la extensión WAE (Web Aplication Extension).
Identificar los estereotipos de UML para el desarrollo de una aplicación Web.
</t>
  </si>
  <si>
    <t xml:space="preserve">Elaborar el modelado de aplicaciones Web mediante la estructura estática y dinámica de UML  (Casos de uso, clases, secuencia, componentes, despliegue, estado), aplicando la extensión WAE.
</t>
  </si>
  <si>
    <t xml:space="preserve">1. Conocer las distintas metodologías tradicionales y ágiles.
2. Identificar las ventajas y desventajas de las metodologías de desarrollo tradicionales y ágiles.
3. Utilizar las metodologías apropiadas de acuerdo a los proyectos de desarrollo de software.
</t>
  </si>
  <si>
    <t xml:space="preserve">Diseñar propuestas de interfaces web considerando las especificaciones del cliente y técnicas de diseño web  para mejorar el entorno visual.
</t>
  </si>
  <si>
    <t xml:space="preserve">Codificar aplicaciones web a través de los fundamentos de programación orientada a objetos y conexión a base de datos para desarrollarla.
</t>
  </si>
  <si>
    <t xml:space="preserve">Karoly Nyisztor
2018      
ISBN 1980818495
UML and Object-Oriented Design Foundations: Understanding Object-Oriented Programming and the Unified Modeling Language (Professional Skills Book 1)
EEUU
EEUU
Amazon
</t>
  </si>
  <si>
    <t xml:space="preserve">Barbara Haley Wixom
2015                    9781118804674
Systems Analysis and Design: An Object-Oriented Approach with UML
EEUU
EEUU
Wiley
</t>
  </si>
  <si>
    <t xml:space="preserve">Phillip A. Laplante
2017
ISBN 9781138196117
Requirements Engineering for Software and Systems, Third Edition
Boca Ratón, Fl
Estados Unidos
Auerbach Publications
</t>
  </si>
  <si>
    <t xml:space="preserve">Humberto Cervantes Maceda, Perla Velasco-Elizondo, Luis Fernando Castro Careaga
2016
ISBN 9786075224565
Arquitectura de Software: Conceptos y Ciclo de Desarrollo.
Ciudad de México 
México
Cengage Learning
</t>
  </si>
  <si>
    <t xml:space="preserve">Jeff Sutherland 
2015
ISBN 9788408135326 
Scrum: el nuevo y revolucionario modelo organizativo que cambiará tu vida 
Barcelona
España
Planeta
</t>
  </si>
  <si>
    <t xml:space="preserve">Tridibesh Satpathy
2017
ISBN 9780989925204
Una guía para el Cuerpo de Conocimiento de Scrum (Guía SBOK™) – 3ra Edición
Arizona
Estados Unidos
ScrumStudy TM
</t>
  </si>
  <si>
    <t>FUNCIONES MATEMÁTICAS</t>
  </si>
  <si>
    <t>El alumno desarrollará modelos matemáticos empleando las herramientas de geometría, trigonometría, geometría analítica y álgebra vectorial para contribuir a la solución de problemas de su entorno y las ciencias básicas.</t>
  </si>
  <si>
    <t>Geometría y Trigonometría</t>
  </si>
  <si>
    <t>El alumno resolverá problemas de geometría y trigonometría para contribuir a la interpretación y solución de problemas de su entorno.</t>
  </si>
  <si>
    <t>Perímetro, área y volumen</t>
  </si>
  <si>
    <t xml:space="preserve">Definir el concepto de perímetro, área y volumen. 
Identificar figuras, cuerpos geométricos y sus elementos.
Explicar fórmulas de perímetro, área y volumen.
</t>
  </si>
  <si>
    <t xml:space="preserve">Representar gráficamente perímetro, área y volumen.
Determinar perímetro, área y volumen de figuras y cuerpos geométricos.
Resolver problemas relacionados con figuras y cuerpos geométricos del entorno en que se desenvuelve.
</t>
  </si>
  <si>
    <t xml:space="preserve">Analítico
Creativo
Sistemático 
Autónomo
Responsable
Crítico
Trabajo colaborativo
</t>
  </si>
  <si>
    <t xml:space="preserve">Ángulos y triángulos
</t>
  </si>
  <si>
    <t xml:space="preserve">Definir el concepto de ángulo y sus unidades de medida: grados sexagesimales y radianes.
Explicar el proceso de conversión de unidades de medidas de ángulos.
Identificar los tipos de ángulos: 
- Nulo
- Agudo 
- Recto 
- Obtuso 
- Llano 
- Completo
Identificar las propiedades de ángulos que se forman entre líneas paralelas y transversales:
- Opuestos por el vértice
-  Complementarios
- Suplementarios
- Correspondientes
- Alternos internos
- Alternos externos
- Colaterales
Definir el concepto de triángulo.
Identificar los triángulos de acuerdo a sus:
- Lados: escaleno, isósceles, equilátero
- Ángulos: acutángulos, obtusángulos y rectángulos
</t>
  </si>
  <si>
    <t xml:space="preserve">Trazar ángulos y triángulos.
Realizar conversiones entre unidades de medida de ángulos.
Obtener ángulos y triángulos empleando sus propiedades.
</t>
  </si>
  <si>
    <t xml:space="preserve">Analítico
Creativo
Sistemático 
Autónomo
Responsable
Crítico
Trabajo colaborativo
</t>
  </si>
  <si>
    <t>Trigonometría</t>
  </si>
  <si>
    <t xml:space="preserve">Explicar el Teorema de Pitágoras.
Explicar las funciones trigonométricas.
Explicar la ley de senos y la ley de cosenos.
Explicar las identidades trigonométricas:
- Recíprocas
- Cociente
- Pitagóricas
</t>
  </si>
  <si>
    <t xml:space="preserve">Resolver triángulos rectángulos utilizando el teorema de Pitágoras y funciones trigonométricas.
Resolver triángulos oblicuángulos utilizando ley de senos y ley de cosenos.
Resolver problemas de triángulos relacionados con el entorno en que se desenvuelve.
Demostrar identidades trigonométricas.
</t>
  </si>
  <si>
    <t xml:space="preserve">A partir de dos casos de su entorno integra un portafolio de evidencias que contenga:
a) Figuras y cuerpos geométricos:
- Trazo de formas geométricas 
- Cálculo del perímetro, área y volumen
b) Triángulos:
- Trazo de ángulos y triángulos
- Cálculo de los ángulos y lados de triángulos rectángulos y oblicuángulos
</t>
  </si>
  <si>
    <t xml:space="preserve">1. Identificar los conceptos de perímetro, área, volumen, ángulos, triángulos y su representación gráfica
2. Comprender el procedimiento de cálculo de perímetro, área, volumen, ángulos y triángulos
3. Comprender el procedimiento de representación gráfica de área, volumen, ángulos y triángulos
4. Analizar los conceptos básicos de trigonometría
5. Comprender el procedimiento de trazo y cálculo de figuras geométricas y triángulos
</t>
  </si>
  <si>
    <t xml:space="preserve">Portafolio de evidencias
Rúbrica
</t>
  </si>
  <si>
    <t xml:space="preserve">Cañón
Pintarrón 
Equipo de cómputo
Material impreso
Calculadora científica
Transportador
Compás
Escuadras
</t>
  </si>
  <si>
    <t>Geometría Analítica</t>
  </si>
  <si>
    <t>El alumno resolverá problemas de rectas y cónicas en el plano cartesiano para contribuir a la interpretación y solución de problemas de su entorno.</t>
  </si>
  <si>
    <t>La recta en el sistema cartesiano</t>
  </si>
  <si>
    <t xml:space="preserve">Obtener la distancia entre dos puntos, el punto medio de un segmento de recta, la división de un segmento de recta en una razón dada, la distancia de un punto a una recta, el ángulo entre dos rectas y la pendiente de una recta.
Representar en el plano cartesiano el punto, el punto medio de un segmento de recta, la división de un segmento de recta en una razón dada y el ángulo entre dos rectas.
Obtener la ecuación de la recta.
Representar la ecuación de la recta en sus diferentes formas.
</t>
  </si>
  <si>
    <t>Cónicas</t>
  </si>
  <si>
    <t xml:space="preserve">Definir los conceptos de cónicas y lugar geométrico.
Definir los conceptos y elementos de circunferencia, parábola, elipse e hipérbola.
Explicar el proceso de obtención de las ecuaciones de circunferencia, parábola, elipse e hipérbola.
Explicar las formas de ecuaciones: 
- Común
- Canónica
- General
</t>
  </si>
  <si>
    <t xml:space="preserve">Representar en el plano cartesiano los elementos de la circunferencia, la parábola, la elipse y la hipérbola.
Obtener las ecuaciones de circunferencia, parábola, elipse e hipérbola dadas sus condiciones.
Representar las ecuaciones de la circunferencia, parábola, elipse e hipérbola en sus diferentes formas.
</t>
  </si>
  <si>
    <t xml:space="preserve">1. Identificar los componentes de la recta en el plano cartesiano y sus formas de ecuación
2. Comprender la representación de la recta en el plano cartesiano
3. Identificar los conceptos y elementos de cónicas
4. Analizar la representación de cónicas en el plano
5. Comprender el proceso de obtención de las ecuaciones de cónicas
</t>
  </si>
  <si>
    <t xml:space="preserve">Solución de problemas 
Trabajo colaborativo
Análisis de casos
</t>
  </si>
  <si>
    <t xml:space="preserve">Cañón
Pintarrón 
Equipo de cómputo
Material impreso
Calculadora científica
</t>
  </si>
  <si>
    <t>Funciones</t>
  </si>
  <si>
    <t>El alumno modelará matemáticamente con funciones problemas de su entorno para describir su comportamiento.</t>
  </si>
  <si>
    <t>Conceptos de funciones</t>
  </si>
  <si>
    <t xml:space="preserve">Definir el concepto de:
- Variable
- Variable dependiente e independiente
- Constante
- Función
- Dominio y rango
- Funciones explícitas e implícitas 
Reconocer la notación de intervalos.
Describir las diferentes representaciones de una función:
- Verbal
- Algebraica
- Explícita
- Implícita
- Tabular
- Gráfica
Identificar los tipos de funciones:
- Algebraicas: constante, lineal, cuadrática, cúbica, polinomial, racional, valor absoluto y radical
- Trascendentes: exponenciales, logarítmicas y trigonométricas
</t>
  </si>
  <si>
    <t xml:space="preserve">Representar los tipos de funciones en sus diferentes formas.
Determinar el rango y dominio de una función con sus intervalos.
</t>
  </si>
  <si>
    <t>Operaciones con funciones</t>
  </si>
  <si>
    <t xml:space="preserve">Explicar las operaciones básicas entre funciones:
- Suma
- Resta
- Producto
- Cociente
- Composición
Definir el concepto de condición inicial en una función.
</t>
  </si>
  <si>
    <t xml:space="preserve">Realizar operaciones con funciones.
Evaluar una condición en una función.
</t>
  </si>
  <si>
    <t>Aplicaciones de funciones</t>
  </si>
  <si>
    <t xml:space="preserve">Explicar el proceso de construcción y validación de un modelo matemático con funciones.
Identificar la aplicación de software en funciones.
</t>
  </si>
  <si>
    <t xml:space="preserve">Modelar problemas de su entorno con funciones.
Validar el modelo matemático.
Representar funciones en software.
</t>
  </si>
  <si>
    <t xml:space="preserve">Integra un portafolio de evidencias que contenga:
a) Compendio de ejercicios, uno de cada tipo de función que incluya:
- Tipo de función 
- Tabulación
- Gráfica
- Dominio
- Rango
b) Reporte de un caso de su entorno donde se considere:
- Planteamiento de modelo
- Representación con el uso de software
- Validación
</t>
  </si>
  <si>
    <t xml:space="preserve">1. Identificar los conceptos y tipos de funciones
2. Comprender el procedimiento de cálculo de rango y dominio de funciones y de solución de las operaciones con funciones
3. Analizar la condición inicial en una función
4. Comprender la modelación de problemas de su entorno con funciones
5. Validar la modelación de problemas con funciones en el software
</t>
  </si>
  <si>
    <t xml:space="preserve">Solución de problemas
Aprendizaje apoyado por software
Trabajo colaborativo
</t>
  </si>
  <si>
    <t xml:space="preserve">Cañón
Pintarrón
Equipo de cómputo
Material impreso
Calculadora científica
Software de aplicación matemática
</t>
  </si>
  <si>
    <t>Álgebra Vectorial</t>
  </si>
  <si>
    <t>El alumno resolverá problemas de álgebra vectorial para contribuir a la interpretación y solución de problemas de su entorno.</t>
  </si>
  <si>
    <t xml:space="preserve">Vectores en dos y tres dimensiones
</t>
  </si>
  <si>
    <t xml:space="preserve">Identificar el concepto de vector y sus componentes en dos y tres dimensiones. 
Explicar las operaciones con  funciones de variables complejas y vectores en dos y tres dimensiones, y su representación gráfica:
- Módulo o magnitud
- Suma
- Resta
- Multiplicación por un escalar
- Producto punto
- Producto cruz
- Vector unitario
</t>
  </si>
  <si>
    <t xml:space="preserve">Graficar un vector en un sistema de dos y tres dimensiones.
Resolver operaciones con funciones de variables complejas y vectores en forma analítica y gráfica. 
Resolver problemas de vectores relacionados con su entorno.
</t>
  </si>
  <si>
    <t>Transformación de vectores</t>
  </si>
  <si>
    <t>Transformar figuras geométricas con vectores en un plano en sus diferentes tipos.
Representar la transformación de figuras geométricas mediante software.</t>
  </si>
  <si>
    <t xml:space="preserve">Integra un portafolio de evidencias que contenga:
a) Compendio de ejercicios, uno de cada tipo de operación con funciones de variables complejas y vectores en dos y tres dimensiones que incluya su resolución en forma analítica y gráfica.
b) Las transformaciones realizadas a partir de una figura geométrica que incluya:
- Operaciones
- Representación con el uso de software
</t>
  </si>
  <si>
    <t xml:space="preserve">1. Analizar los conceptos y operaciones con vectores en dos y tres dimensiones
2. Comprender la graficación de los vectores
3. Identificar los conceptos y tipos de transformación de vectores
4. Comprender la transformación de figuras geométricas con vectores
5. Representar la transformación de figuras geométricas en software
</t>
  </si>
  <si>
    <t>Identificar elementos de problemas mediante la observación de la situación dada y las condiciones presentadas, con base en conceptos y principios matemáticos, para establecer las variables a analizar.</t>
  </si>
  <si>
    <t xml:space="preserve">Elabora un diagnóstico de un proceso o situación dada enlistando:
- Elementos 
- Condiciones
- Variables, su descripción y expresión matemática
</t>
  </si>
  <si>
    <t>Representar problemas con base en los principios y teorías matemáticas, mediante razonamiento inductivo y deductivo, para describir la relación entre las variables.</t>
  </si>
  <si>
    <t>Elabora un modelo matemático que exprese la relación entre los elementos, condiciones y variables en forma de diagrama, esquema, matriz, ecuación, función, gráfica o tabla de valores.</t>
  </si>
  <si>
    <t>Resolver el planteamiento matemático mediante la aplicación de principios, métodos y herramientas matemáticas para obtener la solución.</t>
  </si>
  <si>
    <t xml:space="preserve">Desarrolla la solución del modelo matemático que contenga:
- Método, herramientas y principios matemáticos empleados y su justificación
- Demostración matemática
- Solución 
- Comprobación de la solución obtenida
</t>
  </si>
  <si>
    <t>Valorar la solución obtenida mediante la interpretación y análisis de ésta con respecto al problema planteado para argumentar y contribuir a la toma de decisiones.</t>
  </si>
  <si>
    <t xml:space="preserve">Elabora un reporte que contenga:
- Interpretación de resultados con respecto al problema planteado.
- Discusión de resultados 
- Conclusión y recomendaciones
</t>
  </si>
  <si>
    <t>Swokowski, E. (2009) Álgebra y trigonometría con geometría analítica México D.F México  Cengage Learning</t>
  </si>
  <si>
    <t>Baldor, J. A. (1998) Geometría plana y del espacio con trigonometría México D.F México  Cultural</t>
  </si>
  <si>
    <t>Larson/ Hostetler/ Edwards (2006) Cálculo y Geometría Analítica Vol. 1 México D.F México  Mc Graw Hill</t>
  </si>
  <si>
    <t>Silvia, Juan Manuel (2008) Fundamentos de matemáticas: álgebra, geometría y trigonometría. México D.F México  Limusa S.A. de C.V.</t>
  </si>
  <si>
    <t>Leithold, L. (1994) Álgebra y Trigonometría con Geometría Analítica México D.F México  Harla</t>
  </si>
  <si>
    <t>INTERCONEXIÓN DE REDES</t>
  </si>
  <si>
    <t>El estudiante realizará la configuración de routers, switches y servicios para la administración básica de una LAN.</t>
  </si>
  <si>
    <t>Introducción al enrutamiento</t>
  </si>
  <si>
    <t>El alumno implementará la configuración básica de un Router para  analizar su tabla de ruteo.</t>
  </si>
  <si>
    <t>Configuración básica del router.</t>
  </si>
  <si>
    <t xml:space="preserve">Identificar los puertos de administración del ruteador y la interfaz de línea de comando.
Identificar la secuencia en el proceso de arranque del router y los diferentes niveles de configuración.
</t>
  </si>
  <si>
    <t>Establecer los parámetros básicos y de comunicación del router.</t>
  </si>
  <si>
    <t xml:space="preserve">Observador.
Analítico.
Sistemáticos.
Hábil para interpretar información.
Proactivo.
Lógico.
</t>
  </si>
  <si>
    <t>Decisiones de enrutamiento.</t>
  </si>
  <si>
    <t>Identificar el proceso de determinación de la red de destino y los parámetros en la tabla de enrutamiento para la selección de la ruta.</t>
  </si>
  <si>
    <t>Predecir la interfaz de salida que determinarán los routers basados en una tabla de enrutamiento.</t>
  </si>
  <si>
    <t xml:space="preserve">Analítico.
Observador.
Sistemáticos.
Crítico.
Proactivo.
</t>
  </si>
  <si>
    <t>Tablas de ruteo.</t>
  </si>
  <si>
    <t xml:space="preserve">Identificar los elementos de la estructura de la tabla de ruteo.
Identificar los comandos de verificación de rutas en un ruteador.
</t>
  </si>
  <si>
    <t>Verificar el contenido de la tabla de ruteo con los comandos correspondientes.</t>
  </si>
  <si>
    <t xml:space="preserve">Observador.
Pensamiento crítico.
Organizado.
Lógico.
Analítico.
Hábil para interpretar información.
</t>
  </si>
  <si>
    <t xml:space="preserve">Realiza un reporte a partir de un caso práctico que incluya:
• Configuración de: nombre, contraseñas, direccionamiento IP.
• Configuración de direcciones IP en un host.
• Tabla de rutas de los routers integrados en la red.
</t>
  </si>
  <si>
    <t xml:space="preserve">1. Identificar los requerimientos y comandos de configuración de conexión a un ruteador.
2. Comprender el funcionamiento de los comandos de configuración básica de un ruteador.
3. Comprender la estructura de la tabla de ruteo.
</t>
  </si>
  <si>
    <t xml:space="preserve">Material didáctico en línea especializado en redes.
Equipo audiovisual o video proyección.
Pintarrón.                                                                                                                                                                                                                                                                                                                                   Software simulador de redes.
Software analizador de tráfico en redes de datos.
Computadora.
</t>
  </si>
  <si>
    <t>Ruteo Estático</t>
  </si>
  <si>
    <t>El alumno implementará enrutamiento estático para establecer la interconexión de múltiples LAN.</t>
  </si>
  <si>
    <t>Tipos de rutas.</t>
  </si>
  <si>
    <t>Identificar los segmentos de red a partir de un diagrama.</t>
  </si>
  <si>
    <t>Determinar las redes destino que requieren un tipo de ruta estática.</t>
  </si>
  <si>
    <t xml:space="preserve">Analítico.
Observador.
Uso de razonamiento
lógico.
</t>
  </si>
  <si>
    <t>Configuración de rutas estáticas.</t>
  </si>
  <si>
    <t>Identificar los comandos de configuración para rutas estáticas.</t>
  </si>
  <si>
    <t>Determinar rutas estáticas específicas, por defecto, resumidas y flotantes IPv4 e IPv6.</t>
  </si>
  <si>
    <t xml:space="preserve">Lógico.
Proactivo.
Organizado.
Hábil para interpretar información.
</t>
  </si>
  <si>
    <t>Resolución de rutas estáticas.</t>
  </si>
  <si>
    <t xml:space="preserve">Identificar el proceso de selección de rutas en una tabla de ruteo.
Distinguir entre los diferentes parámetros de las rutas configuradas.
</t>
  </si>
  <si>
    <t>Verificar los parámetros de las rutas estáticas utilizador en la determinación de la mejor ruta.</t>
  </si>
  <si>
    <t xml:space="preserve">Lógico.
Proactivo.
Organizado.
Hábil para interpretar información.
Trabajo en equipo.
</t>
  </si>
  <si>
    <t xml:space="preserve">Realiza un reporte con base en un caso práctico que incluya:
• La configuración de las interfaces del ruteador.
• La configuración del enrutamiento estático.
• Ventajas y desventajas del enrutamiento estático.
</t>
  </si>
  <si>
    <t xml:space="preserve">1. Identificar los comandos de configuración de interfaces.
2. Comprender los comandos de configuración de ruteo estático.
</t>
  </si>
  <si>
    <t>Ruteo Dinámico</t>
  </si>
  <si>
    <t>El alumno implementará protocolos de enrutamiento dinámico para establecer la interconexión de múltiples LAN.</t>
  </si>
  <si>
    <t>Determinar las redes a ser anunciadas por ruteo dinámico.</t>
  </si>
  <si>
    <t xml:space="preserve">Hábil para interpretar información.
Observador.
Intuitivo.
Uso de razonamiento
analítico.
</t>
  </si>
  <si>
    <t>Protocolos de ruteo dinámico.</t>
  </si>
  <si>
    <t xml:space="preserve">Identificar las características de un protocolo de enrutamiento dinámico, su métrica y distancia administrativa.
Describir el proceso de actualización de la información de redes utilizada por un protocolo de enrutamiento dinámico.
</t>
  </si>
  <si>
    <t>Elegir el tipo enrutamiento en función del tamaño y los requerimientos de desempeño establecidos.</t>
  </si>
  <si>
    <t xml:space="preserve">Lógico.
Proactivo.
Organizado.
Hábil para interpretar información.
Hábil para comunicarse de forma oral y escrita.
</t>
  </si>
  <si>
    <t>RIPv2.</t>
  </si>
  <si>
    <t xml:space="preserve">Identificar las características del protocolo RIPv2.
Identificar los comandos de configuración y verificación de rutas empleando el protocolo RIPv2.
</t>
  </si>
  <si>
    <t xml:space="preserve">Verificar el funcionamiento del protocolo RIPv2 en redes digitales. </t>
  </si>
  <si>
    <t xml:space="preserve">Proactivo.
Analítico.
Organizado.
Hábil para interpretar información.
Sistemático.
</t>
  </si>
  <si>
    <t xml:space="preserve">Realiza un reporte a partir de un estudio de caso que incluya:
• La configuración de las interfaces del ruteador.
• La configuración del enrutamiento dinámico.
• Ventajas y desventajas del enrutamiento dinámico.
</t>
  </si>
  <si>
    <t xml:space="preserve">1. Identificar los comandos de configuración de interfaces.
2. Comprender los comandos de configuración de ruteo dinámico.
3. Relacionar el enrutamiento estático y dinámico.
</t>
  </si>
  <si>
    <t>Redes conmutadas</t>
  </si>
  <si>
    <t xml:space="preserve">El  alumno configurará un switch, considerando redes 
virtuales y seguridad en puertos para la administración de redes de datos.
</t>
  </si>
  <si>
    <t>Entorno de una red conmutada.</t>
  </si>
  <si>
    <t xml:space="preserve">Identificar los dominios en la conmutación de tramas.
Identificar los métodos de conmutación del switch.
</t>
  </si>
  <si>
    <t xml:space="preserve">Analítico.
Observador.
Uso de razonamiento
lógico.
Hábil para interpretar información.
</t>
  </si>
  <si>
    <t>Configuración y seguridad básica de un switch.</t>
  </si>
  <si>
    <t xml:space="preserve">Identificar los modos de configuración del switch.
Identificar los modos de seguridad aplicados a los puertos de un switch y al acceso remoto.
</t>
  </si>
  <si>
    <t>Realizar la configuración básica de los parámetros en switches.</t>
  </si>
  <si>
    <t>Segmentación e implementación de VLAN.</t>
  </si>
  <si>
    <t xml:space="preserve">Distinguir los tipos de redes de área local virtuales.
Identificar los comandos de configuración y verificación de redes de área local virtuales. 
</t>
  </si>
  <si>
    <t>Verificar VLAN en switches.</t>
  </si>
  <si>
    <t xml:space="preserve">Analítico.
Crítico.
Observador.
Coherente.
Lógico.
Proactivo.
</t>
  </si>
  <si>
    <t>Enrutamiento entre VLAN.</t>
  </si>
  <si>
    <t xml:space="preserve">Identificar el funcionamiento y los tipos de enrutamiento entre VLAN.
Identificar los comandos de configuración del enrutamiento entre VLAN. 
</t>
  </si>
  <si>
    <t>Verificar el enrutamiento entre VLAN en routers.</t>
  </si>
  <si>
    <t xml:space="preserve">Elabora un reporte a partir de un ejercicio práctico que contenga:
• El diagrama con los dominios de colisión y broadcast de la red.
• El diagrama y tabla de la segmentación en redes virtuales.
• El script de configuración del router para el ruteo inter VLAN.
• El script de configuración del switch para las VLAN creadas.
</t>
  </si>
  <si>
    <t xml:space="preserve"> V</t>
  </si>
  <si>
    <t>Listas de control de acceso</t>
  </si>
  <si>
    <t>El alumno determinará las medidas de seguridad necesarias para la protección de la información en la red a partir de listas de control de acceso estándares.</t>
  </si>
  <si>
    <t>Funcionamiento de las ACL.</t>
  </si>
  <si>
    <t xml:space="preserve">Identificar el propósito y estructura de una lista de acceso estándar.
Identificar los parámetros de creación y colocación de una lista de acceso estándar.
</t>
  </si>
  <si>
    <t xml:space="preserve">Lógico.
Coherente.
Analítico.
Hábil para interpretar información .
Organizado.
Trabajo en equipo.
</t>
  </si>
  <si>
    <t>ACL IPv4 Estándar.</t>
  </si>
  <si>
    <t>Identificar los comandos de creación y colocación de una lista de acceso estándar.</t>
  </si>
  <si>
    <t>Realizar la configuración de listas de acceso estándares IPv4 e IPv6 en routers.</t>
  </si>
  <si>
    <t xml:space="preserve">Trabajo en equipo.
Lógico.
Coherente.
Proactivo.
Hábil para interpretar información.
Analítico.
</t>
  </si>
  <si>
    <t>Solución de problemas de ACL.</t>
  </si>
  <si>
    <t xml:space="preserve">Identificar comandos de verificación de instalación de listas de acceso estándar.
Identificar errores en la configuración de listas de acceso estándar.
</t>
  </si>
  <si>
    <t xml:space="preserve">Verificar el funcionamiento de las listas de acceso estándares IPv4 e IPv6 en routers. </t>
  </si>
  <si>
    <t xml:space="preserve">Analítico.
Crítico.
Proactivo.
Intuitivo.
Observador.
Hábil para sintetizar e interpretar información.
</t>
  </si>
  <si>
    <t xml:space="preserve">Elabora un reporte a partir de un caso de estudio que contenga:
• Las vulnerabilidades detectadas en una red.
• El diseño de las medidas correctivas empleando la rueda de la seguridad.
• El desarrollo de la política de seguridad de la red.
• La configuración de los dispositivos de red siguiendo los procedimientos de administración de redes seguras.
• Las líneas de configuración de las ACL que le proporcionen seguridad a la red.
</t>
  </si>
  <si>
    <t xml:space="preserve">1. Identificar las principales debilidades de seguridad.
2. Analizar los pasos de la rueda de seguridad de la red.
3. Identificar las características de una política de seguridad eficaz.
4. Comprender los procedimientos de administración de redes seguras.
5. Identificar el proceso de desarrollo de ACL.
6. Comprender el procedimiento de configuración de las listas de acceso estándares.
</t>
  </si>
  <si>
    <t xml:space="preserve">Material didáctico en línea especializado en redes.
Equipo audiovisual o video proyección.
Pintarrón.                                                                                                                                                                                                                                                                                                                                   Software simulador de redes.
Software analizador de trafico en redes de datos.
Computadora.
</t>
  </si>
  <si>
    <t>Servicios de direccionamiento IP</t>
  </si>
  <si>
    <t>El alumno implementará el direccionamiento IP para acceso local y de acceso a la WAN.</t>
  </si>
  <si>
    <t>DHCPv4.</t>
  </si>
  <si>
    <t xml:space="preserve">Identificar los elementos del proceso de asignación dinámica de direcciones IPv4.
Identificar los comandos de configuración del protocolo de asignación dinámica de direcciones IPv4.
</t>
  </si>
  <si>
    <t>Realizar la configuración del protocolo de asignación dinámica de direcciones IPv4 en los esquemas cliente-servidor para una mejor administración.</t>
  </si>
  <si>
    <t>DHCPv6.</t>
  </si>
  <si>
    <t xml:space="preserve">Identificar los elementos del proceso de asignación dinámica de direcciones IPv6.
Identificar los comandos de configuración del protocolo de asignación dinámica de direcciones IPv6.
</t>
  </si>
  <si>
    <t>Realizar la configuración el protocolo de asignación dinámica de direcciones IPv6 en los esquemas cliente-servidor para una mejor administración.</t>
  </si>
  <si>
    <t>Funcionamiento y Configuración de NAT.</t>
  </si>
  <si>
    <t xml:space="preserve">Identificar los elementos del proceso y tipos de traducción de direcciones IP.
Identificar los comandos de configuración del proceso de traducción de direcciones IP.
</t>
  </si>
  <si>
    <t>Determinar el proceso de traducción de direcciones IP en el router.</t>
  </si>
  <si>
    <t>Resolución de problemas NAT.</t>
  </si>
  <si>
    <t>Identificar los comandos de verificación del funcionamiento del proceso de traducción de direcciones IP.</t>
  </si>
  <si>
    <t>Verificar el funcionamiento del proceso de traducción de direcciones IP en el router.</t>
  </si>
  <si>
    <t xml:space="preserve">Analítico.
Crítico.
Proactivo.
Intuitivo.
Observador.
Hábil para sintetizar e interpretar información.
</t>
  </si>
  <si>
    <t xml:space="preserve">Elabora un reporte a partir de un caso práctico que contenga:
• La configuración del direccionamiento IPv4 con DHCP.
• La configuración del direccionamiento IPv6 en sus diferentes métodos.
• La configuración de la traducción de direcciones IP con NAT.
</t>
  </si>
  <si>
    <t xml:space="preserve">1. Identificar las características clave del RFC 1918.
2. Comprender la configuración dinámica de IPv4 a través de DHCP.
3. Comprender la configuración dinámica de IPv6 en sus diferentes métodos.
4. Analizar el proceso de NAT.
</t>
  </si>
  <si>
    <t xml:space="preserve">Establecer requerimientos funcionales y no funcionales mediante técnicas y metodologías de análisis de requerimientos para atender la necesidad planteada.
</t>
  </si>
  <si>
    <t xml:space="preserve">Entrega un documento de levantamiento de requerimientos que incluya:
• Fecha.
• Nombre del Proyecto.
• Objetivo.
• Alcance.
• Descripción funcional.
• Requerimientos:
- Software.
- Hardware.
</t>
  </si>
  <si>
    <t>Realizar soporte a redes de área local a través de modelos de interconexión para alcanzar los objetivos de desempeño del proyecto.</t>
  </si>
  <si>
    <t xml:space="preserve">Entrega un Informe técnico que incluya: 
• Lista de verificación de parámetros de configuración de dispositivos de red.
• Scripts de configuraciones de los dispositivos de red.
• Topología física de red.
• Topología lógica de red (Direccionamiento).
• Estándares y tecnologías.
• Bitácoras de registro de errores, eventos, incidencias y correcciones.
• Identificación de los dispositivos y características funcionales.
</t>
  </si>
  <si>
    <t xml:space="preserve">Pedro García Teodoro; Jesús Esteban Díaz Verdejo; Juan Manuel López Soler  2014
ISBN:
9788490354629 Transmisión de datos y redes de computadores España España Pearson
</t>
  </si>
  <si>
    <t xml:space="preserve">Ernesto Ariganello 2008                         
ISBN:
978-84-7897-848-9 Técnicas de Configuración de Routers CISCO España España RA-MA
</t>
  </si>
  <si>
    <t xml:space="preserve">Wendell Odom 2016
ISBN:
9780134440958 CCNA Rounting y Switching 200-125 Official Cert Guide Library USA USA Pearson Education
</t>
  </si>
  <si>
    <t xml:space="preserve">Olga Lucía Alfonso Velásquez 2018                        
ASIN:
B07DFRJBRN La interconexión de redes de telecomunicaciones (Derecho de las Nuevas Tecnologías) España España Editorial Reus
</t>
  </si>
  <si>
    <t xml:space="preserve">Juan Ernesto Chávez Pacheco, Salvador Álvarez , Ch. Carreto A. 2013                         
ISBN-13:
978-3659079634 Servicio, Disponibilidad e Interconexión para el Cómputo en la Nube Español España Academia Española
</t>
  </si>
  <si>
    <t xml:space="preserve">David J. Wetherall , By (author)  Andrew S. Tanenbaum 2013
ISBN13: 
9781292024226 Computer Networks: Pearson New International Edition Paperback Harlow United Kingdom Pearson Education Limited
</t>
  </si>
  <si>
    <t xml:space="preserve">Juan Manuel López Soler , Pedro Garcí¬a Teodoro 2014
ISBN13: 9788490354612 Transmisión de datos y redes de computadoras España España Pearson
</t>
  </si>
  <si>
    <t>Ernesto Ariganello 2014                         ISBN13: 9788499642727 Redes CISCO : guía de estudio para la certificación CCNA Routing y Switching España España RA-MA S.A. Editorial y Publicaciones</t>
  </si>
  <si>
    <t>El alumno realizará esquemas de Bases de Datos mediante el modelo E-R y técnicas de transformación a Modelo Racional para resolver problemas</t>
  </si>
  <si>
    <t>Analítico
Ordenado
Sistemático
Lógico</t>
  </si>
  <si>
    <t>Abstracción: clases y objetos</t>
  </si>
  <si>
    <t>Esquematizar la estructura de una clase</t>
  </si>
  <si>
    <t>Entrega a partir de un caso de estudio, un documento que contenga:
· Análisis descriptivo donde identifique las entidades y atributos.
· Diagrama Entidad - Relación (E-R).
· Transformación de un diagrama Entidad - Relación a un Modelo Relacional.</t>
  </si>
  <si>
    <t>1. Identificar los conceptos de entidades, atributos, relaciones, restricciones de asignación y llaves.
2. Comprender el Modelo Entidad - Relación.
3. Comprender los conceptos del Modelo Relacional.
4. Comprender el proceso de transición del Modelo Relacional a partir del Modelo Entidad - Relación.</t>
  </si>
  <si>
    <t>- Estudio de casos.
- Listas de cotejo.</t>
  </si>
  <si>
    <t>- Estudio de casos.
- Solución de problemas.
- Práctica demostrativa.</t>
  </si>
  <si>
    <t>Video, carteles, Internet, Biblioteca, Revistas, Periódicos, acetatos, proyector, computadora, pizarrón, rotafolio.</t>
  </si>
  <si>
    <t>Juego de roles
Debate dirigido
Tareas de investigación</t>
  </si>
  <si>
    <t>Ensayo
Lista de cotejo</t>
  </si>
  <si>
    <t>1. Identificar los conceptos de equipo y grupo de trabajo.
2. Comprender los elementos de la mecánica de grupo (tipos y momentos del grupo) 
3. Analizar las ventajas y desventajas de cada tipo y momento del grupo.</t>
  </si>
  <si>
    <t>Elaborará, a partir de un caso, un ensayo que incluya:
- Tipo de grupo
- momentos del grupo (competir, colaborar, contribuir y aportar)
- Análisis crítico de ventajas y desventajas
- Recomendaciones para dinamizarlo.</t>
  </si>
  <si>
    <t>1. Comprender el concepto de clase y objeto, abstracción, encapsulamiento, herencia y polimorfismo.
2. Identificar los conceptos de clases, métodos, atributos, objetos, encapsulamiento, herencia en problemas planteados.
3. Comprender las clases, métodos, atributos y herencia involucrados en la solución de un problema.</t>
  </si>
  <si>
    <t>- Ejercicios prácticos.
- Lista de cotejo.</t>
  </si>
  <si>
    <t>- Práctica demostrativa.
- Solución de problemas.
- Tareas de investigación.</t>
  </si>
  <si>
    <t xml:space="preserve">Entrega un reporte técnico que contenga:
· Identificación de los elementos del diseño gráfico.
· Descripción de los elementos utilizados.
· Propuesta de mejora al diseño.
</t>
  </si>
  <si>
    <t xml:space="preserve">- Lista de cotejo
- Rúbrica
</t>
  </si>
  <si>
    <t xml:space="preserve">- Equipos colaborativos.
- Prácticas de laboratorio.
</t>
  </si>
  <si>
    <t>Equipos colaborativos
Prácticas dirigidas                                                                                                                                             
Técnicas de lectura:inferir, buscar información específica</t>
  </si>
  <si>
    <t>Entrega el documento de "Especificación de Requerimientos de Software" (ERS) que incluya:
· Fecha
· Nombre del Proyecto
· Objetivo
· Alcance
· Descripción funcional
· Requerimientos:
- Software
- Hardware</t>
  </si>
  <si>
    <t xml:space="preserve">- Ejercicios prácticos.
- Listas de cotejo.
</t>
  </si>
  <si>
    <t xml:space="preserve">- Equipos colaborativos.
- Práctica demostrativa.
- Solución de problemas.
</t>
  </si>
  <si>
    <t xml:space="preserve">Solución de problemas
Trabajo colaborativo
Análisis de casos
</t>
  </si>
  <si>
    <t xml:space="preserve">- Ejercicio práctico.
- Guía de observación.
</t>
  </si>
  <si>
    <t>- Aprendizaje basado en proyectos.
- Tareas de investigación.</t>
  </si>
  <si>
    <t xml:space="preserve">Describir las características de los grupos de trabajo:
• tamaño, 
• cohesión, 
• estatutos, 
• Ética, moral y conciencia grupal
• Relaciones interpersonales y afectivas 
• Habilidades y actitudes
• Objetivos y metas.
</t>
  </si>
  <si>
    <t xml:space="preserve">· Comunicación: efectiva, formal e informal, ascendente, descendente y lateral
</t>
  </si>
  <si>
    <t>Identificar los elementos y características de un plano cartesiano.
Definir los conceptos de: 
- Punto
- Recta
- Distancia entre dos puntos
- Punto medio de un segmento de recta
- División de un segmento de recta en una razón dada
- Distancia de un punto a una recta
- Ángulo entre dos rectas
- Pendiente de una recta
Identificar las formas de la ecuación de la recta:
- Forma común: y = mx + b
- Forma sintética: 
 x/a + y/b = 1
- Forma general: 
 ax + by + c = 0
Explicar el proceso para obtener la ecuación de la recta:
- Que pasa por dos puntos
- Punto pendiente
- Pendiente y ordenada al origen</t>
  </si>
  <si>
    <t>Elabora un reporte a partir de un Modelo Relacional, que incluya:
· El procedimiento de la normalización empleando hasta la 3FN.
· Modelo normalizado en la 3FN.
· Definición de restricciones de integridad, de acuerdo al modelo.</t>
  </si>
  <si>
    <t xml:space="preserve">1. Identificar los conceptos de restricción, integridad y normalización.
2. Comprender el procedimiento para normalizar un modelo de datos aplicando las primeras 3 formas normales.
3. Comprender el Modelo Relacional empleando la normalización.
</t>
  </si>
  <si>
    <t>- Reporte técnico.
- Listas de cotejo.</t>
  </si>
  <si>
    <t>- Solución de problemas.
- Práctica demostrativa.
- Equipos colaborativos.</t>
  </si>
  <si>
    <t xml:space="preserve">1. Identificar la parte dinámica de los equipos de trabajo (características, estilos de comunicación y roles de integrantes)
2. Relacionar la dinámica del equipo con los objetivos dados con los objetivos dados.
3. Proponer la estructura de un equipo de trabajo en función de los objetivos dados.
</t>
  </si>
  <si>
    <t xml:space="preserve">Elabora un compendio de programas documentados que contengan la implementación de:
· Tipos de datos.
· Estructuras de decisión y repetición.
· Tratamiento de cadenas.
· Tipos de conversión.
</t>
  </si>
  <si>
    <t>1. Comprender la estructura de un programa y las reglas sintácticas de los tipos de datos, estructuras de repetición y decisión, tratamiento y conversiones de datos.
2. Identificar la estructura de un programa y las reglas sintácticas de los tipos de datos, estructuras de repetición y decisión, tratamiento y conversiones de datos ante una problemática planteada.
3. Codificar las reglas sintácticas  de los tipos de datos, estructuras de repetición y decisión, tratamiento y conversiones de datos en la solución de un problema dado.
4. Analizar los resultados obtenidos de la solución comparándolos contra lo esperado</t>
  </si>
  <si>
    <t xml:space="preserve">- Ejercicios prácticos.
- Lista de cotejo.
</t>
  </si>
  <si>
    <t xml:space="preserve">- Práctica demostrativa.
- Solución de problemas.
- Prácticas de laboratorio.
</t>
  </si>
  <si>
    <t xml:space="preserve">Entrega un portafolio de evidencias que contenga: 
· 3 propuestas de bocetos. 
· Descripción de los elementos empleados.
· Justificación de cada composición.
</t>
  </si>
  <si>
    <t xml:space="preserve">1. Comprender las fases del proceso de diseño.
2. Identificar los elementos gráficos.
</t>
  </si>
  <si>
    <t xml:space="preserve">- Portafolio de evidencias.
- Lista de cotejo.
</t>
  </si>
  <si>
    <t>- Equipos colaborativos.
- Prácticas de laboratorio.</t>
  </si>
  <si>
    <t xml:space="preserve">Equipos colaborativos 
Aprendizaje mediado por las Tecnologías de la Información y la Comunicación
Técnicas de comprensión auditiva, de lectura y escritura.
</t>
  </si>
  <si>
    <t xml:space="preserve">Entrega el documento de "Modelado de Software" que incluya los diagramas  UML:
· Casos de uso.
· Clases.
· Secuencia.
· Colaboración.
· Estado.
</t>
  </si>
  <si>
    <t>Elabora un portafolio de evidencias que integre:
a) 5 ejercicios de la recta que considere:
* Representación gráfica de:
- Puntos.
- Punto medio.
- División de un segmento de recta en una razón dada
- Ángulo entre dos rectas.
* Cálculo de:
- Distancia entre dos puntos
- Punto medio de un segmento de recta
- Distancia de un punto a una recta
- Ángulo entre dos rectas 
- Pendiente de una recta
* La obtención de la ecuación de la recta
b) 8 ejercicios ( dos de cada sección cónica, uno con centro en el origen, otro con centro fuera del origen) que considere:
* Representación  gráfica de:
- Lugar geométrico
- Elementos
* Obtención de las ecuaciones de cada sección cónica</t>
  </si>
  <si>
    <t>- Ejercicio práctico.
- Guía de observación.</t>
  </si>
  <si>
    <t xml:space="preserve">- Aprendizaje basado en proyectos.
- Tareas de investigación.
</t>
  </si>
  <si>
    <t xml:space="preserve">1. Compara las características  del producto o servicio existente con su propuesta novedosa, y establece nexos entre ellos.
2. Emite juicios de valor determinando las características esenciales del prototipo.
3. Presenta un prototipo de su propuesta en una maqueta, software o simulación.
</t>
  </si>
  <si>
    <t xml:space="preserve">Konz Stephen
1996
Diseño de sistemas de trabajo
D.F.
México
LIMUSA
</t>
  </si>
  <si>
    <t xml:space="preserve">Entrega en medio electrónico el ejecutable de la aplicación y código fuente comentado que incluya: 
· Clases (atributos y métodos).  
· Encapsulamiento.
· Herencia.
· Polimorfismo. 
· Excepciones.
</t>
  </si>
  <si>
    <t>1. Comprender la sintaxis de clases, métodos, atributos, y objetos involucrados en el problema y las relaciones entre ellos.                                                     
2. Codificar la aplicación empleando encapsulamiento, abstracción, herencia y polimorfismo.
3. Aplicar el uso y el manejo de excepciones.
4. Analizar los resultados obtenidos de la solución comparándolos contra lo esperado.</t>
  </si>
  <si>
    <t xml:space="preserve">- Práctica demostrativa.
- Solución de problemas.
- Análisis de casos.
</t>
  </si>
  <si>
    <t xml:space="preserve">Entrega un documento de levantamiento de requerimientos que incluya:
· Fecha.
· Nombre del Proyecto.
· Objetivo.
· Alcance.
· Descripción funcional.
· Requerimientos:
- Software.
- Hardware.
</t>
  </si>
  <si>
    <t xml:space="preserve">Entrega el código fuente documentado de la aplicación Web:
· Métodos.
· Atributos.
· Variables.
· Conexión a la base de datos.
· Componentes.
</t>
  </si>
  <si>
    <t>Elabora, a partir de un caso de estudio, un portafolio que contenga los scripts y los resultados de los mismos utilizando un Sistema Gestor de Base de Datos para:
· La creación, modificación y borrado de una base de datos.
· Creación, modificación y borrado de tablas.
· Definición de restricciones.
· Definición de llave primaria.
· Definición de llave foránea.
· Consultas con funciones de agregado.
· Inserción, eliminación y actualización de registros.
· Creación, modificación.</t>
  </si>
  <si>
    <t>1. Identificar los componentes del entorno de desarrollo de un Sistema Gestor de Base de Datos.
2. Identificar los comandos de SQL utilizados en el DDL y DML.
3. Comprender el procedimiento para realizar operaciones con el entorno.
4. Comprende el desarrollo de los Scripts del DDL y DML en el  Sistema Gestor de Base de Datos.</t>
  </si>
  <si>
    <t>- Estudio de casos.
- Listas de cotejo</t>
  </si>
  <si>
    <t xml:space="preserve">- Estudio de casos.
- Solución de problemas.
- Práctica demostrativa.
</t>
  </si>
  <si>
    <t>Entrega diseño de las interfaces del sitio Web integrando lo siguiente:
- Mockups con componentes de diseño (Imágenes, logo corporativo, galerías, calendarios, redes sociales, banners, paletas de colores).
- Componentes de control (menús, combos, carrito de compras).
- Mapa de sitio: navegación. 
- Justificación técnica del diseño.</t>
  </si>
  <si>
    <t>Analítico,
creativo,
Destreza 
Trabajo colaborativo
Asertividad
Saber escuchar
Responsabilidad
Honestidad
Ética profesional y personal
Respeto
Toma de decisiones</t>
  </si>
  <si>
    <t xml:space="preserve">Entrega portafolio impreso y digital que integre:
· 3 bocetos de propuestas digitales en escala de grises y color.
· Justificación de cada composición.
· Archivos en formato vectorizado y de salida
· Documento de fundamentación  de las disposiciones legales aplicables al producto digital generado.
</t>
  </si>
  <si>
    <t xml:space="preserve">1. Comprender las herramientas de hardware y software para diseño.
2. Comprende el uso y la aplicación de las herramientas y sus complementos.
3. Comprende los formatos de resolución de imagen para los dispositivos de salida.
4. Comprende las leyes y normativas aplicables al producto de diseño digital.
</t>
  </si>
  <si>
    <t xml:space="preserve">- Ejercicios Prácticos. 
- Lista de cotejo.
</t>
  </si>
  <si>
    <t>- Práctica demostrativa.
- Práctica de laboratorio.
- Equipos colaborativos.</t>
  </si>
  <si>
    <t>A partir de un juego de roles donde intercambie información sobre actividades que sucedieron en el pasado, integrará una carpeta de evidencias obtenidas en base a las siguientes tareas:
"Listening".-
Responder un ejercicio escrito sobre la vida de un personaje contenida en un audio.
"Speaking".-
En presencia del profesor, dialogar con un compañero sobre lo que sucedió en un evento pasado relacionado con su formación académica donde utilice al menos 20 verbos. 
"Reading".-
Responder un ejercicio escrito sobre la información contenida en un texto.
"Writing".-
Escribir una biografía de mínimo 60 palabras sobre un personaje relacionado con su formación académica</t>
  </si>
  <si>
    <t xml:space="preserve">Entrega el documento de "Modelado  y Arquitectura de Software" que incluya los diagramas  UML:
· Casos de uso
· Clases
· Secuencia
· Estado
· Componentes
· Actividades
· Despliegue
</t>
  </si>
  <si>
    <t xml:space="preserve">- Estudio de Casos. 
- Lista de Cotejo.
</t>
  </si>
  <si>
    <t>Rob Schwartz
Chad Chelius
Adobe Systems Inc.
2018
ISBN-13: 978-0134878386
ISBN-10: 0134878388
Learn Adobe Illustrator CC for Graphic Design and Illustration: Adobe Certified Associate Exam Preparation (Adobe Certified Associate (ACA))
San José, California
USA
Adobe Press</t>
  </si>
  <si>
    <t>Andrew Faulkner
Conrad Chavez
2018
ISBN-13: 978-0134852485
ISBN-10: 0134852486
Adobe Photoshop CC Classroom in a Book (2018 release)
San José, California
USA
Adobe Press</t>
  </si>
  <si>
    <t xml:space="preserve"> 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t>
  </si>
  <si>
    <t xml:space="preserve">Escribe frases simples y aisladas sobre sí mismo, su vida, su profesión y otras personas.
Requisita formularios simples con información personal, números y fechas.
</t>
  </si>
  <si>
    <t xml:space="preserve">Ken Wilson
(2011)
Samrt Choice 1
China
Oxford
</t>
  </si>
  <si>
    <t xml:space="preserve">Entrega un portafolio de evidencias que incluya:
· Especificación de Requerimientos de Software (ERS).
· Modelado de Software.
· Arquitectura de Software.
· Extensión WAE.
</t>
  </si>
  <si>
    <t xml:space="preserve">- Estudio de casos.
- Lista de cotejo.
</t>
  </si>
  <si>
    <t xml:space="preserve">- Equipos colaborativos.
- Análisis de casos.
- Solución de problemas.
</t>
  </si>
  <si>
    <t xml:space="preserve">Entrega diseño de las interfaces  del sitio WEB integrando lo siguiente:
· Mockups con componentes de diseño (Imágenes, logo corporativo, galerías, calendarios, redes sociales, banners, paletas de colores).
· Componentes de control (menús, combos, carrito de compras).
· Mapa de sitio: navegación. 
· Justificación técnica del diseño.
</t>
  </si>
  <si>
    <t xml:space="preserve">Entrega el código fuente documentado de la aplicación web:
· Métodos.
· Atributos.
· Variables.
· Conexión a la base de datos.
· Componentes.
</t>
  </si>
  <si>
    <t xml:space="preserve">Damien André, Jean‐Luc Charles, Ivan Iordanoff
2015
ISBN 9781848217720
Object Oriented Approach and UML
EEUU
EEUU
Wiley
</t>
  </si>
  <si>
    <t xml:space="preserve">Definir el concepto de transformación lineal y sus aplicaciones.
Definir los tipos de transformaciones:
- Reflexión
- Rotación
- Traslación
- Expansión
- Contracción
Explicar las operaciones para la transformación con matrices en espacios vectoriales.
Identificar la aplicación de software en la transformación de figuras geométricas.    
</t>
  </si>
  <si>
    <t>1. Identificar los comandos básicos de configuración en un switch.
2. Analizar los requerimientos de una Red de Área Local Virtual.
3. Comprender el uso de los comandos de configuración básica de un switch y de las VLAN.
4. Comprender el procedimiento de pruebas de conectividad entre los dispositivos de la red.
5. Comprender el proceso de ruteo inter VLAN.</t>
  </si>
  <si>
    <t xml:space="preserve">- Estudio de Casos. 
- Rúbrica.
</t>
  </si>
  <si>
    <t>Primero</t>
  </si>
  <si>
    <t>El alumno diseñará algoritmos, diagramas de flujo y pseudocódigos para generar programas computacionales.</t>
  </si>
  <si>
    <t>El alumno determinará las entradas, procesos y salidas de un problema utilizando los elementos básicos de programación para el planteamiento de una solución.</t>
  </si>
  <si>
    <t>Adquisición, procesamiento y almacenamiento de datos.</t>
  </si>
  <si>
    <t>Identificar los elementos básicos del proceso de información.</t>
  </si>
  <si>
    <t>Analítico. Sistemático. Ordenado.</t>
  </si>
  <si>
    <t>Conceptos de algoritmos, diagramas de flujo y pseudocódigos.</t>
  </si>
  <si>
    <t>Definir las características de los algoritmos, diagramas de flujo y pseudocódigos.</t>
  </si>
  <si>
    <t>Determinar las técnicas adecuadas para la solución de problemas mediante algoritmos.</t>
  </si>
  <si>
    <t>Analítico. Sistemático. Ordenado.Asertivo.</t>
  </si>
  <si>
    <t>Tipos de datos (numéricos, caracteres, cadenas y booleanos).</t>
  </si>
  <si>
    <t>Identificar los diferentes tipos de datos utilizados en la programación, aplicándolo a la resolución de un problema.</t>
  </si>
  <si>
    <t>Determinar los tipos de datos a utilizar de acuerdo al problema presentado.</t>
  </si>
  <si>
    <t>Identificadores, variables y constantes.</t>
  </si>
  <si>
    <t xml:space="preserve">Describir los conceptos de identificador, variable y constante. </t>
  </si>
  <si>
    <t>Determinar las variables y constantes a utilizar, dependiendo el problema presentado.</t>
  </si>
  <si>
    <t xml:space="preserve">Realiza una serie de ejercicios que incluya:
• Valores de entrada, proceso y salida.
• Tipos de datos a utilizar en variables y constantes.
• Operaciones a utilizar.
</t>
  </si>
  <si>
    <t xml:space="preserve">1. Analizar el proceso de información: Entrada, proceso y salida.
2. Identificar los tipos de datos que procesa la computadora.
3. Comprender los elementos de entrada, proceso y salida de problemas determinados.
</t>
  </si>
  <si>
    <t>* Ejercicios prácticos.
* Listas de cotejo.</t>
  </si>
  <si>
    <t>*Práctica demostrativa.
*Mapas conceptuales.
*Discusión en grupo.</t>
  </si>
  <si>
    <t xml:space="preserve">Pizarrón. 
Plumones. 
Computadora.
Internet.
Equipo multimedia.
Ejercicios prácticos.
Plataformas virtuales.
</t>
  </si>
  <si>
    <t>Expresiones</t>
  </si>
  <si>
    <t>El alumno convertirá expresiones algebraicas, aritméticas y lógicas a expresiones algorítmicas considerando la jerarquía de operadores para resolver problemas determinados.</t>
  </si>
  <si>
    <t>Operadores aritméticos, relacionales y lógicos.</t>
  </si>
  <si>
    <t>Identificar los tipos de operadores existentes.</t>
  </si>
  <si>
    <t>Seleccionar los diferentes tipos de operadores, de acuerdo a la problemática presentada.</t>
  </si>
  <si>
    <t xml:space="preserve">Analítico.
Lógico.
Ordenado. 
Sistemático.
</t>
  </si>
  <si>
    <t>Jerarquía de los operadores.</t>
  </si>
  <si>
    <t>Identificar la jerarquía de los operadores.</t>
  </si>
  <si>
    <t>Realizar expresiones aritméticas y lógicas, utilizando la jerarquía de los operadores.</t>
  </si>
  <si>
    <t>Analítico. 
Lógico.  
Ordenado.                                                                                                                    Sistemático.</t>
  </si>
  <si>
    <t>Expresiones.</t>
  </si>
  <si>
    <t>Identificar las expresiones aritméticas y lógicas.</t>
  </si>
  <si>
    <t>Proponer ecuaciones algorítmicas a partir de expresiones algebraicas, aritméticas y lógicas a expresiones para resolver un problema dado.</t>
  </si>
  <si>
    <t xml:space="preserve">Realiza una serie de ejercicios que incluya:
• Conversiones de expresiones algebraicas, aritméticas y lógicas a expresiones algorítmicas, contemplando la jerarquía de los operadores
</t>
  </si>
  <si>
    <t xml:space="preserve">1. Identificar la función y jerarquía de los operadores.
2. Comprender la función y jerarquía de los operadores.
3. Analizar las expresiones algebraicas, aritméticas y lógicas.
4. Comprender las expresiones algebraicas, aritméticas, lógicas y convertirlas a expresiones algorítmicas.
</t>
  </si>
  <si>
    <t xml:space="preserve">*Ejercicios prácticos.
*Listas de cotejo.
</t>
  </si>
  <si>
    <t xml:space="preserve">*Práctica demostrativa.
*Mapas conceptuales.
*Solución de problemas.
</t>
  </si>
  <si>
    <t xml:space="preserve">Pizarrón.
Plumones.
Computadora.
Internet.
Equipo multimedia.
Ejercicios prácticos.
Plataformas virtuales.
Software para el desarrollo de pseudocódigo.
</t>
  </si>
  <si>
    <t xml:space="preserve">Aula </t>
  </si>
  <si>
    <t>Algoritmos, diagramas de flujo y pseudocódigos.</t>
  </si>
  <si>
    <t>El alumno elaborará algoritmos, diagramas de flujo y pseudocódigos para la resolución de problemas.</t>
  </si>
  <si>
    <t>Reglas para elaborar diagramas de flujo y pseudocódigos.</t>
  </si>
  <si>
    <t xml:space="preserve">Identificar la sintaxis utilizada para el desarrollo de diagramas de flujo y pseudocódigos.
Identificar el procedimiento para realizar una prueba de escritorio.
</t>
  </si>
  <si>
    <t>Proponer soluciones a problemas empleando algoritmos.</t>
  </si>
  <si>
    <t xml:space="preserve">Analítico.
Lógico.
Ordenado.
Sistemático.
</t>
  </si>
  <si>
    <t>Contadores y acumuladores.</t>
  </si>
  <si>
    <t>Distinguir el funcionamiento de contadores y acumuladores.</t>
  </si>
  <si>
    <t>Establecer contadores y acumuladores en la solución de problemas.</t>
  </si>
  <si>
    <t>Estructuras de control de selección.</t>
  </si>
  <si>
    <t xml:space="preserve">Describir el funcionamiento de las estructuras de control selectivas:
- Simples (if - else).
- Compuestas (if anidado).
- Múltiples (switch).
</t>
  </si>
  <si>
    <t>Proponer las estructuras de control selectivas para un problema determinado.</t>
  </si>
  <si>
    <t>Estructuras de control de repetición.</t>
  </si>
  <si>
    <t xml:space="preserve">Describir el funcionamiento de las estructuras de control repetitivas:
- Repetir (for).
- Mientras (while).
- Repetir - hasta (do - while).
</t>
  </si>
  <si>
    <t>Proponer las estructuras de control repetitivas para un problema determinado.</t>
  </si>
  <si>
    <t>Implementación de algoritmos en un lenguaje de programación.</t>
  </si>
  <si>
    <t>Identificar la sintaxis para declaración de variables, constantes, expresiones, operadores, estructuras de control selectivas  y de repetición aplicadas a un lenguaje de programación.</t>
  </si>
  <si>
    <t>Realizar programas que incluyan  declaración de variables, constantes, expresiones, operadores,  estructuras de control selectivas  y de repetición a partir de un algoritmo.</t>
  </si>
  <si>
    <t xml:space="preserve">Entrega un portafolio de evidencias que incluya:
• Los diagramas de flujo o pseudocódigos donde se apliquen las estructuras de control de selección, estructuras de control repetitivas y pruebas de escritorio.
• La codificación documentada de los diagramas de flujo o pseudocódigos (programas) y resultado de la ejecución.
</t>
  </si>
  <si>
    <t xml:space="preserve">1. Analizar el problema.
2. Identificar elementos de entrada, proceso y salida.
3. Identificar las variables, constantes, estructuras de control de selección y repetición.
4. Comprender la solución de un problema mediante un algoritmo.
5. Comprender el proceso de desarrollo de pruebas de escritorio.
6.  Comprender la sintaxis de un lenguaje de programación, para codificar y documentar de acuerdo al pseudocódigo creado.
</t>
  </si>
  <si>
    <t>*Práctica demostrativa.
*Mapas conceptuales.
*Solución de problemas.</t>
  </si>
  <si>
    <t xml:space="preserve">Pizarrón.
Plumones.
Computadora.
Internet.
Equipo multimedia.
Ejercicios prácticos.
Plataformas virtuales.
Diagramadores.
IDE de desarrollo.
</t>
  </si>
  <si>
    <t>*Aula                                                                                                                                    *Laboratorio / Taller</t>
  </si>
  <si>
    <t>Codificar aplicaciones Web a través de los fundamentos de programación orientada a objetos y conexión a base de datos para desarrollarla.</t>
  </si>
  <si>
    <t xml:space="preserve">Entrega el código fuente documentado de la aplicación web:
• Métodos.
• Atributos.
• Variables.
• Conexión a la base de datos.
• Componentes.
</t>
  </si>
  <si>
    <t xml:space="preserve">José Luis López Goytia 2014
ISBN: 9786074387711 Programación Orientada a Objetos Con C++ y Java: Un Acercamiento Interdisciplinario D.F. México Grupo Editorial Patria
</t>
  </si>
  <si>
    <t xml:space="preserve">Uno López Takeyas 2016
ISBN: 978-607-622-659-9 Curso de Programación Orientada a Objetos En C#.Net. Ejemplos con Aplicaciones Visuales y de Consola D.F. México Alfaomega Grupo Editor
</t>
  </si>
  <si>
    <t xml:space="preserve">David J. Barnes 2017
ISBN: 9788490355312 Programación Orientada a Objetos Con Java Tm Usando Bluej Madrid España Pearson Educacion
</t>
  </si>
  <si>
    <t xml:space="preserve">Báez López, David; Cervantes Villagómez, Ofelia; Arízaga Silva, Juan Antonio ; Castillo Juárez, Esteban 2017
ISBN: 978-607-622-673-5 Python Con Aplicaciones a Las Matemáticas, Ingeniería y Finanzas D.F. México Alfaomega Grupo Editor
</t>
  </si>
  <si>
    <t xml:space="preserve">José Alfredo Jiménez 2104
ISBN: 9786076222027 Fundamentos de Programación: Diagramas de Flujo, Diagramas N-S, Pseudocódigo y Java D.F.
 México Alfaomega Grupo Editor
</t>
  </si>
  <si>
    <t xml:space="preserve">Gastón C. Hillar 2015
ISBN: 9781785289934 Learning Object-Oriented Programming Birmingham Reino Unido Packt Publishing
</t>
  </si>
  <si>
    <t xml:space="preserve">Vaskaran Sarcar 2016
ISBN: 9781484225448 Interactive Object Oriented Programming in Java New York EEUU Editorial Apress
</t>
  </si>
  <si>
    <t>INGLÉS I</t>
  </si>
  <si>
    <t xml:space="preserve">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
</t>
  </si>
  <si>
    <t>El alumno proporcionará y solicitará información tanto personal como de gustos y de actividades cotidianas utilizando un repertorio  básico de expresiones   para contribuir a su desempeño en su ámbito social y laboral más cercano con base en afinidades personales.</t>
  </si>
  <si>
    <t>Presentación</t>
  </si>
  <si>
    <t>El alumno intercambiará información de sí mismo y de otras personas, para establecer contactos sociales básicos de su entorno inmediato.</t>
  </si>
  <si>
    <t xml:space="preserve">Introducción
</t>
  </si>
  <si>
    <t xml:space="preserve">Identificar las expresiones básicas de saludo y despedida en un contexto formal e informal.    
Identificar la fonética básica del inglés.
Identificar la pronunciación de las letras que componen el alfabeto.
Identificar la pronunciación y la escritura de los números del 0 al 100. 
Identificar las instrucciones y expresiones del salón de clase. 
Identificar  las principales fórmulas de cortesía: "excuse me", "thank you", "please", "you are welcome"
Identificar los días de la semana y los meses del año.
Identificar reglas básicas de puntuación y ortografía
</t>
  </si>
  <si>
    <t xml:space="preserve">Saludar y despedirse 
Deletrear palabras 
Escribir palabras que le sean deletreadas
Escribir fechas
</t>
  </si>
  <si>
    <t>Confianza</t>
  </si>
  <si>
    <t>Información Personal</t>
  </si>
  <si>
    <t xml:space="preserve">Identificar  la estructura y el uso del  verbo "ser/estar"  en el presente en sus formas afirmativa, negativa e interrogativa.
Identificar los pronombres personales.
Identificar las contracciones del verbo ser/estar
Explicar) el uso  del pronombre personal "It" 
Identificar las expresiones comunes para indicar sus datos de identificación: cómo se llama, donde vive, edad, nacionalidad, estado civil, el idioma que habla, profesión, que estudia o en donde trabaja, número de teléfono y dirección electrónica.   
Identificar los articulos indefinidos "a" y "an". 
Identificar  el singular, plural y plurales irregulares de los sustantivos. 
Identificar los adjetivos calificativos de descripción física y los intensificadores "very" y "so"  
Identificar los adjetivos y pronombres posesivos 
Explicar el uso y reglas del genitivo "s" y el uso de "whose" 
Identificar la estructura del verbo ser/estar con las formas interrogativas: "Who", "What", "Where", "How old"
Relacionar la respuestas cortas afirmativas y negativas con el verbo ser/estar.
Discriminar información a partir de un audio y de una lectura.
</t>
  </si>
  <si>
    <t xml:space="preserve">Realizar su presentación personal, de su familia  y la de otras personas 
Pedir y proporcionar información sobre otras personas 
Pedir y proporcionar información sobre la posesión y pertenencia.
Describir las características físicas de personas. 
</t>
  </si>
  <si>
    <t xml:space="preserve">A partir de prácticas de presentación personal y de terceros, que incluyan: nombre,  dirección, edad, teléfono, dirección electrónica, nacionalidad, estado civil, idioma que habla, profesión,  dónde y qué estudia, así como descripción física y utilizando  las expresiones de cortesía de saludo y despedida correspondientes, integrará una carpeta de evidencias 
obtenidas en base a las siguientes tareas:
"Listening".-
Escuchar un audio y responder a un cuestionario escrito sobre la información contenida en el mismo.
"Speaking".-
En presencia del profesor, entrevistar a un compañero en donde intercambie información personal y utilizando la información obtenida, presentará a su interlocutor con una tercera persona. 
"Reading".-
Responder un cuestionario escrito sobre la información contenida en un texto.
"Writing".-
Escribir un correo electrónico que incluya:  
- un párrafo de 40 a 60  palabras en el que realice su presentación personal 
- un párrafo de 40 a 60 palabras en el que realice la presentación de por lo menos dos miembros de su familia de diferente género.
</t>
  </si>
  <si>
    <t xml:space="preserve">1. Comprender las nociones básicas de la fonética. 
2. Identificar las expresiones comunes para saludar y despedirse.
3. Comprender el uso  y el empleo del verbo ser-estar,  en afirmativo, negativo e interrogativo.
4. Identificar el uso  del pronombre personal "It"
5. Identificar los elementos que componen la presentación personal y de otras personas.
</t>
  </si>
  <si>
    <t xml:space="preserve">*Lista de Cotejo
*Ejercicios prácticos
</t>
  </si>
  <si>
    <t xml:space="preserve">*Equipos colaborativos 
*Prácticas dirigidas
*Técnicas de lectura:
inferir, buscar información específica 
</t>
  </si>
  <si>
    <t xml:space="preserve">Fotografías
Tarjetas didácticas.
Material auténtico impreso, de audio y de video.
Discos Compactos, USB
Equipo Multimedia
Pantalla de TV
Computadora
Impresora
Cañón
Bocinas
Internet
Grabadoras y reproductores MP3
Videocámara 
Listas de vocabulario de:
- países
- nacionalidades
- idiomas
- ocupaciones
- colores
- adjetivos calificativos
- familia
- números
- días de la semana
- meses del año
- estados de ánimo
- expresiones de saludos y despedidas
- pronombres reflexivos.
</t>
  </si>
  <si>
    <t>El alumno intercambiará información verbal y escrita  sobre actividades cotidianas en orden cronológico,  sus gustos e indicar la ubicación de lugares y objetos para integrarse a su entorno inmediato con base en afinidades personales.</t>
  </si>
  <si>
    <t>Mis actividades cotidianas.</t>
  </si>
  <si>
    <t xml:space="preserve">Identificar la pronunciación y escritura de los números del 100 al infinito. Relacionar las expresiones para decir la hora, el momento del día y la fecha con las preposiciones "at", "in", "on".Identificar  la estructura, uso y contracciones del presente simple en forma afirmativa, interrogativa y negativa. Identificar las contracciones "don't" y "doesn't"Explicar la conjugación del presente simple en las terceras personas del singular. Identificar la aplicación de las expresiones de tiempo del presente simple y los adverbios de frecuencia: "always", "usually", "sometimes" y "never".Relacionar las palabras  interrogativas:   Quién, Qué, Cuál, Dónde, Cómo, Por qué, Cuándo, Con qué frecuencia,  A qué hora, con la estructura del presente simple. Identificar los conectores
cronológicos: "first", "then", "next", "after that" y finally".Identificar los verbos para expresar gustos: verbos + ing "like",  "love", "hate" Identificar los "object pronouns".Identificar las conjunciones: y, o, pero. Identificar la pronunciación y escritura de los números ordinales.
</t>
  </si>
  <si>
    <t>Proporcionar y solicitar información de  actividades que se realizan, en qué momento y con qué frecuencia  se llevan a cabo.Pedir y dar la hora y la fecha ,  Intercambiar información de  la secuencia de actividades cotidianas.Expresar y preguntar  gustos.Realizar  acciones a partir de secuencias cronológicas definidas.</t>
  </si>
  <si>
    <t>Ubicaciones.</t>
  </si>
  <si>
    <t xml:space="preserve">Explicar la estructura y el uso de "There is" y "there are"  en sus formas afirmativa, negativa e interrogativa, 
Relacionar las preposiciones de lugar "in", "on", "under", "behind", "next to", "between", "at", "in front of" y "across" en la ciudad, en la casa y  el trabajo.
Identificar el uso del imperativo para dar direcciones.
</t>
  </si>
  <si>
    <t xml:space="preserve">Ubicar  lugares y objetos en un espacio determinado.
Proporcionar y solicitar información de cómo llegar a un lugar.
Seguir instrucciones para llegar a algún lugar
</t>
  </si>
  <si>
    <t>A partir de prácticas relacionadas con actividades cotidianas y la ubicación de objetos y lugares,  presentará una carpeta de evidencias obtenidas en base a las siguientes tareas"Listening".-Responder a un cuestionario escrito sobre la información contenida en un audio."Speaking".-En presencia del profesor, dialogar con un compañero sobre sus actividades cotidianas y la ubicación de objetos y lugares; utilizando la información obtenida de su compañero expresar dichas actividades a una tercera persona.  "Reading".-Responder un cuestionario escrito con la información contenida en un texto."Writing".-Escribir un párrafo de mínimo  40 palabras utilizando los conectores cronológicos donde describa sus actividades cotidianas de un día determinado. Escribir un párrafo de mínimo 40 palabras, donde describa las actividades realizadas por una persona con la que viva y la frecuencia con la que éstas sean realizadas.Escribir un párrafo de mínimo 40 palabras mencionando sus gustos relacionados con sus actividades deportivas, culturales, académicas y de entretenimiento.</t>
  </si>
  <si>
    <t xml:space="preserve">1. Identificar la estructura y el uso del presente simple en sus formas afirmativa, interrogativa y negativa.
 2. Comprender las expresiones de tiempo, adverbios de frecuencia, palabras interrogativas, conectores y conjunciones utilizadas en el presente simple.
3. Identificar las expresiones para decir gustos y preferencias.
4. Identificar la pronunciación y escritura de los números ordinales. 
5. Identificar la estructura "There is" y "There are" y sus preposiciones de lugar
</t>
  </si>
  <si>
    <t xml:space="preserve">Listas de cotejo
Ejercicios prácticos
</t>
  </si>
  <si>
    <t xml:space="preserve">Equipos colaborativos 
Prácticas dirigidas
Técnicas de lectura:
inferir, buscar información específica
</t>
  </si>
  <si>
    <t xml:space="preserve">"Fotografías
tarjetas didácticas.
Material auténtico impreso, de audio y de video.
Discos Compactos, USB
Equipo Multimedia
Pantalla de TV
Computadora
Impresora
Cañón
Bocinas
Internet
Grabadoras y reproductores MP3
Videograbadora
Lista de vocabulario: Deportes
Actividades culturales académicas y de entretenimiento
Colores
lugares públicos, espacios de la casa y del trabajo, muebles.  
 expresiones de tiempo del presente simple.
</t>
  </si>
  <si>
    <t>Identificar ideas, preguntas e indicaciones sencillas,  breves y que le son familiares, a partir de un discurso claro y lento con pausas largas, para hablar de sí mismo o de su entorno  personal y laboral inmediato.</t>
  </si>
  <si>
    <t xml:space="preserve">*Durante una conversación, donde el interlocutor se expresa de forma lenta, clara, y pausada sobre aspectos cotidianos: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</si>
  <si>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t>
  </si>
  <si>
    <t xml:space="preserve">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
</t>
  </si>
  <si>
    <t xml:space="preserve">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
</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</si>
  <si>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</si>
  <si>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</si>
  <si>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 xml:space="preserve">Escribe frases simples y aisladas sobre 
sí mismo, su vida, su profesión y otras personas.
Requisita formularios simples con información personal, números y fechas.
</t>
  </si>
  <si>
    <t xml:space="preserve">Mickey Rogers y John Waterman
 (2008) Attitude Starter Bangkok Thailand Macmillan
</t>
  </si>
  <si>
    <t xml:space="preserve">Sue Kay y Vaughan Jones
 (2012) New American Inside Out Beginner Bangkok Thailand Macmillan
</t>
  </si>
  <si>
    <t xml:space="preserve">Joan Saslow y Allen Asher
 (2011) Top Notch Fundamentals New York U.S. Pearson Longman
</t>
  </si>
  <si>
    <t xml:space="preserve">Peter Loveday, Melissa Koops, Sally Trowbridge, Lisa Varandani
 (2012) Take Away English 1  China Mc Graw Hill
</t>
  </si>
  <si>
    <t xml:space="preserve">Mickey Rogers, Joanne Taylore-Knowles, Steve Taylore-Knowles
 (2010) Open Mind 1  Thailand Macmillan
</t>
  </si>
  <si>
    <t xml:space="preserve">Philip Kerr (2012) Straightforward Beginner
  Thailand Macmillan
</t>
  </si>
  <si>
    <t>Comunicar sentimientos, pensamientos, conocimientos, experiencias, ideas, reflexiones y opiniones, de forma clara y detallada, sobre temas concretos y abstractos en su contexto profesional y sociocultural, de acuerdo al nivel B2, usuario independiente, del Marco de Referencia Europeo, para fundamentar y proponer mejoras en las organizaciones y contribuir responsablemente al desarrollo sociocultural.</t>
  </si>
  <si>
    <t>El alumno redactará proyectos basados en el Nivel B2 del Marco Común Europeo de Referencia, considerando las bases gramaticales, la organización y estructuración de ideas, la expresión de puntos de vista y posturas propias y de otros autores, para contribuir a solucionar problemáticas actuales vinculadas a su contexto profesional y sociocultural.</t>
  </si>
  <si>
    <t>Bases gramaticales para la construcción de ideas</t>
  </si>
  <si>
    <t>El alumno redactará textos razonablemente apegados a las reglas gramaticales para expresar ideas de su entorno profesional y sociocultural.</t>
  </si>
  <si>
    <t>Componentes y usos gramaticales</t>
  </si>
  <si>
    <t xml:space="preserve">Reconocer los usos y la aplicación de las principales reglas gramaticales, ortográficas y de puntuación:
- Reglas ortográficas y de puntuación
- Artículos definidos e indefinidos
- Sustantivos comunes y propios
- Pronombres personales, reflexivos, de objeto directo y objeto indirecto
- Modos verbales: verboide y verbo
- Verbos reflexivos
- Presente simple de indicativo, presente progresivo, futuro simple de indicativo y futuro perifrástico
- Imperativo formal e informal
Reconocer los usos y la aplicación de las reglas morfológicas y de
sintaxis:
- Estructura de la oración simple
- Sintaxis lógica: artículo-sustantivo-adjetivo calificativo
- Componentes lingüísticos: fonética, fonología y lexicología
- Elementos lingüísticos: semántica, semiótica y dialectología
- Ruido semántico
Identificar las variaciones, los usos de la lengua y las expresiones idiomáticas dentro de un campo semántico: Caló, jerga, argot, regionalismos.
</t>
  </si>
  <si>
    <t xml:space="preserve">Redactar párrafos con oraciones de acuerdo a las reglas y los usos gramaticales, ortográficos y de puntuación.
Construir textos simples a partir de los elementos gramaticales.
</t>
  </si>
  <si>
    <t>Analítico
Responsable
Observador
Proactivo
Asertivo
Sistemático
Creativo
Comprometido</t>
  </si>
  <si>
    <t>Estructura del texto</t>
  </si>
  <si>
    <t xml:space="preserve">Reconocer los elementos gramaticales que forman la oración: sujeto, verbo y predicado.
Identificar los elementos gramaticales y su función dentro de la composición del texto.
</t>
  </si>
  <si>
    <t>A partir de una narración anecdótica, redacta un texto relativo a temas de su área profesional que incluya un manejo razonable de las reglas gramaticales, ortográficas y de puntuación; las reglas morfológicas y de sintaxis; los usos de la lengua y las expresiones idiomáticas dentro de un campo semántico y los elementos gramaticales.</t>
  </si>
  <si>
    <t xml:space="preserve">1. Reconocer los componentes y usos gramaticales
2. Identificar las variaciones, los usos de la lengua y las expresiones idiomáticas
3. Comprender la estructura del texto
4. Reconocer los elementos gramaticales que forman la oración: sujeto, verbo y predicado
5.Comprender los elementos gramaticales y su función dentro de la composición del texto
</t>
  </si>
  <si>
    <t xml:space="preserve">Ensayo
Rúbrica de evaluación
</t>
  </si>
  <si>
    <t xml:space="preserve">Ejercicios prácticos
Equipos colaborativos
Investigación
</t>
  </si>
  <si>
    <t xml:space="preserve">Computadora
Equipo multimedia
Pintarrón
Internet
Libro de ejercicios
</t>
  </si>
  <si>
    <t>Organización y estructuración de ideas</t>
  </si>
  <si>
    <t>El alumno estructurará ideas para expresar puntos de vista y posturas propias y de otros autores.</t>
  </si>
  <si>
    <t>Proceso del pensamiento</t>
  </si>
  <si>
    <t xml:space="preserve">Distinguir los procesos del pensamiento y su función como fuente generadora de ideas:
-observación
-clasificación
-discriminación
-semejanzas
-diferencias
Identificar los elementos del pensamiento y su relación con el proceso de redacción.
</t>
  </si>
  <si>
    <t>Proponer alternativas ante hechos y experiencias.</t>
  </si>
  <si>
    <t xml:space="preserve">Proactivo
Asertivo
Creativo
Flexible
Observador
</t>
  </si>
  <si>
    <t>Métodos de organización de la información</t>
  </si>
  <si>
    <t xml:space="preserve">Distinguir los métodos de organización de la información y su aplicación en la elaboración de un texto.
Identificar las características de los organizadores de la información:
-mapas mentales
-mapas conceptuales
-cuadro sinóptico
-cuadros de doble entrada
-infografía
-cuadro comparativo
-diagrama de flujo
-diagrama de palabras clave
-árbol de decisiones
-diagrama de causa y efecto
Relacionar el uso de los organizadores gráficos con la fuente de información.
Identificar la estrategia Positivo-Negativo-Interesante (PNI), así como sus características y aplicación.
Distinguir las fichas de trabajo, sus características y aplicación:
-textuales
-de paráfrasis
-de resumen
-de comentario
Distinguir las fichas de referencia de acuerdo a la fuente consultada.
</t>
  </si>
  <si>
    <t xml:space="preserve">Elaborar organizadores de la información acordes a las características de la fuente de información y al propósito comunicativo.
Redactar juicios valorativos a partir de la técnica PNI.
</t>
  </si>
  <si>
    <t xml:space="preserve">Proactivo
Asertivo
Sistemático
Responsable
Creativo
Observador
</t>
  </si>
  <si>
    <t>Técnicas de comprensión lectora y auditiva</t>
  </si>
  <si>
    <t xml:space="preserve">Describir la función de la predicción como una técnica para identificar las ideas principales de un texto. 
Reconocer técnicas de comprensión lectora:
-subrayar
-notas al margen
-proponer situaciones
-buscar la palabra fantasma
-plantear un tema
-buscar la idea principal
-resumir
-lectura simultánea
Identificar técnicas de comprensión auditiva que favorecen la habilidad de escucha:
-caminata sonora
-círculo de escucha
-sonorización para la producción de historias.
</t>
  </si>
  <si>
    <t xml:space="preserve">Interpretar las ideas principales de textos escritos y su interrelación.
Estructurar ideas a partir de textos escritos.
Interpretar las ideas principales de material audiovisual y su interrelación.
Estructurar ideas a partir de textos orales.
</t>
  </si>
  <si>
    <t xml:space="preserve">Proactivo
Asertivo
Sistemático
Responsable
Creativo
Observador
Analítico
</t>
  </si>
  <si>
    <t>Tipos y vicios del lenguaje</t>
  </si>
  <si>
    <t xml:space="preserve">Distinguir los tipos de lenguaje:
-oral
-escrito
-kinésico
-proxémico
-icónico
-fonético
Identificar los vicios de lenguaje:
-barbarismos
-anfibología
-pleonasmo
-redundancia
-cacofonía
</t>
  </si>
  <si>
    <t xml:space="preserve">Determinar el tipo de lenguaje empleado en textos escritos u orales.
Localizar en textos orales y escritos, los vicios del lenguaje.
</t>
  </si>
  <si>
    <t xml:space="preserve">Elabora un organizador de información, a partir de una narración anecdótica con elementos orales y escritos, que incluya: 
- Puntos de vista, planteamientos y posturas de los personajes, y su interrelación
- Alternativas a la situación planteada
Integra una ficha de comentario expresando sus puntos de vista personales y los vicios del lenguaje identificados.
</t>
  </si>
  <si>
    <t xml:space="preserve">1. Comprender los métodos de organización de la información
2. Relacionar el uso de los organizadores gráficos con la fuente de información
3. Reconocer técnicas de comprensión lectora
4. Comprender las técnicas de comprensión lectora y auditiva
5. Identificar los tipos de lenguaje y sus aplicaciones
</t>
  </si>
  <si>
    <t xml:space="preserve">Lista de cotejo
Rúbrica de evaluación
</t>
  </si>
  <si>
    <t xml:space="preserve">Computadora
Equipo multimedia
Pintarrón
Internet
</t>
  </si>
  <si>
    <t>Introducción a la redacción</t>
  </si>
  <si>
    <t>El alumno redactará textos estructurados y desarrollados acordes a las técnicas de redacción, para contribuir a desarrollar proyectos de su área de especialización.</t>
  </si>
  <si>
    <t>Técnicas de análisis de textos</t>
  </si>
  <si>
    <t xml:space="preserve">Identificar las técnicas para el análisis de textos:
 - Escarabajo
 - Pirámide invertida
Describir los usos y aplicaciones de las técnicas en el análisis de textos.
</t>
  </si>
  <si>
    <t>Determinar la estructura e ideas principales de los textos.</t>
  </si>
  <si>
    <t xml:space="preserve">Responsable
Dispuesto
Ordenado
Pulcro
Ético
Creativo
</t>
  </si>
  <si>
    <t>Técnicas de redacción y modelo de referencias bibliográficas con el formato MLA</t>
  </si>
  <si>
    <t xml:space="preserve">Describir las técnicas y etapas de la redacción de documentos:
 - Selección del tema
 - Búsqueda de información
 - Elaboración de un bosquejo
 - Redacción de un borrador
 - Revisión
 - Redacción definitiva
Identificar los elementos, características y usos de las referencias bibliográficas del formato de la Modern Language Association (MLA).
</t>
  </si>
  <si>
    <t xml:space="preserve">Elaborar textos acordes a las técnicas de redacción.
Elaborar referencias bibliográficas acordes al formato MLA.
</t>
  </si>
  <si>
    <t>Cualidades de la redacción</t>
  </si>
  <si>
    <t xml:space="preserve">Identificar las características de una redacción eficiente y las técnicas para desarrollarlas:
 - Claridad
 - Concisión
 - Sencillez
 - Originalidad
Identificar las cualidades de la redacción y defectos, en la elaboración de textos:
 - Claridad y obscuridad
 - Precisión e imprecisión
 - Concisión y prolijidad
 - Cortesía y descortesía
 - Sencillez y afectación
 - Propiedad e impropiedad
</t>
  </si>
  <si>
    <t xml:space="preserve">Elaborar textos detallados, claros, concisos, sencillos y originales acerca de su entorno profesional y sociocultural.
Determinar los defectos de la redacción en textos.
</t>
  </si>
  <si>
    <t>A partir del análisis de un texto redacta un documento estructurado, claro, conciso, sencillo y original acerca de su entorno profesional y sociocultural, con referencias bibliográficas acordes al formato MLA y documenta en un anexo el proceso de redacción realizado.</t>
  </si>
  <si>
    <t xml:space="preserve">1.- Comprender las técnicas de análisis de textos
2.- Comprender las técnicas y etapas de la redacción de documentos
3.- Identificar las reglas de referencia bibliográfica de acuerdo al formato MLA
4.- Identificar las cualidades y defectos de la redacción
</t>
  </si>
  <si>
    <t xml:space="preserve">Proyecto
Rúbrica de evaluación
</t>
  </si>
  <si>
    <t xml:space="preserve">Ejercicios prácticos
Lectura asistida
Equipos colaborativos
</t>
  </si>
  <si>
    <t xml:space="preserve">Computadora
Equipo multimedia
Pintarrón
Internet
Ejercicios
</t>
  </si>
  <si>
    <t xml:space="preserve">Aula  </t>
  </si>
  <si>
    <t>Interpretar información compleja escrita y oral en textos escritos y orales extensos de temas concretos y abstractos, con carácter técnico de su área profesional y su entorno sociocultural, siguiendo líneas argumentales para definir y sustentar una postura propia.</t>
  </si>
  <si>
    <t xml:space="preserve">A partir de una información previamente proporcionada en forma oral o escrita:
- Reacciona de manera no verbal acorde al mensaje enviado
- Expone de forma detallada los planteamientos y las posturas, así como sus ventajas y desventajas
- Sustenta una opinión o propuesta personal
- Elabora una ficha de comentarios con base en los aspectos anteriores
</t>
  </si>
  <si>
    <t>Expresar sentimientos, pensamientos, conocimientos, experiencias, ideas, reflexiones, opiniones, de forma clara y detallada, argumentando y destacando la importancia, las ventajas y los inconvenientes de una amplia serie de temas relacionados con su contexto profesional y sociocultural, apoyado con el lenguaje no verbal en concordancia con el propósito comunicativo, para defender sus puntos de vista y presentar propuestas.</t>
  </si>
  <si>
    <t xml:space="preserve">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
</t>
  </si>
  <si>
    <t xml:space="preserve">Estructurar información de varias fuentes relativa a problemas contemporáneos y de su área de especialidad, en donde se refieren diferentes posturas o puntos de vista concretos, a través de técnicas de análisis de textos y métodos de organización gráfica, para relacionar, contrastar, definir y sustentar una postura propia o de otros. Realiza un organizador gráfico de la información sobre temas y problemas contemporáneos y de su área de especialidad, a partir de fuentes de diferente naturaleza, que incluya las siguientes características:
- Justificación de las fuentes consultadas
- Ideas principales y secundarias, y su interrelación
- Identificación de posturas y puntos de vista
- Causas y posibles consecuencias
- Postura personal
</t>
  </si>
  <si>
    <t xml:space="preserve">Realiza un organizador gráfico de la información sobre temas y problemas contemporáneos y de su área de especialidad, a partir de fuentes de diferente naturaleza, que incluya las siguientes características:
- Justificación de las fuentes consultadas
- Ideas principales y secundarias, y su interrelación
- Identificación de posturas y puntos de vista
- Causas y posibles consecuencias
- Postura personal
</t>
  </si>
  <si>
    <t>Redactar documentos claros y detallados sobre una amplia serie de temas relacionados con su contexto profesional y sociocultural, destacando la importancia de determinados hechos y experiencias, así como los motivos, para apoyar o refutar un punto de vista concreto.</t>
  </si>
  <si>
    <t xml:space="preserve">Redacta un reporte técnico sobre algún aspecto de su área de especialidad que incluya las siguientes características:
- 1500 palabras
- Ideas principales y secundarias lógicamente estructuradas
- Ortografía y puntuación razonablemente correcta
- Detalles sobre el asunto tratado
- Ventajas y desventajas desde un punto de vista concreto
- Argumentos que derivan en una opinión
</t>
  </si>
  <si>
    <t>Ramírez León, I (2014) Lectura, expresión oral y escrita I México México Anglo</t>
  </si>
  <si>
    <t>Gracián, R. (Coord.) (2015) Leo y Escribo I Guadalajara México Editoriales e Industrias Creativas de México.</t>
  </si>
  <si>
    <t>Pretrark, R. (2008) Redacción Dinámica México México Universidad Iberoamericana Puebla</t>
  </si>
  <si>
    <t>Bregante, J. s.a. Diccionario Espasa, Literatura Española Madrid España Espasa</t>
  </si>
  <si>
    <t>Garrido González, A. s.a. Diccionario General de la Lengua Española Madrid España Edebé</t>
  </si>
  <si>
    <t>Garrido González, A. s.a. Océano Práctico, diccionario de Sinónimos y antónimos España España Océano</t>
  </si>
  <si>
    <t>Guillermo Samperio, Berenice (2008) Cómo se escribe un cuento, 500 tips para nuevos cuentistas del siglo XXI España España Berenice Manuales</t>
  </si>
  <si>
    <t>Real Academia Española (2001) Ortografía de la Lengua Española España España Espasa</t>
  </si>
  <si>
    <t>Cassany Daniel (1994) Describir el escribir: cómo se aprende a escribir España España Paidós</t>
  </si>
  <si>
    <t>Argudín y Luna María (2006) Aprender a pensar leyendo bien España España Paidós</t>
  </si>
  <si>
    <t>Felipe Garrido (2004) Para leerte mejor, Mecanismos de lectura y de la formación de lectores capaces de escribir México México Paidós</t>
  </si>
  <si>
    <t>Cohen, Sandro (2011) Guía esencial para aprender a redactar México México Planeta</t>
  </si>
  <si>
    <t>Carlino, Paula (2005) Escribir, leer y aprender en la universidad, una introducción a la alfabetización académica México México Fondo de Cultura Económica</t>
  </si>
  <si>
    <t>Luis Ramoneda (2011) Manual de lectura y redacción Madrid España RIALP</t>
  </si>
  <si>
    <t>Allan y Barbara Pease (2011) El lenguaje del cuerpo humano en el trabajo Barcelona España AMAT</t>
  </si>
  <si>
    <t xml:space="preserve">FORMACIÓN SOCIOCULTURAL I
</t>
  </si>
  <si>
    <t xml:space="preserve">Actuar con valores y actitudes proactivas de excelencia y en armonía con su medio ambiente para desarrollar su potencial personal, social, y organizacional.  </t>
  </si>
  <si>
    <t>Integrar un plan de vida y carrera, a partir de una reflexión sobre valores y en armonía con el medio ambiente.</t>
  </si>
  <si>
    <t>Desarrollo sustentable</t>
  </si>
  <si>
    <t>Reflexionar sobre un modelo de desarrollo alternativo para mejorar su calidad de vida.</t>
  </si>
  <si>
    <t xml:space="preserve">Globalización: 
Económica, 
Cultural, 
Identidad
</t>
  </si>
  <si>
    <t>Reconocer, en una situación de globalización,  la internacionalización sin pérdida de identidad.</t>
  </si>
  <si>
    <t>Relacionar los conceptos insertos en la globalización con su desarrollo integral</t>
  </si>
  <si>
    <t xml:space="preserve">Respeto.
Responsabilidad.
</t>
  </si>
  <si>
    <t xml:space="preserve">Ejes de la sustentabilidad: Ecológico, 
Social, 
Económico, 
Espiritual, 
Político, 
Intelectual.
</t>
  </si>
  <si>
    <t>Explicar los beneficios de hacer suyo un modelo de desarrollo sustentable.</t>
  </si>
  <si>
    <t>Proponer un modelo alternativo para el desarrollo humano que considere los ejes de la sustentabilidad.</t>
  </si>
  <si>
    <t>Elaborará, a partir de una situación, una propuesta de acciones justificadas desde el enfoque de desarrollo sustentable para una organización dada.</t>
  </si>
  <si>
    <t xml:space="preserve">1. Comprende los conceptos relacionados al desarrollo sustentable
2. Relaciona estos conceptos con su desarrollo integral.
3. Analiza los beneficios de hacer suyo un modelo de desarrollo sustentable.
4. Propone acciones desde el enfoque del desarrollo sustentable.
del texto
</t>
  </si>
  <si>
    <t xml:space="preserve">Análisis de caso
Lista de cotejo
</t>
  </si>
  <si>
    <t xml:space="preserve">Sociodramas
Entrevistas
Análisis de casos
</t>
  </si>
  <si>
    <t>Video, carteles, Internet, Biblioteca, Revistas, Periódicos, Música y letra de canciones, publicidad, refranes, proyector, computadora, pizarrón, rotafolios.</t>
  </si>
  <si>
    <t>Plan de vida y carrera</t>
  </si>
  <si>
    <t>Elaborar un plan de vida y carrera integral, a corto, mediano y largo plazo, para su autorrealización.</t>
  </si>
  <si>
    <t xml:space="preserve">Crecimiento humano </t>
  </si>
  <si>
    <t xml:space="preserve">Describir el concepto del crecimiento humano desde los modelos:
- espiritual 
- biológico y social
- laboral y profesional
- intelectual
</t>
  </si>
  <si>
    <t xml:space="preserve">Proponer actividades que estimulen el crecimiento humano integral. 
</t>
  </si>
  <si>
    <t xml:space="preserve">Respeto.
Responsabilidad.
Analítico.
Introspectivo.
</t>
  </si>
  <si>
    <t xml:space="preserve">Identificar los componentes que integran un plan de vida y carrera.
</t>
  </si>
  <si>
    <t>Elaborar un plan de vida dirigido a su autorrealización, a corto, mediano y largo plazo.</t>
  </si>
  <si>
    <t>Realiza un plan de vida y carrera para si mismo que considere valores, personalidad sana y modelo de desarrollo sustentable.</t>
  </si>
  <si>
    <t xml:space="preserve">1. Comprender el concepto del crecimiento humano desde los modelos espiritual, biológico y social, laboral y profesional,  intelectual
2. Identificar las actividades que estimulen el crecimiento humano integral. 
3. Relacionar estas actividades y conceptos con su actuar cotidiano
4. Identificar los componentes que integran un plan de vida y carrera.
5. Elaborar un plan de vida dirigido a su autorrealización, a corto, mediano y largo plazo.
aplicaciones
</t>
  </si>
  <si>
    <t xml:space="preserve">Proyecto
Lista de cotejo
</t>
  </si>
  <si>
    <t xml:space="preserve">Sociodrama
Debate
Equipos colaborativos
</t>
  </si>
  <si>
    <t>Video, carteles, Internet, Biblioteca, Revistas, Periódicos, Música y letra de canciones, publicidad, refranes, acetatos, proyector, computadora, pizarrón, rotafolios.</t>
  </si>
  <si>
    <t>Identificar los valores a partir de una teoría, para asignar su jerarquía.</t>
  </si>
  <si>
    <t>Identifica los niveles de valor de una situación dada, positiva o negativamente, en sus ejes material, intelectual y espiritual.</t>
  </si>
  <si>
    <t>Analizar situaciones humanas para comprender su significado.</t>
  </si>
  <si>
    <t>Argumenta racionalmente el significado de situaciones reales.</t>
  </si>
  <si>
    <t>Evaluar su sistema de valores para identificar carencias y fortalezas y oportunidades de crecimiento personal</t>
  </si>
  <si>
    <t>Realiza un análisis autocrítico de su desempeño.</t>
  </si>
  <si>
    <t>Elabora un plan de vida considerando  objetivos personales y profesionales y  su interacción con el entorno</t>
  </si>
  <si>
    <t>Elabora un plan de vida que incluya objetivos personales y profesionales acorde a su sistema de valores.</t>
  </si>
  <si>
    <t xml:space="preserve">Juan Lafarga y Gómez del Campo, José. 1978 Desarrollo del potencial humano. Volúmenes 1 y 2. México México Ed. Trillas
</t>
  </si>
  <si>
    <t xml:space="preserve">Días, Jesús,  Rodríguez, Carlos, Estrada Javier y García María 1988 El trabajo en equipo. México México Ed. Sitesa
</t>
  </si>
  <si>
    <t xml:space="preserve">Rodríguez Carlos y García María.
 1988 Jefe hoy, mañana dirigente.
 México México Ed. Diana
</t>
  </si>
  <si>
    <t xml:space="preserve">Urdaneta Ballen, Orlando. 2000 Desarrollo del capital humano en el escenario de la globalización, el 3/ed.
 México México Ed. Panamericana
</t>
  </si>
  <si>
    <t>Sanchez-Fuentes, Francisco 2003 Perfil humano del líder / desarrollo y formación de líderes. México México Ed. Contenidos de formación integral</t>
  </si>
  <si>
    <t xml:space="preserve">Riccardo Riccardi,
2001 El arquitecto del desarrollo humano y organizacional,
 México México Ed. Macchi
</t>
  </si>
  <si>
    <t xml:space="preserve">Albach, Horst. 1999 Globalización.
 México México Ed. Díaz de santos
</t>
  </si>
  <si>
    <t>Roitman Rosenmann, Marcos 2006 El pensamiento sistémico México México Ed. Siglo XXI</t>
  </si>
  <si>
    <t>Joseph O'Connor 2008 Introducción al pensamiento sistémico. México México Ed. Urano</t>
  </si>
  <si>
    <t xml:space="preserve">Lewicki. Ed. 1990 Desarrollo organizacional.
 México México Ed. Noriega Limusa
</t>
  </si>
  <si>
    <t>ÁLGEBRA LINEAL</t>
  </si>
  <si>
    <t>TECNOLOGÍAS DE LA INFORMACIÓN ÁREA DESARROLLO DE SOFTWARE MULTIPLATAFORMA</t>
  </si>
  <si>
    <t>Plantear y solucionar problemas con base en los principios y teorías de física, química y matemáticas, a través del método científico para sustentar la toma de decisiones en los ámbitos científico y tecnológico.</t>
  </si>
  <si>
    <t>El alumno resolverá problemas matemáticos a través del uso del álgebra, matrices y sistemas de ecuaciones para contribuir en la toma de decisiones en su entorno profesional y cotidiano.</t>
  </si>
  <si>
    <t>Sistemas de Numeración</t>
  </si>
  <si>
    <t>El alumno resolverá problemas matemáticos de la vida cotidiana para contribuir a su manejo en el nivel superior.</t>
  </si>
  <si>
    <t>Clasificación de los números reales</t>
  </si>
  <si>
    <t xml:space="preserve">Identificar los números reales en la recta numérica.
Explicar el proceso de resolución de las operaciones aritméticas: suma, resta, multiplicación y división.
</t>
  </si>
  <si>
    <t>Resolver problemas matemáticos de su entorno.</t>
  </si>
  <si>
    <t xml:space="preserve">Sistemático
Analítico
Trabajo colaborativo Autónomo
Ético
Creativo
</t>
  </si>
  <si>
    <t>Números complejos</t>
  </si>
  <si>
    <t xml:space="preserve">Explicar el concepto de números complejos.
Identificar la representación en forma gráfica y polar.
Explicar el proceso de resolución de operaciones con números complejos: suma, resta, multiplicación, división y Teorema de D´Moivre.
</t>
  </si>
  <si>
    <t>Representar soluciones no reales en problemas matemáticos</t>
  </si>
  <si>
    <t xml:space="preserve">Sistemático
Analítico
Trabajo colaborativo Autónomo 
Ético
Creativo
</t>
  </si>
  <si>
    <t>Sistemas de numeración</t>
  </si>
  <si>
    <t>Identificar los sistemas de numeración: binario, decimal, octal y hexadecimal. Explicar la conversión entre los sistemas de numeración.</t>
  </si>
  <si>
    <t>Realizar conversiones entre sistemas numéricos.</t>
  </si>
  <si>
    <t>Sistemático
Analítico
Trabajo colaborativo Autónomo
Ético
Creativo</t>
  </si>
  <si>
    <t xml:space="preserve">A partir de un caso de estudio resuelve problemas de su entorno en el que involucren la aplicación de:
- Números reales
- Números complejos
- Sistemas de numeración
</t>
  </si>
  <si>
    <t xml:space="preserve">1. Comprender los números reales y su representación en la recta numérica
2. Identificar el proceso de solución de operaciones aritméticas
3. Comprender el proceso de números complejos y su representación en forma gráfica y polar
4. Explicar los sistemas de numeración y sus conversiones entre ellas
</t>
  </si>
  <si>
    <t xml:space="preserve">Estudio de caso
Lista de cotejo
</t>
  </si>
  <si>
    <t xml:space="preserve">Estudio de caso
Trabajo colaborativo
Aprendizaje basado en problemas
</t>
  </si>
  <si>
    <t xml:space="preserve">Internet
Cañón
Pintarrón
Equipo de cómputo
Material impreso
Calculadora científica
</t>
  </si>
  <si>
    <t>Álgebra</t>
  </si>
  <si>
    <t>El alumno desarrollará problemas algebraicos para resolver situaciones de la vida cotidiana.</t>
  </si>
  <si>
    <t>Expresiones algebraicas y su clasificación</t>
  </si>
  <si>
    <t>Identificar términos algebraicos.
Clasificar expresiones algebraicas (monomio, binomio, polinomio).
Explicar la traducción del lenguaje común al algebraico.</t>
  </si>
  <si>
    <t xml:space="preserve">Representar expresiones en lenguaje algebraico.
Plantear expresiones algebraicas a partir de situaciones dadas.
</t>
  </si>
  <si>
    <t xml:space="preserve">Sistemático
Analítico 
Trabajo colaborativo Autónomo 
Ético
Creativo
</t>
  </si>
  <si>
    <t>Operaciones algebraicas</t>
  </si>
  <si>
    <t>Explicar el proceso de resolución de operaciones algebraicas: suma, resta, multiplicación, división, potenciación y radicales</t>
  </si>
  <si>
    <t>Determinar el resultado de operaciones algebraicas</t>
  </si>
  <si>
    <t xml:space="preserve">Sistemático 
Analítico  
Trabajo colaborativo Autónomo 
Ético
Creativo
</t>
  </si>
  <si>
    <t>Productos notables</t>
  </si>
  <si>
    <t xml:space="preserve">Identificar el concepto de producto notable. 
Distinguir los productos notables:
-Binomio al cuadrado
-Binomio al cubo
-Binomios con término común
-Binomios conjugados
Explicar las reglas para desarrollar un producto notable.
</t>
  </si>
  <si>
    <t>Desarrollar productos notables.</t>
  </si>
  <si>
    <t xml:space="preserve">Sistemático
Analítico 
Trabajo colaborativo
Autónomo 
Ético
Creativo
</t>
  </si>
  <si>
    <t>Factorización</t>
  </si>
  <si>
    <t xml:space="preserve">Definir el concepto de factorización.
Clasificar los tipos de factorización:
-Término común
-Trinomio cuadrado perfecto
-Diferencia de cuadrados
-Suma y diferencia de cubos
-Trinomios de la forma x2 + bx + c y ax2 + bx + c.
Explicar los métodos de factorización.
</t>
  </si>
  <si>
    <t>Factorizar expresiones algebraicas.</t>
  </si>
  <si>
    <t xml:space="preserve">Sistemático 
Analítico
Trabajo colaborativo Autónomo 
Ético
Creativo
</t>
  </si>
  <si>
    <t xml:space="preserve">Integra un portafolio de evidencias que contenga:
a) Solución de 5 ejercicios de cada uno de los siguientes temas:
- Lenguaje algebraico
- Operaciones algebraicas
- Productos notables
- Factorización
b) Solución de un caso práctico sobre situaciones de su entorno donde los datos de inicio sean expresiones algebraicas de los conceptos analizados
</t>
  </si>
  <si>
    <t xml:space="preserve">Estudio de casos
Equipos colaborativos
Solución de problemas
</t>
  </si>
  <si>
    <t>Ecuaciones e Inecuaciones</t>
  </si>
  <si>
    <t>El alumno resolverá ecuaciones, inecuaciones y sistemas de ecuaciones para contribuir a la toma de decisiones sobre problemas de su entorno cotidiano y profesional.</t>
  </si>
  <si>
    <t>Ecuaciones de primer grado</t>
  </si>
  <si>
    <t xml:space="preserve">Identificar el concepto y el proceso de resolución de las ecuaciones lineales :
- Enteras
- Fraccionarias
- Con signos de agrupación
- Con literales
Explicar el proceso de planteamiento y validación de ecuaciones lineales.
</t>
  </si>
  <si>
    <t xml:space="preserve">Resolver ecuaciones lineales.
Plantear ecuaciones lineales en problemas de su entorno.
Validar resultados en relación al contexto del problema.
Interpretar los resultados obtenidos.
</t>
  </si>
  <si>
    <t xml:space="preserve">Sistemático
Analítico
Trabajo colaborativo
Autónomo
Ético
Creativo
</t>
  </si>
  <si>
    <t>Desigualdades lineales</t>
  </si>
  <si>
    <t xml:space="preserve">Identificar el concepto de desigualdad lineal e intervalo.
Describir las propiedades de las desigualdades lineales.
Identificar la representación del conjunto solución de una desigualdad lineal por:
- Intervalo 
- Gráfico
</t>
  </si>
  <si>
    <t xml:space="preserve">Resolver desigualdades lineales.
Representar los resultados obtenidos en forma gráfica y de intervalo.
</t>
  </si>
  <si>
    <t xml:space="preserve">Sistemático
Analítico 
Trabajo colaborativo
Autónomo 
Ético
Creativo
Proactivo
</t>
  </si>
  <si>
    <t>Sistemas de ecuaciones lineales con dos incógnitas</t>
  </si>
  <si>
    <t xml:space="preserve">Identificar el concepto de sistemas de ecuaciones lineales con dos incógnitas.
Describir gráficamente los tipos de solución de un sistema de ecuaciones lineales:
- Solución única
- Infinidad de soluciones
- Sin solución
Explicar los métodos de solución de los sistemas de ecuaciones lineales con dos incógnitas:
- Eliminación
- Sustitución
- Igualación
Explicar el proceso de planteamiento y validación de sistemas de ecuaciones lineales de dos incógnitas.
</t>
  </si>
  <si>
    <t xml:space="preserve">Resolver sistemas de ecuaciones lineales con dos incógnitas.
Plantear sistemas de ecuaciones lineales con dos incógnitas en problemas de su entorno.
Validar resultados en relación al contexto del problema.
Interpretar los resultados obtenidos.
</t>
  </si>
  <si>
    <t xml:space="preserve">Sistemático
Analítico
Trabajo colaborativo
Autónomo 
Ético
Creativo
Proactivo
</t>
  </si>
  <si>
    <t>Ecuaciones de Segundo Grado</t>
  </si>
  <si>
    <t xml:space="preserve">Identificar el concepto y tipo de ecuaciones cuadráticas:
- Completa: ax2 + bx + c = 0
- Mixta: ax2 + bx = 0
- Pura: ax2 + c = 0
Describir gráficamente los tipos de solución de una ecuación cuadrática:
- Dos soluciones
- Una solución
- Sin solución
Explicar los métodos de solución de ecuaciones cuadráticas:
- Fórmula general
- Factorización
- Despeje directo
Explicar el proceso de planteamiento y validación de ecuaciones cuadráticas.
</t>
  </si>
  <si>
    <t xml:space="preserve">Resolver ecuaciones cuadráticas.
Plantear ecuaciones cuadráticas en problemas de su entorno.
Validar resultados en relación al contexto del problema.
Interpretar los resultados obtenidos.
</t>
  </si>
  <si>
    <t xml:space="preserve">Sistemático
Analítico
Trabajo colaborativo
Autónomo
Ético
Creativo
Proactivo
</t>
  </si>
  <si>
    <t xml:space="preserve">Integra un portafolio de evidencias que incluya:
* A partir de 3 casos de su entorno, uno sobre ecuaciones de primer grado, otro sobre sistemas de ecuaciones y un tercero de ecuaciones cuadráticas, integra un portafolio de evidencias que contenga en cada uno de los casos:
a) Planteamiento de la ecuación
b) Resolución de la ecuación
c) Validación de los resultados
d) Interpretación los resultados obtenidos
* Compendio de 5 ejercicios de desigualdades lineales, con su resolución y representación.
</t>
  </si>
  <si>
    <t xml:space="preserve">1. Identificar el concepto de ecuaciones lineales y su procedimiento de resolución
2. Comprender el concepto de sistemas de ecuaciones lineales y los métodos de resolución
3. Identificar el concepto de ecuaciones cuadráticas y los procedimientos de solución
4. Plantear los diferentes tipos de ecuaciones en problemas de su entorno
5. Validar las soluciones obtenidas en relación a las situaciones presentadas
</t>
  </si>
  <si>
    <t>Álgebra Lineal</t>
  </si>
  <si>
    <t>El alumno resolverá problemas de matrices y sistemas de ecuaciones lineales de tres o más incógnitas, para contribuir a la toma de decisiones.</t>
  </si>
  <si>
    <t>Matrices</t>
  </si>
  <si>
    <t xml:space="preserve">Identificar el concepto de matriz.
Identificar los tipos de matrices de acuerdo a sus características: 
- Fila
- Columna
- Rectangular
- Cuadrada
- Triangular superior
- Triangular inferior
- Identidad
Explicar el proceso de solución de las operaciones matriciales:
- Suma
- Resta
- Multiplicación escalar y matricial
- Matriz inversa
- Matriz transpuesta
Explicar el proceso de planteamiento y validación de datos en una matriz.
</t>
  </si>
  <si>
    <t xml:space="preserve">Representar información en matrices.
Resolver operaciones con matrices.
Plantear matrices en problemas de su entorno.
Validar resultados en relación al contexto del problema.
Interpretar los resultados obtenidos.
</t>
  </si>
  <si>
    <t>Determinantes</t>
  </si>
  <si>
    <t xml:space="preserve">Identificar el concepto de determinante de una matriz.
Explicar la obtención de determinante con la regla de Sarrus y el método de cofactores.
</t>
  </si>
  <si>
    <t xml:space="preserve">Obtener el determinante de una matríz. </t>
  </si>
  <si>
    <t xml:space="preserve">Sistemático
Analítico
Trabajo colaborativo
Autónomo 
Ético
</t>
  </si>
  <si>
    <t>Sistemas de ecuaciones lineales con matrices</t>
  </si>
  <si>
    <t xml:space="preserve">Identificar el concepto de sistema de ecuaciones lineales de tres o más incógnitas.
Identificar los elementos de la matriz de coeficientes y la matriz aumentada.
Explicar los métodos de solución de un sistema de ecuaciones lineales de tres o más incógnitas:
- Gauss
- Gauss-Jordan 
- Matriz  Inversa
- Regla de Cramer
Explicar el proceso de planteamiento y validación de sistemas de ecuaciones lineales de tres o más incógnitas.
</t>
  </si>
  <si>
    <t xml:space="preserve">Representar en una matriz sistemas de ecuaciones lineales de tres o más incógnitas.
Solucionar sistemas de ecuaciones lineales de tres o más incógnitas. 
Plantear sistemas de ecuaciones lineales con tres o más incógnitas en problemas de su entorno.
Validar resultados en relación al contexto del problema.
Interpretar los resultados obtenidos.
</t>
  </si>
  <si>
    <t xml:space="preserve">Sistemático
Analítico
Trabajo colaborativo
Autónomo  
Ético
Creativo
</t>
  </si>
  <si>
    <t xml:space="preserve">A partir de 2 casos de su entorno, integra un portafolio de evidencias que contenga:
* Operaciones con matrices:
a) Planteamiento de la matriz
b) Resolución de las operaciones de la matriz
c) Validación de los resultados
d) Interpretación de resultados
* Sistemas de ecuaciones lineales de tres o más incógnitas:
a) Representación del sistema de ecuaciones lineales en una matriz
b) Solución del sistema de ecuaciones lineales mediante dos métodos
c) Validación de los resultados
d) Interpretación de resultados
</t>
  </si>
  <si>
    <t xml:space="preserve">1. Identificar concepto, características y tipos de matrices
2. Comprender el proceso de resolución de operaciones con matrices y la obtención del determinante
3. Identificar el concepto y métodos de solución de los sistemas de ecuaciones lineales de tres o más incógnitas
4. Comprender el proceso de planteamiento y validación de los sistemas de ecuaciones lineales de tres o más incógnitas en problemas de su entorno
5. Interpretar las soluciones obtenidas en relación a las situaciones presentadas
</t>
  </si>
  <si>
    <t>Elabora un modelo matemático que exprese la relación entre los elementos, condiciones y variables en forma de diagrama, esquema, matriz, ecuación, función, gráfica o tabla de valores</t>
  </si>
  <si>
    <t xml:space="preserve">Desarrolla la solución del modelo matemático que contenga:
- Método, herramientas y principios matemáticos empleados y su justificación
- Demostración matemática
- Solución 
- Comprobación de la solución obtenida
</t>
  </si>
  <si>
    <t xml:space="preserve">Elabora un reporte que contenga:
- Interpretación de resultados con respecto al problema planteado
- Discusión de resultados
- Conclusión y recomendaciones
</t>
  </si>
  <si>
    <t>Swokowski, Earl W. / Jeffery A. Cole (2011) Álgebra y trigonometría con geometría analítica España España Cengage Learning</t>
  </si>
  <si>
    <t>Poole, David (2011) Álgebra lineal. Una introducción moderna España España Cengage Learning</t>
  </si>
  <si>
    <t xml:space="preserve">Stanley
Grossman (2012) Álgebra Lineal México México Mc Graw Hill
</t>
  </si>
  <si>
    <t>CONAMAT (2009) Álgebra México México Pearson</t>
  </si>
  <si>
    <t>Baldor, Aurelio (2013) Álgebra de Baldor México México Patria</t>
  </si>
  <si>
    <t>Del Valle, Juan (2011) Álgebra Lineal para estudiantes de Ingeniería y Ciencias México México Mc Graw Hill</t>
  </si>
  <si>
    <t>Kaufmann Jerome E.  (2010) Álgebra México México Cengage Learning</t>
  </si>
  <si>
    <t>El alumno implementará redes de área  local realizando configuración de routers y switches, aplicando esquemas de direccionamiento IP para proporcionar acceso a recursos y servicios.</t>
  </si>
  <si>
    <t>Introducción a las Redes de Datos</t>
  </si>
  <si>
    <t>El alumno describirá el modelo de una red de datos en función de los componentes utilizados de acuerdo a su arquitectura para entender su comportamiento y evolución.</t>
  </si>
  <si>
    <t>Componentes de una red de datos.</t>
  </si>
  <si>
    <t>Identificar los elementos que componen una red de datos.</t>
  </si>
  <si>
    <t xml:space="preserve">Verificar en una red operativa los elementos de comunicación con base en sus características, ventajas y desventajas. </t>
  </si>
  <si>
    <t xml:space="preserve">Analítico.
Proactivo.
Trabajo en equipo.
Crítico.
</t>
  </si>
  <si>
    <t>Clasificación de redes.</t>
  </si>
  <si>
    <t>Distinguir las características que identifican los diferentes tipos de redes.</t>
  </si>
  <si>
    <t xml:space="preserve">Verificar en una red operativa las topologías físicas y lógicas de acuerdo al entorno de aplicación. </t>
  </si>
  <si>
    <t xml:space="preserve">Analítico.
Proactivo.
Trabajo en equipo.
Crítico
</t>
  </si>
  <si>
    <t>Evolución de las redes de datos</t>
  </si>
  <si>
    <t>Describir la evolución de las redes de datos y sus requerimientos de confiabilidad.</t>
  </si>
  <si>
    <t xml:space="preserve">Analítico.
Proactivo.
Hábil para sintetizar e interpretar información.
Hábil para investigar.
</t>
  </si>
  <si>
    <t>Tecnologías emergentes de redes.</t>
  </si>
  <si>
    <t>Identificar las tendencias sobre las que se desarrollan las redes de datos actuales</t>
  </si>
  <si>
    <t xml:space="preserve">Analítico.
Proactivo.
Hábil para sintetizar
e interpretar información.
Hábil para investigar.
</t>
  </si>
  <si>
    <t xml:space="preserve">Elabora a partir de un escenario dado, un reporte que incluya:
• Características de todos y cada uno de los componentes de un sistema de comunicación.
• Identificar la Topología física y Topología lógica que utiliza.
• Clasificar los dispositivos en las capas de los modelos de referencia.
• Línea del tiempo que presenta la evolución de las redes de datos, haciendo énfasis en los elementos que le dan confiabilidad. 
</t>
  </si>
  <si>
    <t xml:space="preserve">1.Identificar los elementos de un sistema de comunicación.
2. Comprender las funciones y diferencias de cada una de las capas de los modelos de referencia.
3. Relacionar las topologías lógicas con las físicas.
4. Comprender la evolución de las redes de datos y las características que deben poseer para ser confiables.
</t>
  </si>
  <si>
    <t xml:space="preserve">- Estudio de Casos.
- Lista de Cotejo
</t>
  </si>
  <si>
    <t>Aprendizaje basado en proyectos.
- Tareas de investigación.</t>
  </si>
  <si>
    <t>Aula Laboratorio / Taller</t>
  </si>
  <si>
    <t>Protocolos y Comunicación en la Red</t>
  </si>
  <si>
    <t>El alumno identificará el proceso de comunicación a través del reconocimiento de las reglas, protocolos y estándares existentes para describir el flujo de información en una red.</t>
  </si>
  <si>
    <t>Protocolos y Estándares de redes.</t>
  </si>
  <si>
    <t xml:space="preserve">Identificar los protocolos y estándares aplicables a las redes de datos. </t>
  </si>
  <si>
    <t xml:space="preserve">Crítico.
Observador.
Sistemático.
Analítico.
Hábil para interpretar información
</t>
  </si>
  <si>
    <t>Modelos de referencia.</t>
  </si>
  <si>
    <t>Comparar los modelos de referencia OSI y TCP/IP.</t>
  </si>
  <si>
    <t>Determinar las funciones de las capas de los modelos de referencia a partir del análisis de una aplicación.</t>
  </si>
  <si>
    <t xml:space="preserve">Observador.
Crítico.
Sistemático.
Analítico.
Hábil para interpretar información
</t>
  </si>
  <si>
    <t>Encapsulamiento de datos.</t>
  </si>
  <si>
    <t>Describir el proceso de encapsulamiento de datos.</t>
  </si>
  <si>
    <t xml:space="preserve">Elaborar diagramas del proceso de encapsulamiento de datos. </t>
  </si>
  <si>
    <t xml:space="preserve">Analítico.
Hábil para sintetizar
e interpretar información.
Analítico.
</t>
  </si>
  <si>
    <t xml:space="preserve">Elabora a partir de un escenario, un reporte que incluya:
• Un diagrama de los modelos de referencia OSI y TCP/IP señalando sus diferencias y semejanzas.
• Identificación de los nombres de las PDU en cada capa de los modelos.
• Identificación de los protocolos y estándares que operan en cada capa de los modelos.
</t>
  </si>
  <si>
    <t xml:space="preserve">1. Entender el concepto y las diferencias entre de Estándar y Protocolo.
2. Identificar las capas de los modelos de referencia OSI y TCP/IP.
3. Comparar los modelos de referencia OSI y TCP/IP.
4. Comprender el proceso de encapsulamiento de datos en las diferentes capas de los modelos de referencia.
</t>
  </si>
  <si>
    <t>Ejercicios prácticos.
- Lista de cotejo.</t>
  </si>
  <si>
    <t xml:space="preserve">Análisis de casos.
- Equipos Colaborativos.
- Investigación.
</t>
  </si>
  <si>
    <t>Acceso a la Red</t>
  </si>
  <si>
    <t>El alumno reconocerá las funciones de la capa física y de enlace de datos para la integración de dispositivos en una red de área local.</t>
  </si>
  <si>
    <t>Protocolos y medios de la capa física.</t>
  </si>
  <si>
    <t xml:space="preserve">Identificar las características de los medios y protocolos de transmisión. </t>
  </si>
  <si>
    <t>Seleccionar el medio de transmisión y protocolos de comunicación con base en el entorno de red específico.</t>
  </si>
  <si>
    <t xml:space="preserve">Hábil para interpretar información.
Analítica.
Sistemático.
Lógico.
Observador.
</t>
  </si>
  <si>
    <t>Control de acceso al medio.</t>
  </si>
  <si>
    <t>Identificar los tipos de topologías WAN y LAN y la estructura de la trama.</t>
  </si>
  <si>
    <t xml:space="preserve">Elaborar topologías físicas de redes de área local y amplia, así como diagramas de la estructura de la trama genérica. </t>
  </si>
  <si>
    <t xml:space="preserve">Observador.
Analítico.
Lógico.
Sistemático.
</t>
  </si>
  <si>
    <t>Protocolo Ethernet.</t>
  </si>
  <si>
    <t xml:space="preserve">Identificar los conceptos básicos y reglas de Ethernet, las capas del modelo OSI en las que opera y la estructura de la trama. </t>
  </si>
  <si>
    <t>Seleccionar analizadores de tráfico para examinar la trama ethernet.</t>
  </si>
  <si>
    <t xml:space="preserve">Analítico.
Observador.
Sistemático.
Hábil para sintetizar e interpretar información.
</t>
  </si>
  <si>
    <t>Switches LAN.</t>
  </si>
  <si>
    <t>Identificar el funcionamiento y las características de un switch.</t>
  </si>
  <si>
    <t>Documentar tablas de direccionamiento MAC de Switches.</t>
  </si>
  <si>
    <t xml:space="preserve">Elabora una tabla comparativa a partir de un escenario planteado que incluya:
• Velocidades de transmisión.
• Tipo de medio.
• Característica del estándar IEEE802.3 Ethernet.
• Identificación de las funciones y elementos de software y hardware de un Switch.
</t>
  </si>
  <si>
    <t xml:space="preserve">1. Identificar la función de Ethernet y su relación con las capas de modelo OSI, así como la estructura de una trama Ethernet.
2. Comprender la función de la MAC Ethernet.
3. Identificar las diferencias entre los estándares Ethernet en la capa física, así como el uso de switches en una red Ethernet.
4. Identificar los datos obtenidos con la herramienta captura de tráfico de red.
5. Identificar el proceso de la resolución de las direcciones IPv4 en direcciones MAC a partir del uso del protocolo ARP.
</t>
  </si>
  <si>
    <t>Lista de cotejo.
- Portafolio de evidencias.</t>
  </si>
  <si>
    <t>investigación.
- Representaciones visuales de conceptos
- Mapas mentales y conceptuales.</t>
  </si>
  <si>
    <t xml:space="preserve">Material didáctico en línea especializado en redes.
Equipo audiovisual o video proyección.
Pintarrón.
Computadora.
Software simulador de redes.
Software analizador de tráfico en redes de datos.
</t>
  </si>
  <si>
    <t>Capa de Red</t>
  </si>
  <si>
    <t>El alumno identificará los componentes que operan en la capa de red para la interconexión de redes de área local.</t>
  </si>
  <si>
    <t>Protocolos de la capa de red.</t>
  </si>
  <si>
    <t>Describir las características básicas del protocolo IP.</t>
  </si>
  <si>
    <t xml:space="preserve">Determinar los elementos del encabezado de un paquete de protocolo IP versión 4 y 6. </t>
  </si>
  <si>
    <t xml:space="preserve">Analítico.
Sistemático.
Hábil para sintetizar e interpretar información.
</t>
  </si>
  <si>
    <t>Interconexión de redes.</t>
  </si>
  <si>
    <t xml:space="preserve">Identificar los criterios, factores y elementos que permiten la interconexión de redes de datos. </t>
  </si>
  <si>
    <t xml:space="preserve">Analítico.
Lógico.
Crítico.
Pensamiento sistemático.
Hábil para sintetizar e interpretar información.
</t>
  </si>
  <si>
    <t>Routers.</t>
  </si>
  <si>
    <t>Identificar los componentes de hardware y software de un router.</t>
  </si>
  <si>
    <t xml:space="preserve">Validar la conexión física y el arranque de un router en redes de datos. </t>
  </si>
  <si>
    <t xml:space="preserve">Observador.
Lógico.
Analítico.
Ordenado.
Proactivo.
</t>
  </si>
  <si>
    <t>Configuración básica de un Router.</t>
  </si>
  <si>
    <t xml:space="preserve">Identificar los modos de configuración de un router. </t>
  </si>
  <si>
    <t xml:space="preserve">Realizar la configuración de nombre, contraseñas, interfaces, puerta de enlace predeterminada, encriptación, accesos a consola física o virtual.  </t>
  </si>
  <si>
    <t xml:space="preserve">Sistemático.
Lógico.
Metódico.
Observador.
Analítico.
</t>
  </si>
  <si>
    <t xml:space="preserve">Elabora un reporte y un script de configuración de un router a partir de un escenario planteado que incluya lo siguiente:
• Descripción de las características de cada elemento de hardware y software que componen un router.
• Diagrama de la estructura de un paquete IPv4 e IPv6.
• Descripción de los comandos empleados para la configuración básica de un router.
• Instrucciones/ Comandos para la configuración de Nombre del dispositivo, Contraseñas para los diversos modos de configuración y líneas de comandos, encriptación de contraseñas, parámetros de red de las interfaces existentes en el dispositivo y puerta de enlace predeterminada.
</t>
  </si>
  <si>
    <t xml:space="preserve">1. Identificar las tres características básicas del protocolo IP.
2. Analizar la estructura de los encabezados de los paquetes del protocolo IP versión 4 y 6. 
3. Identificar el proceso de interconexión de redes.
4. Identificar los elementos de hardware y software que componen un router.
5. Realizar la configuración inicial de un router.
</t>
  </si>
  <si>
    <t>Ejercicio práctico.
- Lista de cotejo.</t>
  </si>
  <si>
    <t xml:space="preserve">Investigación.
- Práctica de laboratorio.
- Simulación.
</t>
  </si>
  <si>
    <t xml:space="preserve">Material didáctico en línea especializado en redes.
Equipo audiovisual o video proyección.
Computadora.
Pintarrón.
Software simulador de redes.
Software analizador de tráfico en redes de datos.
</t>
  </si>
  <si>
    <t>Protocolo de Internet</t>
  </si>
  <si>
    <t>El alumno describirá los protocolos, funciones y servicios utilizados en las capas superiores del modelo de referencia OSI para la interacción entre las aplicaciones del usuario final.</t>
  </si>
  <si>
    <t>Direccionamiento IPv4.</t>
  </si>
  <si>
    <t>Identificar las características de una dirección IPv4 y su relación con la máscara de subred</t>
  </si>
  <si>
    <t>Realizar la configuración de los parámetros de red en dispositivos.</t>
  </si>
  <si>
    <t xml:space="preserve">Observador.
Analítico.
Metódico.
Hábil para sintetizar e interpretar información.
Observador.
</t>
  </si>
  <si>
    <t>Direccionamiento IPv6.</t>
  </si>
  <si>
    <t>Identificar las características de una dirección IPv6 y su relación con el prefijo de red.</t>
  </si>
  <si>
    <t>Segmentación lógica de redes IPv4.</t>
  </si>
  <si>
    <t>Describir el proceso de división de redes IPv4 en subredes.</t>
  </si>
  <si>
    <t>Elaborar esquemas de direccionamiento de subredes IPv4.</t>
  </si>
  <si>
    <t>Segmentación lógica de redes IPv6.</t>
  </si>
  <si>
    <t>Describir el proceso de división de redes IPv6 en subredes.</t>
  </si>
  <si>
    <t>Elaborar esquemas de direccionamiento de subredes IPv6.</t>
  </si>
  <si>
    <t xml:space="preserve">Elabora un reporte de direccionamiento IP a partir de un escenario planteado que contenga: 
• Esquema de direccionamiento para el protocolo IPv4.
• Esquema de direccionamiento para el protocolo IPv6. 
</t>
  </si>
  <si>
    <t xml:space="preserve">1. Identificar las clases y tipos de direcciones IP que incluya su rango y máscara. 
2. Identificar las necesidades de la red.
3. Comprender la metodología para el cálculo de subredes y el procedimiento para realizar pruebas de conectividad con el uso del protocolo ICMP.
</t>
  </si>
  <si>
    <t xml:space="preserve">Ejercicios prácticos.
- Listas de cotejo.
</t>
  </si>
  <si>
    <t xml:space="preserve">Solución de problemas.
- Investigación.
- Equipos colaborativos.
</t>
  </si>
  <si>
    <t xml:space="preserve">Cañón. 
Pintarrón. 
Computadora. 
Software simulador de redes.
Software analizador de tráfico en redes de datos.
Equipo audiovisual o video proyección.
</t>
  </si>
  <si>
    <t>Capa de transporte y capa de aplicación</t>
  </si>
  <si>
    <t>Capas superiores.</t>
  </si>
  <si>
    <t>Identificar la función de la capa de Aplicación, Presentación, Sesión y su interrelación.</t>
  </si>
  <si>
    <t>Inspeccionar las funciones de las capas superiores identificando el proceso que se lleva a cabo en la ejecución de aplicaciones en red dependiendo del servicio proporcionado.</t>
  </si>
  <si>
    <t xml:space="preserve">Observador.
Analítico.
Metódico
Hábil para sintetizar e interpretar información.
Observador.
</t>
  </si>
  <si>
    <t>Protocolos y servicios de la capa de aplicación.</t>
  </si>
  <si>
    <t>Identificar las características de los protocolos HTTP, HTTPS, FTP, TFTP, DNS, DHCP, SMTP, POP, IMAP y telnet.</t>
  </si>
  <si>
    <t>Seleccionar paquetería de análisis de tráfico de red para identificar los paquetes de los protocolos HTTP, HTTPS, FTP, TFTP, DNS, DHCP, SMTP, POP, IMAP y telnet.</t>
  </si>
  <si>
    <t>Protocolos y funciones de la capa de transporte.</t>
  </si>
  <si>
    <t xml:space="preserve">Identificar el uso de los protocolos TCP y UDP. </t>
  </si>
  <si>
    <t>Seleccionar paquetería de análisis de tráfico de red para identificar los paquetes de los protocolos TCP y UDP.</t>
  </si>
  <si>
    <t xml:space="preserve">Elabora a partir de un escenario, un reporte que incluya:
• El análisis de tráfico obtenido con la herramienta de captura de paquetes en la red.
• Interpretación especificando cada uno de los protocolos y el(os) servicio(s) asociado(s) en cada modelo de referencia.
• Especificación de cada uno de los servicios proporcionados y puertos UDP o TCP utilizados en una red.
</t>
  </si>
  <si>
    <t xml:space="preserve">1. Identificar las capas superiores de los modelos OSI y TCP/IP para contrastarlos en sus protocolos, funciones y servicios.
2. Identificar la capa de aplicación del modelo TCP/IP con las capas superiores del modelo OSI.
3. Identificar la capa de transporte en el modelo OSI, y el modelo TCP/IP, sus protocolos, funciones y servicios, así como los puertos asociados a cada uno de los servicios, sus ventajas y desventajas.
4. Comprender el funcionamiento de los protocolos UDP y TCP, así como los servicios soportados.
5.- Relacionar e Interpretar los datos obtenidos con la herramienta de captura de paquetes de red.
</t>
  </si>
  <si>
    <t xml:space="preserve">Ejercicio práctico.
- Lista de cotejo
</t>
  </si>
  <si>
    <t xml:space="preserve">Caso de estudio.
- Investigación.
- Equipos colaborativos.
</t>
  </si>
  <si>
    <t xml:space="preserve">Material didáctico especializado en redes en línea.
Equipo audiovisual o video proyección.
Computadora.
Pintarrón.
Software simulador de redes.
Software Analizador de Tráfico. 
</t>
  </si>
  <si>
    <t xml:space="preserve">Ernesto Ariganello 2008                         ISBN:
978-84-7897-848-9 Técnicas de Configuración de Routers CISCO España España RA-MA
</t>
  </si>
  <si>
    <t xml:space="preserve">Olga Lucía Alfonso Velásquez 2018                        ASIN:
B07DFRJBRN La interconexión de redes de telecomunicaciones (Derecho de las Nuevas Tecnologías) España España Editorial Reus
</t>
  </si>
  <si>
    <t xml:space="preserve">Juan Ernesto Chávez Pacheco, Salvador Álvarez , Ch. Carreto A. 2013                         ISBN-13:
978-3659079634 Servicio, Disponibilidad e Interconexión para el Cómputo en la Nube Español España Academia Española
</t>
  </si>
  <si>
    <t xml:space="preserve">David J. Wetherall , By (author)  Andrew S. Tanenbaum 2013
ISBN13: 9781292024226 Computer Networks: Pearson New International Edition Paperback Harlow United Kingdom Pearson Education Limited
</t>
  </si>
  <si>
    <t>Ernesto Ariganello 2014   ISBN13: 9788499642727 Redes CISCO : guía de estudio para la certificación CCNA Routing y Switching España España RA-MA S.A. Editorial y Publicaciones</t>
  </si>
  <si>
    <t>FUNDAMENTOS DE TI</t>
  </si>
  <si>
    <t>Desarrollar soluciones tecnológicas para entornos Web mediante fundamentos de programación orientada a objetos, base de datos y redes de área local que atiendan las necesidades de las organizaciones.</t>
  </si>
  <si>
    <t>El alumno propondrá estrategias administrativas mediante la aplicación del proceso administrativo, a partir de su marco teórico, para el desarrollo óptimo de las organizaciones.</t>
  </si>
  <si>
    <t>Ofimática</t>
  </si>
  <si>
    <t>El alumno manejará herramientas ofimáticas para la documentación y presentación de la información.</t>
  </si>
  <si>
    <t>Procesador de texto</t>
  </si>
  <si>
    <t xml:space="preserve">Identificar elementos y herramientas del entorno,
Identificar complementos para funciones específicas: formato de documentos, tablas, listas, referencias, objetos.
</t>
  </si>
  <si>
    <t xml:space="preserve">Analítico,
Rapidez de ejecución
Destreza 
Trabajo colaborativo
Asertividad
Saber escuchar
Responsabilidad
Honestidad
Ética profesional y personal
Respeto
Toma de decisiones
</t>
  </si>
  <si>
    <t>Hoja de cálculo</t>
  </si>
  <si>
    <t xml:space="preserve">Identificar elementos y herramientas del entorno,
Identificar complementos para funciones específicas: celdas y rangos, formato de hoja de cálculo y libro, referencias, formulas y funciones, gráficos y objetos.
</t>
  </si>
  <si>
    <t>Elaborar hojas de cálculo y libros utilizando gestión de celdas y rangos, tablas, fórmulas y funciones, gráficos y objetos.</t>
  </si>
  <si>
    <t>Presentaciones electrónicas</t>
  </si>
  <si>
    <t xml:space="preserve">Identificar elementos y herramientas del entorno,
Identificar complementos para funciones específicas: formato de texto, formas e imágenes, animación, transición, Smart Art, archivos multimedia, presentaciones.
</t>
  </si>
  <si>
    <t xml:space="preserve">Elaborar presentaciones utilizando las herramientas formato de texto, formas e imágenes, herramientas de dibujo, tablas, SmartArt, archivos multimedia, animación y transición, hipervínculos. </t>
  </si>
  <si>
    <t xml:space="preserve">Entrega un portafolio de evidencias que integre:
a) Documento electrónico
● hoja de presentación
● Índice
● Edición de texto (Títulos, Subtítulos, Contenido)
● Imágenes
● Tablas
● Referencias Bibliográficas
B) Libro electrónico 
● Configuración de hoja de cálculo
● Fórmulas y funciones básicas
● Gráficos.
c) Presentación electrónica
● Estructura empleando plantillas.
● Diseño usando elementos multimedia, gráficos, Smart Art
● Animación y transición.
</t>
  </si>
  <si>
    <t xml:space="preserve">1. Comprender los elementos del procesador de textos.
2. Comprender los elementos de la hoja de cálculo.
3. Comprender los elementos del editor de presentaciones. 
</t>
  </si>
  <si>
    <t>Ejercicios Prácticos
- Lista de Cotejo</t>
  </si>
  <si>
    <t>Práctica de laboratorio</t>
  </si>
  <si>
    <t xml:space="preserve">Proyector
Software ofimático
Equipo de cómputo
Internet
</t>
  </si>
  <si>
    <t>Hardware</t>
  </si>
  <si>
    <t>El alumno ensamblará componentes de hardware en sistemas de cómputo para óptimo funcionamiento.</t>
  </si>
  <si>
    <t>Introducción a los sistemas de cómputo.</t>
  </si>
  <si>
    <t>Identificar componentes internos, puertos, cables y dispositivos de entrada y salida.</t>
  </si>
  <si>
    <t>Evaluar el uso de los recursos del sistema y sus propósitos.</t>
  </si>
  <si>
    <t>Instrumentación y procedimientos de laboratorio de cómputo.</t>
  </si>
  <si>
    <t xml:space="preserve">Describir los procedimientos para proteger personas, equipos y medio ambiente aplicables a un laboratorio de cómputo. 
Describir las herramientas utilizadas en laboratorios de soporte técnico para mantener la operatividad de los sistemas de cómputo.
</t>
  </si>
  <si>
    <t>Seleccionar las herramientas y procedimientos para la correcta operación de un laboratorio de computo.</t>
  </si>
  <si>
    <t>Ensamblaje de un sistema de cómputo.</t>
  </si>
  <si>
    <t>Identificar los elementos internos de hardware y su compatibilidad.</t>
  </si>
  <si>
    <t>Ensamblar los componentes internos, puertos, cables y dispositivos de entrada y salida.</t>
  </si>
  <si>
    <t>Principios básicos del mantenimiento de sistemas de cómputo.</t>
  </si>
  <si>
    <t>Identificar las etapas del proceso de mantenimiento de sistemas de cómputo.</t>
  </si>
  <si>
    <t>Realizar el diagnóstico y solución de fallas de hardware.</t>
  </si>
  <si>
    <t xml:space="preserve">Entrega un reporte técnico que contenga:
● Descripción de los componentes
● Secuencia de pasos realizados para el ensamble del equipo
● Recomendaciones a seguir 
● Anexos
</t>
  </si>
  <si>
    <t xml:space="preserve">1. Comprender las funcionalidades de los componentes internos.
2. Identificar los componentes.
3. Comprender los componentes internos, externos y Herramientas.
</t>
  </si>
  <si>
    <t xml:space="preserve">Ejecución de tareas.
- Lista de cotejo
</t>
  </si>
  <si>
    <t>Equipos colaborativos.
- Práctica de laboratorio.</t>
  </si>
  <si>
    <t xml:space="preserve">Kit de mantenimiento.
Kit de ensamble.
Laptops.
Proyector.
Software especializado.
</t>
  </si>
  <si>
    <t>Software</t>
  </si>
  <si>
    <t>El alumno seleccionará el software de acuerdo a las funciones y características del hardware para el óptimo funcionamiento</t>
  </si>
  <si>
    <t>Preparación e Instalación de sistemas operativos.</t>
  </si>
  <si>
    <t>Identificar el sistema operativo según las características del hardware y las necesidades del cliente.</t>
  </si>
  <si>
    <t>Instalar el sistema operativo y software de aplicación de acuerdo a las características del hardware.</t>
  </si>
  <si>
    <t>Instalación y actualización de paqueterías y controladores.</t>
  </si>
  <si>
    <t>Determinar las aplicaciones y controladores adecuados al sistema operativo.</t>
  </si>
  <si>
    <t>Instalar aplicaciones y controladores.</t>
  </si>
  <si>
    <t>Conceptos básicos sobre seguridad.</t>
  </si>
  <si>
    <t xml:space="preserve">Explicar la importancia de la seguridad.
Describir las amenazas contra la seguridad
Identificar procedimientos de seguridad 
Administración de parches de seguridad
</t>
  </si>
  <si>
    <t>Establecer técnicas y procedimientos de seguridad.</t>
  </si>
  <si>
    <t xml:space="preserve">Entrega un reporte técnico que contenga:
● Cuadro comparativo de sistemas operativos con ventajas y desventajas.
● Proceso de instalación del sistema operativo
● Recomendaciones de seguridad. 
</t>
  </si>
  <si>
    <t>Ejecución de tareas.
- Lista de Cotejo</t>
  </si>
  <si>
    <t xml:space="preserve">Equipos colaborativos.
- Práctica de laboratorio.
</t>
  </si>
  <si>
    <t xml:space="preserve">Proyector
Software especializado
Internet
Computadoras
Laptop
</t>
  </si>
  <si>
    <t>Establecer requerimientos funcionales y no funcionales mediante técnicas y metodologías de análisis de requerimientos para atender la necesidad planteada.</t>
  </si>
  <si>
    <t xml:space="preserve">Entrega un documento de levantamiento de requerimientos que incluya:
- Fecha
- Nombre del Proyecto
- Objetivo
- Alcance
- Descripción funcional
- Requerimientos:
  * Software
  * Hardware
</t>
  </si>
  <si>
    <t xml:space="preserve">Cisco Networking Academy 2016
ISBN-10: 1-58713-355-5
ISBN-10: 1-58713-355-5 IT Essentials Companion Guide v6 Distrito Federal México Perarson Educación ISBN :  978-607-322700I
</t>
  </si>
  <si>
    <t xml:space="preserve">John Walkenbach 2015
ISBN: 978-1-119-06751-1 Excel 2016 Bible USA USA Wiley
</t>
  </si>
  <si>
    <t xml:space="preserve">Doug Lowe 2015
ISBN: 978-1-119-07705-3 PowerPoint 2016 For Dummies USA USA Wiley
</t>
  </si>
  <si>
    <t xml:space="preserve">Dan Gookin 2015
ISBN: 978-1-119-07689-6 Word 2016 For Dummies USA USA Wiley
</t>
  </si>
  <si>
    <t xml:space="preserve">Joan Lambert 2016
Book 978-0-7356-9940-3
eBook 978-1-5093-0058-7 MOS 2016 Study Guide for Microsoft PowerPoint Washington USA Microsoft Press
</t>
  </si>
  <si>
    <t xml:space="preserve">Joan Lambert 2016
Book 978-0-7356-9943-4
eBook 978-0-7356-9999-1 MOS 2016 Study Guide for Microsoft Excel Washington USA Microsoft Press
</t>
  </si>
  <si>
    <t xml:space="preserve">Joan Lambert, Steve Lambert 2016
Book 978-0-7356-9941-0
eBook 978-1-5093-0012-9 MOS 2016 Study Guide for Microsoft Word Washington USA Microsoft Press
</t>
  </si>
  <si>
    <t xml:space="preserve">Joan Lambert 2015
Book 978-0-7356-9779-9
eBook 978-0-7356-9954-0 Microsoft PowerPoint 2016 Step by Step Washington USA Microsoft Press
</t>
  </si>
  <si>
    <t xml:space="preserve">Joan Lambert 2015
Book 978-0-7356-9777-5
eBook 978-0-7356-9930-4 Microsoft Word 2016 Step By Step Washington USA Microsoft Press
</t>
  </si>
  <si>
    <t xml:space="preserve">Joan Lambert 2015
Book 978-0-7356-9923-6
eBook 978-0-7356-9972-4 Microsoft Office 2016 Step by Step Washington USA Microsoft Press
</t>
  </si>
  <si>
    <t xml:space="preserve">Curtis Frye 2015
Book 978-0-7356-9880-2
eBook 978-0-7356-9748-5 Microsoft Excel 2016 Step by Step Washington USA Microsoft Press
</t>
  </si>
  <si>
    <t>El alumno resolverá problemas lógico-matemáticos empleando sistemas numéricos, álgebra booleana y técnicas de resolución de problemas para el desarrollo de sus habilidades de pensamiento lógico.</t>
  </si>
  <si>
    <t>Sistemas Numéricos</t>
  </si>
  <si>
    <t>El alumno resolverá problemas de conversiones entre  sistemas numéricos binario y hexadecimal para representar y manejar información computacional.</t>
  </si>
  <si>
    <t>Sistemas numéricos</t>
  </si>
  <si>
    <t>Identificar las características de los sistemas numéricos (binario y hexadecimal)</t>
  </si>
  <si>
    <t>Analítico, sistemático, ordenado.</t>
  </si>
  <si>
    <t>Conversiones entre sistemas numéricos</t>
  </si>
  <si>
    <t>Describir el proceso para realizar conversiones entre diferentes sistemas numéricos (binario y hexadecimal).</t>
  </si>
  <si>
    <t>Realizar conversiones entre los sistemas numéricos binario y hexadecimal</t>
  </si>
  <si>
    <t>Operaciones de un sistema numérico</t>
  </si>
  <si>
    <t>Describir el proceso para realizar operaciones de suma y resta en los sistemas numéricos (binario y hexadecimal)</t>
  </si>
  <si>
    <t>Realizar operaciones de suma y resta en sistemas numéricos binario y hexadecimal.</t>
  </si>
  <si>
    <t xml:space="preserve">Elabora un compendio de ejercicios que contenga:
• Conversión a binario.
• Conversión a hexadecimal.
• Suma en sistemas numéricos binario y hexadecimal.
• Resta en sistemas numéricos binario y hexadecimal.
</t>
  </si>
  <si>
    <t xml:space="preserve">1. Identificar las características de los sistemas numéricos binario y hexadecimal.
2. Comprender el procedimiento para la conversión entre sistemas numéricos binario y hexadecimal.
3. Comprender el procedimiento para realizar operaciones básicas (suma, resta) en sistemas numéricos binario y hexadecimal.
</t>
  </si>
  <si>
    <t xml:space="preserve">Ejercicios Prácticos.
-Lista de cotejo.
</t>
  </si>
  <si>
    <t>Práctica demostrativa.
- Resolución de problema.
- Tareas de investigación</t>
  </si>
  <si>
    <t xml:space="preserve">Pizarrón,
plumones, 
computadora,
internet, 
equipo multimedia, 
ejercicios prácticos, 
plataformas virtuales.
</t>
  </si>
  <si>
    <t>Algebra Booleana</t>
  </si>
  <si>
    <t>El alumno construirá proposiciones y predicados para evaluarlos mediante tablas de verdad.</t>
  </si>
  <si>
    <t>Lógica proposicional.</t>
  </si>
  <si>
    <t>Identificar las proposiciones y las tablas de verdad a través de conectores lógicos (AND, OR y NOT)</t>
  </si>
  <si>
    <t>Elaborar las proposiciones y las tablas de verdad a través de conectores lógicos (AND, OR y NOT).</t>
  </si>
  <si>
    <t xml:space="preserve">Analítico, 
lógico,
ordenado, sistemático
</t>
  </si>
  <si>
    <t>Cálculo de predicados</t>
  </si>
  <si>
    <t>Describir la sintaxis de las proposiciones y predicados.</t>
  </si>
  <si>
    <t>Elaborar proposiciones y predicados, evaluándolos mediante el uso de tablas de verdad.</t>
  </si>
  <si>
    <t xml:space="preserve">Elabora un compendio de ejercicios que contenga:  
• Propuestas de proposiciones.
• Predicados.
• Evaluación a través de tablas de verdad.
</t>
  </si>
  <si>
    <t xml:space="preserve">1.  Comprender los conceptos de proposición, conectores, tablas de verdad y predicados.
2. Comprender la estructura de proposiciones y predicados.
3. Comprender procedimiento para evaluar proposiciones y predicados a través de tablas de verdad.
4. Analizar el resultado de la evaluación.
</t>
  </si>
  <si>
    <t>Ejercicios prácticos.
-Lista de cotejo.</t>
  </si>
  <si>
    <t xml:space="preserve">Práctica demostrativa.
- Resolución de problema.
- Tareas de investigación.
</t>
  </si>
  <si>
    <t>Habilidades del pensamiento lógico</t>
  </si>
  <si>
    <t>El alumno empleará las técnicas de resolución de problemas, para plantear y resolver problemas de manera óptima.</t>
  </si>
  <si>
    <t>Técnicas de resolución de problemas</t>
  </si>
  <si>
    <t>Identificar las principales técnicas de resolución de problemas (sentido inverso, subir la cuesta, análisis medio fin, método de Pólya, entre otros)</t>
  </si>
  <si>
    <t>Seleccionar las técnicas de resolución de problemas.</t>
  </si>
  <si>
    <t>Analítico, lógico, ordenado, sistemático</t>
  </si>
  <si>
    <t>Habilidades de pensamiento</t>
  </si>
  <si>
    <t>Identificar el tipo de problema (aritmético, algebraico, combinatorio, lógico y geométrico).</t>
  </si>
  <si>
    <t>Resolver problemas utilizando la técnica adecuada según su tipo.</t>
  </si>
  <si>
    <t xml:space="preserve">Elabora un documento a partir de un caso de estudio, que contenga:
• Planteamiento del problema.
• Análisis del problema. 
• Técnica seleccionada para solución (mínimo 2)
• Desarrollo.
• Resultados.
</t>
  </si>
  <si>
    <t xml:space="preserve">1. Identificar técnicas de resolución de problemas.
2. Identificar tipos de problemas.
3. Comprender aplicación de las técnicas de resolución de problemas.
4. Analizar la técnica de solución adecuada.
</t>
  </si>
  <si>
    <t xml:space="preserve">Estudio de casos.
-Rúbrica.
</t>
  </si>
  <si>
    <t xml:space="preserve">Análisis de casos.
- Resolución de problema.
- Discusión en grupo.
</t>
  </si>
  <si>
    <t xml:space="preserve">Pizarrón,
plumones, 
computadora,
internet, 
equipo multimedia, 
ejercicios prácticos,
plataformas virtuales.
</t>
  </si>
  <si>
    <t xml:space="preserve">Entrega diseño de las interfaces del sitio WEB integrando lo siguiente:
• Mockups con componentes de diseño (Imágenes, logo corporativo, galerías, calendarios, redes sociales, banners, paletas de colores).
• Componentes de control (menús, combos, carrito de compras).
• Mapa de sitio: navegación. 
• Justificación técnica del diseño.
</t>
  </si>
  <si>
    <t xml:space="preserve">Alicia Cofre 2013
ISBN:9561113546 Cómo desarrollar el razonamiento lógico matemático Santiago Chile Chile Universitaria
</t>
  </si>
  <si>
    <t xml:space="preserve">José Francisco Villlalpando Becerra 2014
ISBN:6074387389 Matemáticas discretas. aplicaciones y ejercicios matemáticas discretas. aplicaciones y ejercicios CDMX México Patria
</t>
  </si>
  <si>
    <t xml:space="preserve">Ramón Espinosa Armenta 2016
ISBN:6076227524 Matemáticas discretas
2da edición CDMX México Alfa Omega
</t>
  </si>
  <si>
    <t xml:space="preserve">Thomas L. Floyd 2013
ISBN:849035300X Fundamentos de sistemas digitales 11a edición  EE.UU. Pearson Education
</t>
  </si>
  <si>
    <t>MATERIA 10</t>
  </si>
  <si>
    <t>MATERIA 11</t>
  </si>
  <si>
    <t>MATERIA 12</t>
  </si>
  <si>
    <t>MATERIA 13</t>
  </si>
  <si>
    <t>MATERIA 14</t>
  </si>
  <si>
    <t>MATERIA 15</t>
  </si>
  <si>
    <t>MATERIA 16</t>
  </si>
  <si>
    <t>MATERIA 01</t>
  </si>
  <si>
    <t>MATERIA 02</t>
  </si>
  <si>
    <t xml:space="preserve">NO APLICA </t>
  </si>
  <si>
    <t>NO APLICA</t>
  </si>
  <si>
    <t>MATERIA 03</t>
  </si>
  <si>
    <t>Elaborar documentos de texto formales utilizando las herramientas de edición y formato, creación y manipulación de tablas y listas e índices de contenidos, imágenes, objetos y formas básicas; así como crear referencias</t>
  </si>
  <si>
    <t>MATERIA 04</t>
  </si>
  <si>
    <t>MATERIA 05</t>
  </si>
  <si>
    <t>MATERIA 06</t>
  </si>
  <si>
    <t>MATERIA 07</t>
  </si>
  <si>
    <t>MATERIA 08</t>
  </si>
  <si>
    <t>MATERIA 09</t>
  </si>
  <si>
    <t>Identificar la sintaxis de la herencia,  método sobrescrito, clases abstractas e interfaces.</t>
  </si>
  <si>
    <t>Identificar el funcionamiento del polimorfismo que utilice sobrecarga, sobreescritura de métodos y de referencias (casting).</t>
  </si>
  <si>
    <t xml:space="preserve">Analítico.
Ordenado.
Sistemático.
Lógico.
Responsable.
Ordenado.
Sistemático.
Lógico.
Responsable.
</t>
  </si>
  <si>
    <t>Manejo de Excepciones.</t>
  </si>
  <si>
    <t>Programar las excepciones generadas a través de las cláusulas apropiadas en el manejo de errores en tiempo de ejecución.</t>
  </si>
  <si>
    <t xml:space="preserve">INGLÉS II </t>
  </si>
  <si>
    <t>Pasado del Verbo “to be”</t>
  </si>
  <si>
    <t>Intercambiar información sobre  el estado y la situación  de cosas y personas en el pasado.</t>
  </si>
  <si>
    <t>El alumno implementará modelos de desarrollo de software mediante el análisis y diseño para dar solución a problemáticas planteadas.</t>
  </si>
  <si>
    <t>Modelado de negocios.</t>
  </si>
  <si>
    <t>MATERIA 17</t>
  </si>
  <si>
    <t>CÁLCULO DIFERENCIAL</t>
  </si>
  <si>
    <t xml:space="preserve">Tercero </t>
  </si>
  <si>
    <t>El alumno determinará la razón de cambio y la solución óptima en problemas de su entorno, a través del cálculo diferencial para contribuir a la toma de decisiones en el manejo eficiente de los recursos.</t>
  </si>
  <si>
    <t>Límites y continuidad</t>
  </si>
  <si>
    <t>El alumno determinará el límite y continuidad de una función para contribuir a la fundamentación del estudio del cálculo.</t>
  </si>
  <si>
    <t>Límites</t>
  </si>
  <si>
    <t xml:space="preserve">Definir el concepto y propiedades de:
-Límites
-Límites laterales 
Explicar la representación de límites a través de tablas de valores y gráficas
</t>
  </si>
  <si>
    <t>Representar los límites y límites laterales en tablas y gráficas</t>
  </si>
  <si>
    <t xml:space="preserve">Analítico
Proactivo
Sistemático
Trabajo colaborativo
Responsable
Honesto
Ético
Respeto
Objetivo
</t>
  </si>
  <si>
    <t>Cálculo de límites</t>
  </si>
  <si>
    <t xml:space="preserve">Explicar  las técnicas analíticas en el cálculo de límites por: 
-Sustitución 
-Factorización
-Racionalización
Identificar la representación del límite de una función, en el intervalo analizado, en software.
</t>
  </si>
  <si>
    <t xml:space="preserve">Determinar los límites por las técnicas analíticas.
Validar el cálculo del límite de una función en software.
</t>
  </si>
  <si>
    <t>Continuidad</t>
  </si>
  <si>
    <t xml:space="preserve">Explicar el concepto y teoremas de continuidad.
Identificar los conceptos de:
-Límite infinito 
-Límite al infinito
-Asíntotas
Explicar la técnica del cálculo de límites infinito y al infinito.
</t>
  </si>
  <si>
    <t xml:space="preserve">Representar las asíntotas de una función gráficamente.
Determinar la continuidad de una función. 
Validar mediante software los elementos de continuidad de una función.
</t>
  </si>
  <si>
    <t xml:space="preserve">Elaborará un portafolio de evidencias que integre un ejercicio de cada una de las técnicas:
- Predicción del límite por tabulación
- Comparación de la tabulación con el cálculo analítico de los límites
- Determinación de la continuidad de función
- Verificación en software de la existencia de continuidad
</t>
  </si>
  <si>
    <t xml:space="preserve">1. Comprender los conceptos de límites, límites laterales y su representación en tablas de valores y gráficas
2. Comprender el procedimiento de cálculo de límites por técnicas analíticas
3. Identificar el procedimiento de representación del límite de una función en software matemático
4. Identificar los teoremas de continuidad
5. Comprender las técnicas de cálculo de límites infinito y al infinito
</t>
  </si>
  <si>
    <t xml:space="preserve">Portafolio de evidencias
Rúbricas
</t>
  </si>
  <si>
    <t xml:space="preserve">Solución de problemas
Análisis de casos
Trabajo colaborativo
</t>
  </si>
  <si>
    <t xml:space="preserve">Pintarrón
Plumones
Proyector
PC´s
Software matemático
</t>
  </si>
  <si>
    <t>La derivada</t>
  </si>
  <si>
    <t>El alumno determinará  la derivada  como razón de cambio en funciones algebraicas y transcendentes, para interpretar la solución de problemas en su entorno.</t>
  </si>
  <si>
    <t>Introducción a la derivada</t>
  </si>
  <si>
    <t xml:space="preserve">Identificar la derivada como: 
-Límite
-Pendiente
-Recta tangente 
-Razón de cambio
Definir el concepto de diferencial y la derivada
Explicar la interpretación geométrica de una derivada en software.
</t>
  </si>
  <si>
    <t xml:space="preserve">Determinar la derivada de una función como:
- Límite
- Pendiente de la recta tangente
- Razón de cambio
Interpretar geométricamente una derivada en software.
</t>
  </si>
  <si>
    <t xml:space="preserve">Analítico
Proactivo
Sistemático
Trabajo colaborativo 
Responsable
Honesto
Ético
Respeto
Objetivo
</t>
  </si>
  <si>
    <t>Reglas de derivación</t>
  </si>
  <si>
    <t xml:space="preserve">Explicar las reglas  de derivación de funciones algebraicas y trascendentes: 
-Básicas: Potencia, producto y cociente
-Regla de la cadena
-Logarítmicas
-Exponenciales
-Trigonométricas
-Inversas
-Implícita
Relacionar la regla de derivación de acuerdo al tipo de función.
Identificar el proceso de obtención de la razón de cambio en forma diferencial.
</t>
  </si>
  <si>
    <t xml:space="preserve">Determinar la derivada de funciones considerando todas sus reglas.
Determinar la expresión de la razón de cambio en forma diferencial. 
</t>
  </si>
  <si>
    <t>Aplicaciones de la derivada.</t>
  </si>
  <si>
    <t xml:space="preserve">Identificar la derivada como razón de cambio en diferentes contextos.
Interpretar los resultados de derivación en el contexto del problema.
</t>
  </si>
  <si>
    <t>Determinar razones de cambio y su interpretación en situaciones de su entorno.</t>
  </si>
  <si>
    <t xml:space="preserve">Analítico
Proactivo
Sistemático
Trabajo colaborativo 
Responsable
Honesto
Ético
Respeto
Objetivo
</t>
  </si>
  <si>
    <t xml:space="preserve">Elaborará portafolio de evidencias que integre:
*) Compendio de 20 ejercicios donde aplique las diferentes reglas de derivación.  
*) Reporte a partir de un problema de su entorno donde se considere:
- Identificación de la función que involucre las variables que describen el fenómeno o suceso.
- Determinación y valuación de la razón de cambio, aplicando las reglas de derivación que correspondan.
- Interpretación de los resultados del problema.  
</t>
  </si>
  <si>
    <t xml:space="preserve">1. Identificar la derivada de una función y su representación, física y geométrica.
2. Comprender las reglas de derivación con base al tipo de función: algebraica o trascendente.
3. Describir la razón de cambio en su forma diferencial.
4. Resolver problemas físicos valuando la derivada como razón de cambio.
</t>
  </si>
  <si>
    <t xml:space="preserve">Portafolio de evidencias
Rúbricas
</t>
  </si>
  <si>
    <t xml:space="preserve">Trabajo colaborativo
Resolución de problemas
Discusión de grupo
</t>
  </si>
  <si>
    <t>Optimización</t>
  </si>
  <si>
    <t>El alumno determinará la solución óptima en problemas de su entorno para contribuir a la toma de decisiones.</t>
  </si>
  <si>
    <t>Máximos y mínimos</t>
  </si>
  <si>
    <t xml:space="preserve">Definir los conceptos de:
- Valores críticos
- Máximos 
- Mínimos
- Concavidad
- Puntos de inflexión
Explicar los criterios de la primera y segunda derivada, en la obtención de máximos, mínimos y puntos de inflexión.
Identificar máximos, mínimos y puntos de inflexión a partir de la representación gráfica en software.
</t>
  </si>
  <si>
    <t xml:space="preserve">Obtener máximos y mínimos de una función.
Determinar la concavidad y puntos de inflexión de una función.
Validar los máximos, mínimos y puntos de inflexión de una función, con el criterio de la primera y/o segunda derivada y con software.
</t>
  </si>
  <si>
    <t>Metodología de la optimización</t>
  </si>
  <si>
    <t xml:space="preserve">Explicar los máximos y mínimos como herramientas de optimización.
Explicar la metodología de resolución de un problema de optimización:
-Modelar la función a optimizar
-Determinar el máximo o mínimo
-Interpretar los resultados obtenidos en el contexto del problema
</t>
  </si>
  <si>
    <t>Resolver problemas de optimización relacionados a su entorno.</t>
  </si>
  <si>
    <t xml:space="preserve">A partir de una situación dada sobre su entorno, elaborará un reporte  sobre la optimización que contenga:
- Argumentación  de  la solución factible del problema
- Variables, condiciones, teoremas o fórmulas a considerar
- Función que describa el problema
- Máximo o mínimo de  la función  con el criterio de la primera  derivada
- Validación del resultado obtenido por el criterio de la  segunda derivada analíticamente y en software
- Interpretación de la solución óptima del problema
</t>
  </si>
  <si>
    <t xml:space="preserve">1. Analizar los valores críticos de una función: máximos, mínimos y puntos de inflexión
2. Comprender los criterios de la primera y segunda derivada en la obtención de máximos, mínimos y puntos de inflexión
3. Relacionar los valores críticos en la construcción de la gráfica
4. Comprender la metodología de optimización
5. Interpretar los valores críticos de la función del problema a optimizar
</t>
  </si>
  <si>
    <t xml:space="preserve">Estudio de caso
Rúbricas
</t>
  </si>
  <si>
    <t xml:space="preserve">Desarrolla la  solución del modelo matemático que contenga:
- Método, herramientas y principios matemáticos empleados y su justificación
- Demostración matemática
- Solución 
- Comprobación de la solución obtenida
</t>
  </si>
  <si>
    <t xml:space="preserve">Elabora un reporte que contenga:
- Interpretación de resultados con respecto al problema planteado.
- Discusión de resultados 
- Conclusión y recomendaciones
</t>
  </si>
  <si>
    <t xml:space="preserve">Ron Larson y Bruce H. Edwards
 (2010)
 Cálculo 1: De una variable México México McGraw-Hill Interamericana Editores 
</t>
  </si>
  <si>
    <t xml:space="preserve">Dennis G. Zill y Warren S. Wright (2008) Matemáticas 1: Cálculo diferencial México México McGraw-Hill Interamericana Editores 
</t>
  </si>
  <si>
    <t xml:space="preserve">Irma López Aura, Piort Marian Wisniewski Thomson
 (2010) Cálculo diferencial de una variable con aplicaciones México México McGraw-Hill Interamericana Editores 
</t>
  </si>
  <si>
    <t xml:space="preserve">Dennis G. Zill y Warren S. Wright (2008) Cálculo de una variable de trascendentes tempranas México México McGraw-Hill Interamericana Editores 
</t>
  </si>
  <si>
    <t xml:space="preserve">Barnet (2012) Precálculo México México McGraw-Hill Interamericana Editores 
</t>
  </si>
  <si>
    <t xml:space="preserve">Larson (2009) Cálculo diferencial México México McGraw-Hill Interamericana Editores 
</t>
  </si>
  <si>
    <t xml:space="preserve">Mera (2013) Cálculo diferencial e Integral México México McGraw-Hill Interamericana Editores 
</t>
  </si>
  <si>
    <t>MATERIA 18</t>
  </si>
  <si>
    <t xml:space="preserve">El alumno resolverá problemas estadísticos mediante el procesamiento de datos, así como el análisis y estimación de parámetros para fundamentar la toma de decisiones. </t>
  </si>
  <si>
    <t>I. Estadística Descriptiva</t>
  </si>
  <si>
    <t>El alumno realizará el procesamiento de datos para contribuir a la toma de decisiones.</t>
  </si>
  <si>
    <t>Introducción a la estadística</t>
  </si>
  <si>
    <t xml:space="preserve">Definir los conceptos de estadística, estadística descriptiva e inferencial y sus aplicaciones.
Identificar los conceptos de estadística descriptiva:
- Variable estadística
- Datos: cualitativos, cuantitativos discretos y continuos
- Población finita e infinita
- Muestra
Clasificar datos cualitativos y cuantitativos.
</t>
  </si>
  <si>
    <t xml:space="preserve">Determinar el tipo de estadística a emplear a partir de los datos.
Determinar la naturaleza de los datos.
</t>
  </si>
  <si>
    <t xml:space="preserve">Analítico
Crítico
Respeto
Objetivo
Sistemático
Responsable
</t>
  </si>
  <si>
    <t>Población, muestra y muestreo</t>
  </si>
  <si>
    <t xml:space="preserve">Identificar los conceptos de: 
- Censo
- Parámetro
- Muestreo
- Estadístico
Clasificar las técnicas de  muestreo: 
a) Probabilístico:
- Aleatorio simple
- Sistemático
- Estratificado
- Conglomerado
b) No probabilístico
Identificar el proceso del diseño de una muestra:
- Tipo de variable
- Tamaño de la muestra
- Técnica de muestreo
</t>
  </si>
  <si>
    <t xml:space="preserve">Determinar las variables de estudio.
Determinar el tamaño de la muestra.
Seleccionar la técnica de muestreo.
Justificar el diseño de la muestra.
Proponer el diseño de muestras en situaciones relacionadas a su perfil profesional.
</t>
  </si>
  <si>
    <t>Distribución de frecuencias y su representación gráfica</t>
  </si>
  <si>
    <t xml:space="preserve">Identificar el concepto de datos agrupados y no agrupados.
Identificar el concepto y los elementos de la distribución de frecuencias:
- Clase
- Límites de clase
- Amplitud
- Marca de clase
- Frecuencias: Absoluta, Relativa, Relativa porcentual y Acumulada 
Explicar la construcción e interpretación de gráficas:
- Histograma
- Polígono de frecuencias
- Ojiva
- Pareto
- Pastel
- Barras
- Tallo y hoja
Explicar la construcción de tablas de distribución y gráficas con software.
</t>
  </si>
  <si>
    <t xml:space="preserve">Construir distribuciones de frecuencia de datos agrupados y no agrupados.
Graficar la distribución de datos.
Interpretar tablas y gráficos.
Representar tablas de distribución y gráficas con software.
Organizar datos recolectados en situaciones relacionados con su perfil profesional.
</t>
  </si>
  <si>
    <t>Medidas de tendencia central, localización y dispersión</t>
  </si>
  <si>
    <t xml:space="preserve">Definir los conceptos de medidas de:
- Tendencia central: media, mediana y moda
- Localización: cuartíles, decíles y percentiles
- Dispersión: rango, varianza, desviación estándar y desviación media
Explicar el proceso del cálculo de las medidas de tendencia central, localización y dispersión para datos agrupados y no agrupados y su interpretación.
Explicar el cálculo de las medidas de tendencia central, localización y dispersión con software.
</t>
  </si>
  <si>
    <t xml:space="preserve">Determinar las medidas de tendencia central, localización y dispersión.
Interpretar las medidas de tendencia central, localización y dispersión.
Obtener las medidas de tendencia central, localización y dispersión de datos relacionados con su perfil profesional, en software. 
</t>
  </si>
  <si>
    <t xml:space="preserve">Elaborará un reporte de un caso aplicado con al menos 50 datos, con apoyo de software, que contenga:
- Variable de estudio
- Diseño del muestreo
- Tabla de distribución de frecuencia
- Gráficos
- Medidas de tendencia central, localización y dispersión
- Interpretación de resultados
</t>
  </si>
  <si>
    <t xml:space="preserve">1. Identificar los conceptos de estadística
2. Comprender los procedimientos para realizar los cálculos de distribución de frecuencias
3. Relacionar las medidas de tendencia central y de dispersión
4. Analizar los datos del comportamiento muestral o poblacional
</t>
  </si>
  <si>
    <t xml:space="preserve">Caso práctico
Rúbrica
</t>
  </si>
  <si>
    <t xml:space="preserve">Ejercicios prácticos
Solución de problemas
Equipos colaborativos
</t>
  </si>
  <si>
    <t xml:space="preserve">Calculadora científica
Pintarrón 
Equipo de cómputo
Software
Material impreso   
</t>
  </si>
  <si>
    <t>Probabilidad</t>
  </si>
  <si>
    <t>El alumno determinará las probabilidades de datos estadísticos para contribuir a la toma de decisiones.</t>
  </si>
  <si>
    <t>Conjuntos</t>
  </si>
  <si>
    <t xml:space="preserve">Definir los conceptos y notación de conjuntos:
-Universo
-Vacío
-Subconjunto
Describir el proceso de construcción del diagrama de Venn Euler.
Explicar las operaciones entre conjuntos:
- Unión
- Intersección
- Complemento
- Diferencia
</t>
  </si>
  <si>
    <t>Representar conjuntos y sus operaciones de problemas de su entorno en diagramas de Venn Euler.</t>
  </si>
  <si>
    <t>Probabilidad Básica y Condicional</t>
  </si>
  <si>
    <t xml:space="preserve">Definir los conceptos de probabilidad básica:
- Probabilidad
- Experimento
- Espacio muestral
- Evento
- Eventos mutuamente excluyentes
Explicar los métodos  para el cálculo de probabilidad :
- Aproximación de probabilidad por frecuencias relativas
- Método clásico
- Subjetivo o de juicio
Explicar las técnicas de conteo:
- Diagrama de Árbol
- Regla multiplicativa
- Combinación
- Permutación
Definir los conceptos de  probabilidad:
- Probabilidad condicional
- Probabilidad conjunta
- Eventos dependientes e independientes
Enunciar los teoremas elementales de probabilidad y probabilidad condicional.
Explicar el proceso de cálculo de probabilidad condicional.
</t>
  </si>
  <si>
    <t>Resolver problemas de su entorno de probabilidad básica, probabilidad condicional y técnicas de conteo.</t>
  </si>
  <si>
    <t xml:space="preserve">Distribuciones Discretas de Probabilidad </t>
  </si>
  <si>
    <t xml:space="preserve">Identificar el concepto de variable aleatoria discreta.
Explicar las características y métodos de las distribuciones:
- Binomial
- Hipergeométrica
- Poisson
</t>
  </si>
  <si>
    <t>Determinar la probabilidad de problemas de su entorno con variables aleatorias discretas.</t>
  </si>
  <si>
    <t>Distribuciones Continuas de Probabilidad</t>
  </si>
  <si>
    <t xml:space="preserve">Identificar el concepto de variable aleatoria continua
Explicar las características y métodos de las distribuciones:
- Normal
- Chi cuadrada
- F de Fisher
</t>
  </si>
  <si>
    <t>Determinar la probabilidad de problemas de su entorno con variables aleatorias continuas.</t>
  </si>
  <si>
    <t>Distribuciones Muestrales</t>
  </si>
  <si>
    <t xml:space="preserve">Identificar los conceptos de: 
- Distribución muestral
- Error estándar
- Teorema de límite central
Explicar las características y el método de cálculo de probabilidades de la distribución t de Student.
</t>
  </si>
  <si>
    <t xml:space="preserve">Ajustar distribuciones de datos a una distribución normal. 
Determinar la probabilidad de problemas de su entorno con distribución muestral.
</t>
  </si>
  <si>
    <t xml:space="preserve">Integrara un portafolio de evidencias que contenga:
1*) Compendio de 8 ejercicios:
- Uno de operaciones y uno de representaciones de conjuntos
- Uno de probabilidad clásica y otro de probabilidad condicional 
- Uno de cada técnica de conteo
*) A partir del resultado de aprendizaje de la unidad 1, determinar:
- Cuatro probabilidades utilizando una distribución de acuerdo al tipo de variable de estudio
*) A partir de un caso de su entorno realizar un muestreo que contenga:
- Estimación de parámetros aplicando el Teorema de Límite Central
- Cálculo de probabilidades con la distribución muestral
</t>
  </si>
  <si>
    <t xml:space="preserve">1. Identificar los conceptos de la teoría de conjuntos y los de probabilidad
2. Analizar las características de las distribuciones de probabilidad
3. Comprender el proceso para calcular la probabilidad de los eventos
4. Analizar los datos de una muestra o población para describir el comportamiento del proceso
5. Seleccionar el método según la distribución
</t>
  </si>
  <si>
    <t xml:space="preserve">Portafolio de evidencias
Rúbrica
</t>
  </si>
  <si>
    <t xml:space="preserve">Ejercicios prácticos
Solución de problemas
Análisis de casos
</t>
  </si>
  <si>
    <t xml:space="preserve">Calculadora científica
Pintarrón
Equipo de cómputo
Software 
Material impreso   
</t>
  </si>
  <si>
    <t>Estadística Inferencial</t>
  </si>
  <si>
    <t>El alumno realizará estimaciones de datos estadísticos para contribuir a la toma de decisiones.</t>
  </si>
  <si>
    <t>Estimación</t>
  </si>
  <si>
    <t xml:space="preserve">Definir el concepto de estimación.
Explicar los tipos de estimación de medias y proporciones:
- Puntual
- Por intervalo 
</t>
  </si>
  <si>
    <t>Determinar estimaciones de medias y proporciones en situaciones relacionadas con su perfil profesional.</t>
  </si>
  <si>
    <t>Prueba de Hipótesis.</t>
  </si>
  <si>
    <t xml:space="preserve">Definir los conceptos de:
- Hipótesis
- Hipótesis nula
- Hipótesis alternativa
- Error tipo I y II
Explicar el método de la prueba de hipótesis con una y dos muestras de media y varianza:
- Establecimiento de hipótesis
- Criterio de aceptación
- Estadístico de prueba
</t>
  </si>
  <si>
    <t>Realizar la prueba de hipótesis con una y dos muestras de media y varianza en situaciones relacionadas con su perfil profesional.</t>
  </si>
  <si>
    <t>Regresión Lineal y Correlación.</t>
  </si>
  <si>
    <t xml:space="preserve">Identificar el proceso de construcción del diagrama de dispersión.
Identificar el concepto de coeficiente de correlación.
Explicar el proceso de  regresión lineal y su interpretación:
- Diagrama de dispersión
- Coeficiente de correlación 
- Ecuación de regresión 
Explicar el proceso de regresión lineal en software.
Explicar el concepto de pronóstico en regresión lineal.
</t>
  </si>
  <si>
    <t xml:space="preserve">Graficar el diagrama de dispersión.
Determinar el coeficiente de correlación. 
Obtener la ecuación de la recta. 
Interpretar los resultados.
Obtener la regresión lineal en software de situaciones relacionadas con su perfil profesional.
Determinar pronósticos de situaciones relacionadas con su perfil profesional.
</t>
  </si>
  <si>
    <t>Diseño de experimentos</t>
  </si>
  <si>
    <t xml:space="preserve">Explicar el concepto de diseño de experimentos.
Identificar los elementos de ANOVA (Análisis de varianza):
- Fuentes de variación
- Suma de cuadrados
- Cuadrados medios
- Estadístico de prueba
Explicar el proceso de construcción e interpretación de la tabla ANOVA.
Explicar la prueba ANOVA con software.
</t>
  </si>
  <si>
    <t xml:space="preserve">Construir la tabla ANOVA con datos de situaciones relacionadas con su perfil profesional.
Presentar los resultados de la prueba ANOVA realizados con software.
Interpretar los resultados obtenidos de ANOVA con el software. 
</t>
  </si>
  <si>
    <t xml:space="preserve">Integrará un portafolio de evidencia que contenga:
*) A partir del resultado de aprendizaje de la unidad 1 y de la variable de estudio, determinar:
a) Una estimación puntual 
b) Una estimación por intervalos
c) Prueba de hipótesis con:
- Establecimiento de hipótesis
- Criterio de aceptación
- Estadístico de prueba
- Conclusión 
*) A partir de un caso dado de su entorno profesional , realizar en software:
- Regresión lineal
- Pronóstico 
- Prueba ANOVA
- Interpretación
- Conclusión 
</t>
  </si>
  <si>
    <t xml:space="preserve">1. Identificar el concepto de hipótesis nula y alternativa
2. Comprender el planteamiento de hipótesis nula y alternativa
3. Identificar las metodologías para las pruebas de hipótesis
 4. Analizar las pruebas de hipótesis acorde al caso
5. Validar los resultados
</t>
  </si>
  <si>
    <t xml:space="preserve">Desarrolla la  solución del modelo matemático que contenga:
- Método, herramientas y principios matemáticos empleados y su justificación
- Demostración matemática
- Solución 
- Comprobación de la solución obtenida
</t>
  </si>
  <si>
    <t xml:space="preserve">Aguilar Roberto (2011) Estadística Básica México México Trillas
</t>
  </si>
  <si>
    <t xml:space="preserve">Avalos Septien Mauricio (2010) Estadística descriptiva y probabilidad
 México México Universidad Anahuac
</t>
  </si>
  <si>
    <t>Bennet Jeffrey O. (2011) Razonamiento estadístico México México Pearson Educación</t>
  </si>
  <si>
    <t xml:space="preserve">Christensen Howard B (2011) Estadística paso a paso
 México México McGraw-Hill
</t>
  </si>
  <si>
    <t xml:space="preserve">Devore, Jay L. (2011) Probabilidad y estadística para ingeniería en ciencias
 México México Pearson Educación
</t>
  </si>
  <si>
    <t xml:space="preserve">Douglas Lind (2010) Estadística aplicada a Negocios
México México McGraw-Hill
</t>
  </si>
  <si>
    <t xml:space="preserve">Levin Richard (2011) Estadística para administración y economía
 México México Pearson Educación
</t>
  </si>
  <si>
    <t xml:space="preserve">Moore D. Cc y McCabe G. P  (2009) The practice of business statics
Using data for decisions
 Nueva York USA W. Freeman and Co
</t>
  </si>
  <si>
    <t xml:space="preserve">Murray Spiegel (2010) Probabilidad y estadística
 México México McGraw-Hill
</t>
  </si>
  <si>
    <t xml:space="preserve">Wackerly, Dennis D./Mendenhall, Wililiam/Scheaffer Richard L.
 (2010) Estadística Matemática con Aplicaciones México México Pearson Educación
</t>
  </si>
  <si>
    <t>MATERIA 19</t>
  </si>
  <si>
    <t xml:space="preserve">SISTEMAS OPERATIVOS </t>
  </si>
  <si>
    <t>El alumno realizará la instalación y configuración de sistemas operativos y los servicios necesarios para la publicación de sitios web.</t>
  </si>
  <si>
    <t>Introducción a Sistemas Operativos</t>
  </si>
  <si>
    <t>El alumno evaluará las ventajas del uso de licencias de código abierto.</t>
  </si>
  <si>
    <t>Evolución de los sistemas operativos.</t>
  </si>
  <si>
    <t>Describir los antecedentes de los sistemas operativos.</t>
  </si>
  <si>
    <t xml:space="preserve">Observador
Analítico
sistemático
Hábil para interpretar información
Proactivo
Lógico
</t>
  </si>
  <si>
    <t>Tipos de licenciamientos.</t>
  </si>
  <si>
    <t>Identificar los tipos de licencias en los sistemas operativos.</t>
  </si>
  <si>
    <t>Establecer las características de las licencias de software libre y propietarios.</t>
  </si>
  <si>
    <t xml:space="preserve">Analítico
Observador
sistemático
Crítico
Proactivo
</t>
  </si>
  <si>
    <t>Software de código abierto.</t>
  </si>
  <si>
    <t>Identificar las características del software de código abierto.</t>
  </si>
  <si>
    <t xml:space="preserve">Observador
Pensamiento crítico
Organizado
Lógico
Analítico
Hábil para interpretar información
</t>
  </si>
  <si>
    <t>Fundamentos de Linux</t>
  </si>
  <si>
    <t>Describir las características y funcionalidad del sistema operativo basado en UNIX</t>
  </si>
  <si>
    <t xml:space="preserve">Analítico
Observador
Uso de razonamiento
Lógico
</t>
  </si>
  <si>
    <t xml:space="preserve">Elaborará un reporte que contenga:
• Tabla comparativa con el nombre del SO, versión o distribución, características, estructura, funcionalidad y propósito, tipo de licenciamiento.
</t>
  </si>
  <si>
    <t xml:space="preserve">1. Analizar la evolución de los sistemas operativos. 
2. Identificar las características y propósito de los sistemas operativos.
3. Identificar la estructura y funcionalidad de los sistemas operativos.
</t>
  </si>
  <si>
    <t>Estudio de casos
Lista de cotejo</t>
  </si>
  <si>
    <t xml:space="preserve">Equipos colaborativos.
Tareas de investigación.
Análisis de casos.
</t>
  </si>
  <si>
    <t xml:space="preserve">Computadora.
Pintarrón.
Software de Virtualización.
Sistemas Operativos basados en UNIX.
Equipo audiovisual o video proyección.
</t>
  </si>
  <si>
    <t>Instalación de sistemas operativos basados en UNIX</t>
  </si>
  <si>
    <t>El alumno realizará la instalación de un sistema operativo basado en UNIX para probar su configuración en equipos de cómputo.</t>
  </si>
  <si>
    <t>Requerimientos del sistema operativo.</t>
  </si>
  <si>
    <t>Identificar los requerimientos de instalación de los sistemas operativos basado en UNIX.</t>
  </si>
  <si>
    <t>Seleccionar sistemas operativos basados en UNIX en función de los requerimientos de instalación.</t>
  </si>
  <si>
    <t>Tipos de particiones.</t>
  </si>
  <si>
    <t>Describir las características de las diferentes particiones.</t>
  </si>
  <si>
    <t>Establecer las particiones en la instalación de sistemas operativos basados en UNIX.</t>
  </si>
  <si>
    <t>Sistemas de archivos y formatos.</t>
  </si>
  <si>
    <t>Describir los formatos y sistemas de archivos.</t>
  </si>
  <si>
    <t>Seleccionar el formato y los sistemas de archivos de la instalación de sistemas operativos basados en UNIX.</t>
  </si>
  <si>
    <t xml:space="preserve">Hábil para interpretar información
Observados
Intuitivo
Uso de razonamiento
Analítico
</t>
  </si>
  <si>
    <t>Instalación de sistema operativo base UNIX.</t>
  </si>
  <si>
    <t>Explicar el procedimiento de instalación de sistemas operativos basados en UNIX.</t>
  </si>
  <si>
    <t>Realizar la instalación sistemas operativos basados en UNIX.</t>
  </si>
  <si>
    <t xml:space="preserve">Lógico
Proactivo
Organizado
Hábil para interpretar información
Hábil para comunicarse de forma oral y escrita
</t>
  </si>
  <si>
    <t xml:space="preserve">Elabora un reporte con base en un caso de estudio que contenga lo siguiente:
• Requerimientos del sistema.
• Preparación del hardware.
• Descripción del proceso la instalación de un sistema operativo.
</t>
  </si>
  <si>
    <t xml:space="preserve">1. Identificar requerimientos de instalación de sistemas operativos.
2. Comprender el procedimiento para la preparación del hardware.
3. Comprender el procedimiento para la instalación del sistema operativo.
</t>
  </si>
  <si>
    <t xml:space="preserve">Estudio de casos.
 Lista de cotejo.
</t>
  </si>
  <si>
    <t xml:space="preserve">Práctica demostrativa.
Prácticas en laboratorio.
Equipos colaborativos.
</t>
  </si>
  <si>
    <t>Comandos básicos de sistemas operativos basados en UNIX</t>
  </si>
  <si>
    <t>El alumno administrará archivos, directorios y tarjetas de red de los sistema operativo basado en UNIX</t>
  </si>
  <si>
    <t>Línea de comandos.</t>
  </si>
  <si>
    <t>Identificar la funcionalidad de los principales comandos en sistemas operativos basados en UNIX.</t>
  </si>
  <si>
    <t>Realizar diversas tareas a partir del uso de comandos básicos de sistemas operativos basados en UNIX.</t>
  </si>
  <si>
    <t xml:space="preserve">Proactivo
Analítico
Organizado
Hábil para interpretar información
Sistemático
</t>
  </si>
  <si>
    <t>Gestión de archivos y directorios.</t>
  </si>
  <si>
    <t>Describir el proceso de creación, modificación y eliminación de archivos y directorios, así como sus permisos.</t>
  </si>
  <si>
    <t>Realizar el proceso de creación, modificación y eliminación de archivos y directorios, así como sus permisos.</t>
  </si>
  <si>
    <t xml:space="preserve">Analítico
Observador
Uso de razonamiento
lógico
Hábil para interpretar información
</t>
  </si>
  <si>
    <t>Gestión de repositorios.</t>
  </si>
  <si>
    <t>Describir el proceso de administración de repositorios.</t>
  </si>
  <si>
    <t>Establecer repositorios en sistemas operativos basados en UNIX</t>
  </si>
  <si>
    <t>Configuración de la tarjeta de red.</t>
  </si>
  <si>
    <t>Explicar el proceso de configuración de la tarjeta de red en sistemas operativos basados en UNIX.</t>
  </si>
  <si>
    <t>Establecer la configuración de la tarjeta de red en sistemas operativos basados en UNIX.</t>
  </si>
  <si>
    <t xml:space="preserve">Analítico
crítico
Observador
Coherente
Lógico
Proactivo
</t>
  </si>
  <si>
    <t xml:space="preserve">Elabora un reporte con base en un caso de estudio que contenga la lista de comandos ejecutados para las siguientes actividades:
• Gestión de permisos en directorios y archivos.
• Manejo y organización de archivos.
• Instalación de un entorno gráfico.
• Configuración de la tarjeta de red.
</t>
  </si>
  <si>
    <t xml:space="preserve">1. Identificar los comandos básicos y su relación con el sistema de archivos.
2. Comprender los procedimientos para personalizar el entorno.
3. Comprender el procedimiento para realizar la configuración de la tarjeta de red.
</t>
  </si>
  <si>
    <t xml:space="preserve">Estudio de casos.
Lista de cotejo.
</t>
  </si>
  <si>
    <t>Administración básica del sistema operativo</t>
  </si>
  <si>
    <t>El alumno administrará un sistema operativo basado en UNIX mediante el uso de comandos para optimizar su rendimiento.</t>
  </si>
  <si>
    <t>Gestión de usuarios y grupos</t>
  </si>
  <si>
    <t>Diferenciar roles y permisos de las cuentas de usuarios y grupos en sistemas operativos basados en UNIX.</t>
  </si>
  <si>
    <t xml:space="preserve"> Administrar cuentas de usuario y grupos en sistemas operativos basados en UNIX.</t>
  </si>
  <si>
    <t xml:space="preserve">Lógico
Coherente
Analítico
Hábil para interpretar información 
Organizado
Trabajo en equipo
</t>
  </si>
  <si>
    <t>Gestión de paquetes y procesos</t>
  </si>
  <si>
    <t xml:space="preserve">Identificar estados de los procesos en sistemas operativos basados en UNIX.
Describir el proceso de instalación de paquetes en sistemas operativos basados en UNIX.
</t>
  </si>
  <si>
    <t>Gestionar paquetes y procesos en sistemas operativos basados en UNIX.</t>
  </si>
  <si>
    <t xml:space="preserve">Trabajo en equipo
Lógico
Coherente
Proactivo
Hábil para interpretar información
Analítico
</t>
  </si>
  <si>
    <t>Scripts básicos</t>
  </si>
  <si>
    <t xml:space="preserve">Describir la estructura básica de scripts. 
Describir las estructuras básicas de la programación en Shell.
</t>
  </si>
  <si>
    <t>Programar scripts en Shell</t>
  </si>
  <si>
    <t xml:space="preserve">Analítico
Crítico
Proactivo
Intuitivo
Observador
Hábil para sintetizar e interpretar información
</t>
  </si>
  <si>
    <t xml:space="preserve">Elaborar un script con base en un caso de estudio para desarrollar las siguientes actividades:
• Manejo y organización de paquetes y procesos.
• Creación de cuentas y grupos de usuario.
</t>
  </si>
  <si>
    <t xml:space="preserve">1. Comprender los procedimientos para la creación y administración de cuentas de usuarios y grupos.
2. Comprender los procedimientos para la administración de procesos y paquetes.
3. Comprender el proceso para la creación de scripts
</t>
  </si>
  <si>
    <t>Estudio de casos.
Lista de cotejo.</t>
  </si>
  <si>
    <t xml:space="preserve">V </t>
  </si>
  <si>
    <t>Instalación de servicios para aplicaciones Web</t>
  </si>
  <si>
    <t>El alumno instalará los servicios web, base de datos y de transferencia de archivos para la publicación de sitios web.</t>
  </si>
  <si>
    <t>Servicios web</t>
  </si>
  <si>
    <t>Identificar las características de servicios WEB.</t>
  </si>
  <si>
    <t> Establecer servicios web en sistemas operativos basados en UNIX.</t>
  </si>
  <si>
    <t>Servicios de Base de Datos</t>
  </si>
  <si>
    <t>Identificar las características de servicios de gestión de base de datos.</t>
  </si>
  <si>
    <t>Establecer servicios de gestión de base de datos en sistemas operativos basados en UNIX.</t>
  </si>
  <si>
    <t>Servicios de transferencia de archivos</t>
  </si>
  <si>
    <t>Identificar las características de servicios de transferencia de archivos.</t>
  </si>
  <si>
    <t>Establecer servicios de transferencia de archivos en sistemas operativos basados en UNIX.</t>
  </si>
  <si>
    <t xml:space="preserve">Analítico
Crítico
Proactivo
Intuitivo
Observador
Hábil para sintetizar información
Hábil para interpretar información
</t>
  </si>
  <si>
    <t xml:space="preserve">Realiza a partir de un caso de estudio un manual que contenga los procesos de:
• Instalación de Servidor web.
• Instalación de Servidor de base de datos.
• Instalación Servidor de transferencia de archivos.
• Realiza la publicación de un sitio web dentro de una LAN
</t>
  </si>
  <si>
    <t xml:space="preserve">1. Identificar los servicios web, base de datos y transferencia de archivos.
2. Comprender el procedimiento para instalar y configurar los servicios.
3. Comprender el procedimiento para habilitar los servicios web, base de datos y transferencia de archivos.
</t>
  </si>
  <si>
    <t xml:space="preserve">Práctica demostrativa.
Prácticas en laboratorio.
Equipos colaborativos.         
Aprendizaje basado por proyectos.
</t>
  </si>
  <si>
    <t>Establecer requerimientos funcionales y no funcionales mediante técnicas y metodologías de  análisis de requerimientos para atender la necesidad planteada.</t>
  </si>
  <si>
    <t xml:space="preserve">Entrega un documento de levantamiento de requerimientos que incluya:
- Fecha
- Nombre del Proyecto
- Objetivo
- Alcance
- Descripción funcional
- Requerimientos:
  * Software
  * Hardware
</t>
  </si>
  <si>
    <t>Publicar aplicaciones web mediante el uso de servidores para su disponibilidad.</t>
  </si>
  <si>
    <t xml:space="preserve">Entrega la aplicación web y un informe  que contiene:
a) Plan de instalación que incluya:
- Requerimientos de hardware y software
- Requerimientos de infraestructura
b) Plan de publicación y operación:
- Capacitación a usuarios
c) Acta de cierre de proyecto:
- Empresa
- Nombre del proyecto
- Cliente
- Líder del proyecto
- Módulos
- Fecha de entrega
- Firma de aceptación
</t>
  </si>
  <si>
    <t xml:space="preserve">Soyinka, Wale 2016
ISBN 
978 0071845366 Linux Administration: A Beginner's Guide New York Estados Unidos de América Mc Graw Hill Education
</t>
  </si>
  <si>
    <t xml:space="preserve">Sobell G. Mark 2017
ISBN
978-0134774602 A Practical Guide to Linux Commands, Editors, and Shell Programming Boston Estados Unidos de América Addison Wesley
</t>
  </si>
  <si>
    <t xml:space="preserve">Tanenbaum, Andrew S. 2015
ISBN
978-1292061429 Modern Operating Systems Harlow Inglaterra Pearson
</t>
  </si>
  <si>
    <t xml:space="preserve">Blum Richard, Bresnahan Cristine 2015                 
ISBN                  
978-1118983843 Linux Command Line and Shell Scripting Bible Indianapolis Estados Unidos de América Wiley
</t>
  </si>
  <si>
    <t xml:space="preserve">Evi Nemeth, Garth Snyder, Trent R. Hein, Ben Whaley, Dan Mackin 2017
ISBN
978-0134277554 UNIX and Linux System Administration Handbook Boston Estados Unidos de América Addison Wesley
</t>
  </si>
  <si>
    <t>MATERIA 20</t>
  </si>
  <si>
    <t>El alumno demostrará la competencia de desarrollar soluciones tecnológicas para entornos Web mediante fundamentos de programación orientada a objetos, base de datos y redes de área local  que atiendan las necesidades de las organizaciones.</t>
  </si>
  <si>
    <t>Planeación del proyecto de T.I.</t>
  </si>
  <si>
    <t>El alumno elaborará la planificación del proyecto para el desarrollo de la propuesta de solución.</t>
  </si>
  <si>
    <t>Definición del proyecto de T.I.</t>
  </si>
  <si>
    <t xml:space="preserve">Establecer el problema o necesidades del cliente.
Establecer los requerimientos del proyecto.
Establecer la propuesta de solución
</t>
  </si>
  <si>
    <t xml:space="preserve">Analítico.  
Disciplinado.
Sistemático.
Organizado.
Creativo.
</t>
  </si>
  <si>
    <t>Planificación del proyecto de T.I.</t>
  </si>
  <si>
    <t xml:space="preserve">Establecer objetivo y alcance del proyecto.
Establecer la estructura de desglose del trabajo del proyecto.
Elaborar la propuesta de solución del proyecto.
</t>
  </si>
  <si>
    <t xml:space="preserve">Entregará propuesta de solución basado en un caso de estudio que contenga:
● Identificación del problema o necesidad a atender.
● Propuesta de solución del proyecto.
● Justificación de la propuesta de solución.
● Plan del proyecto (Cronograma de actividades)
</t>
  </si>
  <si>
    <t xml:space="preserve">1. Analizar las necesidades del cliente.
2. Comprender las fases de planificación de un proyecto.
3. Comprender la estructura de desglose del trabajo.
</t>
  </si>
  <si>
    <t xml:space="preserve">Estudio de casos
Rúbrica 
</t>
  </si>
  <si>
    <t xml:space="preserve">Análisis de casos.
Equipos colaborativos.
Mapas conceptuales
</t>
  </si>
  <si>
    <t xml:space="preserve">Proyector.
Internet.
Pintarrón.
Plumones.
Software ofimático
</t>
  </si>
  <si>
    <t>Desarrollo del Proyecto de T.I.</t>
  </si>
  <si>
    <t>El alumno  aplicará la planificación del proyecto para la implementación de la solución.</t>
  </si>
  <si>
    <t>Desarrollo del proyecto de T.I</t>
  </si>
  <si>
    <t>Establecer las actividades determinadas de cada fase del proyecto.</t>
  </si>
  <si>
    <t>Cierre del proyecto</t>
  </si>
  <si>
    <t>Elaborar el informe del cierre y entrega del proyecto.</t>
  </si>
  <si>
    <t xml:space="preserve">Entregará portafolio de evidencias basado en un caso de estudio que contenga:
● Aplicación web funcional.
● Informe técnico.
● Informe de cierre.
</t>
  </si>
  <si>
    <t xml:space="preserve">1. Analizar las actividades que integran las fases del proyecto.
2. Identificar las herramientas aplicables al proyecto.
3. Comprender el proceso de cierre del proyecto.
</t>
  </si>
  <si>
    <t xml:space="preserve">Análisis de casos.
Equipos colaborativos.
Aprendizaje basado en proyectos 
</t>
  </si>
  <si>
    <t xml:space="preserve">Proyector.
Internet.
Pintarrón.
Plumones.
Software ofimático.
Software especializado para desarrollo.
</t>
  </si>
  <si>
    <t xml:space="preserve">Establecer requerimientos funcionales y no funcionales mediante técnicas y metodologías de análisis de requerimientos para atender la necesidad planteada.
</t>
  </si>
  <si>
    <t xml:space="preserve">Entrega un documento de levantamiento de requerimientos que incluya:
- Fecha.
- Nombre del Proyecto.
- Objetivo.
- Alcance.
- Descripción funcional.
- Requerimientos:
▪ Software.
▪ Hardware
</t>
  </si>
  <si>
    <t xml:space="preserve">Dr. Antonio González Torres 2017
ISBN: 978-9977-37-006-4 Tecnologías de la Información
y Gestión de Proyectos San Jose Costa Rica Universidad Latinoamericana de Ciencia y Tecnología
</t>
  </si>
  <si>
    <t xml:space="preserve">Jeffrey Victor Sutherland 2016
ASIN:B01EIQAALK
ISBN:9788544100875 SCRUM
El Arte de Hacer el Doble Trabajo en la Mitad de Tiempo Ciudad de México México Océano
</t>
  </si>
  <si>
    <t xml:space="preserve">Fernando García Córdoba 2014
ISBN13: 9786070506550 Metodología de la Investigación Ciudad de
México México Limusa
</t>
  </si>
  <si>
    <t xml:space="preserve">Francisco J. Toro López 2015
ISBN13: 9789586488167 Administración de Proyectos de Informática Bogota Colombia Ecoe Ediciones
</t>
  </si>
  <si>
    <t xml:space="preserve">Project Management Inst 2017
ISBN-10: 1628251948 
ISBN-13: 978-1628251944 Guía de los fundamentos para la dirección de proyectos Pensylvannia USA Project Management Institute, Inc
</t>
  </si>
  <si>
    <t>MATERIA 21</t>
  </si>
  <si>
    <t>APLICACIONES WEB</t>
  </si>
  <si>
    <t>El alumno desarrollará aplicaciones Web con acceso a base de datos a través de lenguajes y herramientas especializadas para distribuirlas en internet.</t>
  </si>
  <si>
    <t>Ambientes de desarrollo Web</t>
  </si>
  <si>
    <t>El alumno configurará el ambiente de desarrollo para codificar aplicaciones Web.</t>
  </si>
  <si>
    <t>Tecnologías para la creación de aplicaciones Web</t>
  </si>
  <si>
    <t xml:space="preserve">Identificar los conceptos de aplicaciones web: 
- Internet y Web.
- Aplicación Web.
- Front end. 
- Back end.
- Hosting.
- Protocolos (http, https).
- Modelo Cliente - Servidor.
</t>
  </si>
  <si>
    <t xml:space="preserve">Analítico
Sistemático
Ordenado
</t>
  </si>
  <si>
    <t>Herramientas para el desarrollo de aplicaciones Web</t>
  </si>
  <si>
    <t xml:space="preserve">Identificar las ventajas y desventajas de las herramientas del lado del cliente en el desarrollo Web.
Identificar las ventajas y desventajas de las herramientas del lado del servidor en el desarrollo Web.
</t>
  </si>
  <si>
    <t>Configuración del ambiente de desarrollo Web</t>
  </si>
  <si>
    <t>Describir el proceso de instalación y configuración del ambiente de desarrollo Web.</t>
  </si>
  <si>
    <t>Realizar la instalación y configuración del ambiente de desarrollo Web.</t>
  </si>
  <si>
    <t xml:space="preserve">Elabora un "Reporte de Configuración” del ambiente de desarrollo Web que incluya:
- Listado de herramientas.
- Secuencia de instalación.
- Secuencia de configuración.
- Pruebas de funcionamiento de la configuración
</t>
  </si>
  <si>
    <t xml:space="preserve">1. Identificar los conceptos relacionados con tecnologías de desarrollo Web.
2. Identificar las herramientas relacionados con el desarrollo Web.
3. Comprender el proceso de instalación y configuración del ambiente de desarrollo Web.
</t>
  </si>
  <si>
    <t xml:space="preserve">Ejercicios prácticos.
Listas de cotejo.
</t>
  </si>
  <si>
    <t xml:space="preserve">Práctica demostrativa.
Mapas conceptuales.
Tareas de investigación.
</t>
  </si>
  <si>
    <t xml:space="preserve">Pizarrón. 
Plumones. 
Computadora.
Internet.
Equipo multimedia.
Ejercicios prácticos.
Plataformas virtuales.
Entorno de desarrollo integrado.
</t>
  </si>
  <si>
    <t>Aula                                                                                                          Laboratorio / Taller</t>
  </si>
  <si>
    <t>Desarrollo de Front end</t>
  </si>
  <si>
    <t>El alumno desarrollará aplicaciones Web dinámicas utilizando un lenguaje El alumno implementará estándares de diseño Web para crear interfaces responsivas.</t>
  </si>
  <si>
    <t>Estructura de interfaces Web</t>
  </si>
  <si>
    <t xml:space="preserve"> Explicar los elementos de HTML5 para formar la estructura general de documentos: 
- DOM (Document Object Model)
- Etiquetas de presentación.
- Etiquetas de estructura.
- Metadatos.
</t>
  </si>
  <si>
    <t xml:space="preserve">Realizar documentos HTML5 </t>
  </si>
  <si>
    <t xml:space="preserve">Analítico
Lógico
Ordenado
Sistemático
Creativo
Propositivo.
</t>
  </si>
  <si>
    <t>Formularios Web</t>
  </si>
  <si>
    <t xml:space="preserve"> Explicar los componentes y sintaxis de HTML y HTML5, en la creación de formularios.</t>
  </si>
  <si>
    <t>Desarrollar formularios HTML y HTML5.</t>
  </si>
  <si>
    <t xml:space="preserve">Analítico
Lógico
Ordenado
Sistemático
Creativo
Propositivo
</t>
  </si>
  <si>
    <t>Usabilidad de interfaces Web</t>
  </si>
  <si>
    <t xml:space="preserve"> Describir los conceptos y reglas de usabilidad de interfaces Web.
 Describir los elementos de hojas de estilo en cascada. (CSS y CSS3)
</t>
  </si>
  <si>
    <t>Diseñar la presentación de documentos HTML en hojas de estilo en cascada.</t>
  </si>
  <si>
    <t>Web responsiva</t>
  </si>
  <si>
    <t xml:space="preserve">Identificar conceptos de diseño responsivo.
Identificar framewoks de diseño responsivo.
</t>
  </si>
  <si>
    <t>Desarrollar sitios Web responsivos en frameworks.</t>
  </si>
  <si>
    <t xml:space="preserve">Desarrolla un conjunto de páginas Web estáticas y responsivas, a partir de un caso práctico que contenga:
- HTML
- HTML5
- Hojas de estilo
- Frameworks para diseño responsivo
</t>
  </si>
  <si>
    <t xml:space="preserve">1. Identificar los elementos para la estructura de un documento HTML5.
2. Identificar los componentes HTML y HTML5 para la creación de formularios.
3. Comprender los elementos y aplicación de las hojas de estilo en documentos HTML y HTML5.
4. Comprender el uso de frameworks para diseño responsivo en sitios Web.
</t>
  </si>
  <si>
    <t xml:space="preserve">Práctica demostrativa.
Prácticas en laboratorio.
Solución de problemas.
</t>
  </si>
  <si>
    <t xml:space="preserve">Pizarrón
Plumones
Computadora
Internet
Equipo multimedia
Ejercicios prácticos
Plataformas virtuales
Entorno de desarrollo integrado
</t>
  </si>
  <si>
    <t>Desarrollo de Back end</t>
  </si>
  <si>
    <t>El alumno desarrollará aplicaciones Web dinámicas utilizando un lenguaje de programación orientado a objetos del lado del servidor.</t>
  </si>
  <si>
    <t>Lenguaje de programación orientado a objetos del lado del servidor</t>
  </si>
  <si>
    <t xml:space="preserve">Identificar la sintaxis del lenguaje de programación del lado del servidor:
- Variables.
- Expresiones.
- Estructuras de control.
- Clases.
</t>
  </si>
  <si>
    <t xml:space="preserve">Desarrollar programas del lado del servidor. </t>
  </si>
  <si>
    <t xml:space="preserve">Analítico
Lógico
Ordenado
Sistemático
Creativo
Propositivo
</t>
  </si>
  <si>
    <t xml:space="preserve">Manejo de peticiones Web </t>
  </si>
  <si>
    <t>Identificar los métodos de comunicación entre cliente y servidor: get y post.</t>
  </si>
  <si>
    <t>Desarrollar aplicaciones Web</t>
  </si>
  <si>
    <t>Métodos de conexión a Bases de Datos</t>
  </si>
  <si>
    <t>Identificar los métodos de conexión a Bases de Datos.</t>
  </si>
  <si>
    <t xml:space="preserve">Gestión de datos </t>
  </si>
  <si>
    <t>Definir el proceso de conexión, inserción, modificación, eliminación y consulta de Bases de Datos desde aplicaciones Web.</t>
  </si>
  <si>
    <t>Desarrollar aplicaciones Web que permitan la gestión de información en Bases de Datos.</t>
  </si>
  <si>
    <t>Manejo de archivos</t>
  </si>
  <si>
    <t>Identificar el proceso de carga y descarga de archivos almacenados en el servidor.</t>
  </si>
  <si>
    <t>Desarrollar aplicaciones Web que permitan la gestión de archivos.</t>
  </si>
  <si>
    <t>Manejo de sesiones</t>
  </si>
  <si>
    <t>Identificar la importancia y el funcionamiento de sesiones en ambientes Web.</t>
  </si>
  <si>
    <t>Desarrollar Aplicaciones Web que implementen el uso de sesiones.</t>
  </si>
  <si>
    <t xml:space="preserve">Desarrolla una aplicación Web, a partir de un caso práctico que contenga:
- Páginas Web.
- Hojas de estilo.
- Gestión de contenido de base de datos desde formularios.
- Implementación de seguridad por medio de sesiones.
- Gestión de archivos.
</t>
  </si>
  <si>
    <t xml:space="preserve">1. Identificar la sintaxis del lenguaje de programación Web.
2. Identificar los métodos de intercambio de información hacia el servidor y la Base de Datos.
3. Comprender el proceso de gestión de información desde una aplicación Web.
4. Comprender el manejo de sesiones en aplicaciones Web.
</t>
  </si>
  <si>
    <t>Proyecto.
Rúbrica.</t>
  </si>
  <si>
    <t xml:space="preserve">Práctica demostrativa.
Prácticas en laboratorio.
Aprendizaje basado en proyectos.
</t>
  </si>
  <si>
    <t xml:space="preserve">Pizarrón.
Plumones.
Computadora.
Internet.
Equipo multimedia.
Ejercicios prácticos.
Plataformas virtuales.
Entorno de desarrollo integrado.
</t>
  </si>
  <si>
    <t>Publicación de aplicaciones</t>
  </si>
  <si>
    <t>El alumno publicará aplicaciones Web para su utilización en redes locales y en línea.</t>
  </si>
  <si>
    <t>Tipos de Web Hosting</t>
  </si>
  <si>
    <t>Identificar servicios de Web Hosting.</t>
  </si>
  <si>
    <t>Seleccionar el servicio de Hosting de acuerdo a las necesidades de la aplicación Web.</t>
  </si>
  <si>
    <t>Protocolos y herramientas de transferencia de archivos</t>
  </si>
  <si>
    <t>Identificar los protocolos y herramientas de transferencia de archivos.</t>
  </si>
  <si>
    <t>Seleccionar el protocolo y las herramientas de transferencia de archivos de acuerdo a las necesidades de la aplicación Web.</t>
  </si>
  <si>
    <t>Publicación local y remota</t>
  </si>
  <si>
    <t>Describir los procedimientos de publicación local y remota de aplicaciones Web.</t>
  </si>
  <si>
    <t>Realizar la publicación de aplicaciones Web de forma local y remota de acuerdo al servicio seleccionado.</t>
  </si>
  <si>
    <t xml:space="preserve">Publica una aplicación Web, a partir de un caso práctico que contenga:
- Páginas Web.
- Hojas de estilo.
- Gestión de contenido de base de datos desde formularios.
- Implementación de seguridad por medio de sesiones.
- Gestión de archivos.
- Reporte de "Publicación de la aplicación Web".
</t>
  </si>
  <si>
    <t xml:space="preserve">1. Identificar los servicios de Hosting.
2. Identificar los protocolos y herramientas de transferencia de archivos.
3. Comprender el proceso de publicación de aplicaciones Web.
</t>
  </si>
  <si>
    <t xml:space="preserve">Práctica demostrativa.
Prácticas en laboratorio.
Aprendizaje basado en proyectos
</t>
  </si>
  <si>
    <t xml:space="preserve">Pizarrón.
Plumones.
Computadora.
Internet.
Equipo multimedia.
Ejercicios prácticos.
Plataformas virtuales.
Diagramadores.
Entornos de desarrollo integrados
</t>
  </si>
  <si>
    <t>Aula                                                                              Laboratorio / Taller</t>
  </si>
  <si>
    <t xml:space="preserve">Diseñar propuestas de interfaces Web considerando las especificaciones del cliente y técnicas de diseño web para mejorar el entorno visual.
</t>
  </si>
  <si>
    <t xml:space="preserve">Entrega diseño de las interfaces del sitio WEB integrando lo siguiente:
-Mockups con componentes de diseño (Imágenes, logo corporativo, galerías, calendarios, redes sociales, banners, paletas de colores).
-Componentes de control (menús, combos, carrito de compras).
-Mapa de sitio: navegación. 
-Justificación técnica del diseño.
</t>
  </si>
  <si>
    <t xml:space="preserve">Codificar aplicaciones web a través de los fundamentos de programación orientada a objetos y conexión a base de datos para desarrollarla.
</t>
  </si>
  <si>
    <t xml:space="preserve">Publicar aplicaciones web mediante el uso de servidores para su disponibilidad.
</t>
  </si>
  <si>
    <t xml:space="preserve">Entrega la aplicación web y un informe que contiene:
a) Plan de instalación que incluya:
- Requerimientos de hardware y software
- Requerimientos de infraestructura
b) Plan de publicación y operación:
- Capacitación a usuarios
c) Acta de cierre de proyecto:
- Empresa
- Nombre del proyecto
- Cliente
- Líder del proyecto
- Módulos
- Fecha de entrega
- Firma de aceptación
</t>
  </si>
  <si>
    <t xml:space="preserve">José Luis López Goytia 2014
ISBN: 9786074387711 Programación Orientada A Objetos Con C++ Y Java: Un Acercamiento Interdisciplinario D.F. MÉXICO GRUPO EDITORIAL PATRIA
</t>
  </si>
  <si>
    <t xml:space="preserve">Bruno López Takeyas 2016
ISBN: 978-607-622-659-9 Curso De Programación Orientada A Objetos En C#.Net. Ejemplos Con Aplicaciones Visuales Y De Consola D.F. MÉXICO ALFAOMEGA GRUPO EDITOR
</t>
  </si>
  <si>
    <t xml:space="preserve">David J. Barnes 2017
ISBN: 9788490355312 Programación Orientada A Objetos Con Java Tm Usando Bluej MADRID ESPAÑA PEARSON EDUCACIÓN
</t>
  </si>
  <si>
    <t xml:space="preserve">Báez López, David; Cervantes Villagómez 2017
ISBN: 978-607-622-673-5 Python Con Aplicaciones A Las Matemáticas, Ingeniería Y Finanzas D.F. MÉXICO ALFAOMEGA GRUPO EDITOR
</t>
  </si>
  <si>
    <t xml:space="preserve">José Alfredo Jiménez 2104
ISBN: 9786076222027 Fundamentos De Programación: Diagramas De Flujo, Diagramas N-S, Pseudocódigo Y Java D.F. MÉXICO ALFAOMEGA GRUPO EDITOR
</t>
  </si>
  <si>
    <t>MATERIA 22</t>
  </si>
  <si>
    <t>BASES DE DATOS PARA APLICACIONES</t>
  </si>
  <si>
    <t>Implementar soluciones multiplataforma, en la nube y software embebido, en entornos seguros mediante la adquisición y administración de datos e ingeniería de software para contribuir a la automatización de los procesos en las organizaciones.</t>
  </si>
  <si>
    <t>El alumno creará bases de datos con base en esquemas de administración y seguridad para su integración en aplicaciones de software.</t>
  </si>
  <si>
    <t>Manipulación avanzada</t>
  </si>
  <si>
    <t>El alumno optimizará bases de datos para mejorar el rendimiento de aplicaciones de software.</t>
  </si>
  <si>
    <t>Índices y vistas</t>
  </si>
  <si>
    <t>Identificar la sintaxis SQL de creación, modificación y eliminación de índices y vistas</t>
  </si>
  <si>
    <t xml:space="preserve">Crear índices y vistas.
Modificar índices y vistas.
Eliminar índices y vistas.
</t>
  </si>
  <si>
    <t xml:space="preserve">Analítico
Lógico
Ordenado
Sistemático
Creativo
</t>
  </si>
  <si>
    <t>Consultas avanzadas</t>
  </si>
  <si>
    <t xml:space="preserve">Identificar la sintaxis SQL de elaboración de:
- Subconsultas.
- Filtros.
- Funciones de agregado.
- Ordenamiento y agrupación.
</t>
  </si>
  <si>
    <t>Elaborar subconsultas, filtros, funciones de agregado, ordenamiento y agrupación.</t>
  </si>
  <si>
    <t>Disparadores</t>
  </si>
  <si>
    <t>Identificar la sintaxis SQL de creación, modificación y eliminación de disparadores.</t>
  </si>
  <si>
    <t xml:space="preserve">Crear disparadores.
Modificar disparadores.
Eliminar disparadores.
</t>
  </si>
  <si>
    <t>Procedimientos almacenados</t>
  </si>
  <si>
    <t>Identificar la sintaxis SQL de programación de procedimientos almacenados.</t>
  </si>
  <si>
    <t>Programar procedimientos almacenados.</t>
  </si>
  <si>
    <t xml:space="preserve">A partir de un caso de estudio de Sistemas Gestores de Base de Datos, integra un portafolio de evidencias que contenga los scripts y los resultados de los mismos, con un Sistema Gestor de Base de Datos, que contenga:
• Creación, modificación y eliminación de índices y vistas.
• Elaboración de subconsultas.
• Creación, modificación y eliminación de disparadores.
• Programación de procedimientos almacenados.
</t>
  </si>
  <si>
    <t xml:space="preserve">1. Identificar los elementos avanzados de Bases de Datos.
2. Identificar elementos de administración avanzada de Bases de Datos.
3. Comprender la sintaxis de administración avanzada de Bases de Datos.
</t>
  </si>
  <si>
    <t>Ejercicios prácticos.                                                                                                                Listas de cotejo.</t>
  </si>
  <si>
    <t xml:space="preserve">Estudio de casos.
Solución de problemas.
Práctica demostrativa.
</t>
  </si>
  <si>
    <t xml:space="preserve">Pizarrón. 
Plumones. 
Computadora.
Internet.
Equipo multimedia.
Ejercicios prácticos.
Plataformas virtuales.
Sistema Gestor de Base de Datos.
</t>
  </si>
  <si>
    <t>Manejo de transacciones</t>
  </si>
  <si>
    <t>El alumno implementará transacciones para asegurar la integridad de la información en Bases de Datos.</t>
  </si>
  <si>
    <t>Conceptos de transacciones</t>
  </si>
  <si>
    <t>Identificar los conceptos relacionados a transacciones en Bases de Datos.</t>
  </si>
  <si>
    <t>Propiedades de transacciones</t>
  </si>
  <si>
    <t xml:space="preserve">Identificar las propiedades de transacciones en Bases de Datos:
- Atomicidad.
- Coherencia.
- Aislamiento.
- Durabilidad.
</t>
  </si>
  <si>
    <t>Instrucciones commit y rollback</t>
  </si>
  <si>
    <t>Identificar el uso de las instrucciones commit y rollback.</t>
  </si>
  <si>
    <t>Elaborar transacciones en instrucciones commit y rollback en diferentes escenarios.</t>
  </si>
  <si>
    <t>Consistencia y niveles de aislamiento</t>
  </si>
  <si>
    <t xml:space="preserve">Identificar el concepto de consistencia y los siguientes niveles de aislamiento:
- Lectura confirmada.
- Lectura no confirmada.
- Lectura repetible.
- Serializable.
</t>
  </si>
  <si>
    <t>Elaborar transacciones en niveles de aislamiento.</t>
  </si>
  <si>
    <t xml:space="preserve">A partir de casos prácticos de Sistemas Gestores de Base de Datos, integra un portafolio de evidencias que contenga los scripts y los resultados de los mismos, que contenga:
• Desarrollo de las transacciones.
</t>
  </si>
  <si>
    <t xml:space="preserve">1. Identificar los conceptos relacionados a transacciones.
2. Comprender la importancia del uso de transacciones en Bases de Datos.
3. Relacionar los niveles de aislamiento en transacciones con el aseguramiento de la integridad de la información.
</t>
  </si>
  <si>
    <t>Ejercicios prácticos.
Listas de cotejo.</t>
  </si>
  <si>
    <t>Práctica demostrativa.
Prácticas en laboratorio.
Tareas de investigación.</t>
  </si>
  <si>
    <t xml:space="preserve">Pizarrón
Plumones
Computadora
Internet
Equipo multimedia
Ejercicios prácticos
Plataformas virtuales
Sistema Gestor de Base de Datos.
</t>
  </si>
  <si>
    <t>Aula                                                                                     Laboratorio / Taller</t>
  </si>
  <si>
    <t>Seguridad en Bases de Datos</t>
  </si>
  <si>
    <t>El alumno implementará seguridad en Bases de Datos para mantener la integridad de la información.</t>
  </si>
  <si>
    <t>Cifrado en bases de datos</t>
  </si>
  <si>
    <t>Identificar los métodos de cifrado y codificación de datos.</t>
  </si>
  <si>
    <t>Elegir los métodos de cifrado y codificación acorde al esquema de seguridad.</t>
  </si>
  <si>
    <t xml:space="preserve">Analítico.
Lógico
Ordenado
Sistemático
Propositivo.
</t>
  </si>
  <si>
    <t>Seguridad en la interacción Aplicación - Base de Datos</t>
  </si>
  <si>
    <t>Identificar los métodos de cifrado y codificación en la interacción Aplicación - Base de Datos.</t>
  </si>
  <si>
    <t>Proponer los métodos de cifrado y codificación acorde a la interacción Aplicación - Base de Datos.</t>
  </si>
  <si>
    <t>Gestión de privilegios de acceso a Bases de Datos</t>
  </si>
  <si>
    <t>Identificar los privilegios en el acceso a Bases de Datos.</t>
  </si>
  <si>
    <t>Determinar los privilegios de acceso acorde a los roles de los usuarios.</t>
  </si>
  <si>
    <t xml:space="preserve">A partir de un caso práctico de Sistemas Gestores de Base de Datos, integra un portafolio de evidencias que contenga:
• Scripts de cifrado y codificación de datos.
• Informe técnico de "Definición de privilegios".
</t>
  </si>
  <si>
    <t xml:space="preserve">1. Identificar los métodos de cifrado y codificación en Bases de Datos.
2. Identificar los métodos de cifrado y codificación en la interacción Aplicación - Base de Datos.
3. Comprender los privilegios en las Bases de Datos.
</t>
  </si>
  <si>
    <t>Ejercicios prácticos.
Lista de cotejo.</t>
  </si>
  <si>
    <t>Prácticas de laboratorio.
Tareas de investigación.
Práctica demostrativa.</t>
  </si>
  <si>
    <t xml:space="preserve">Pizarrón.
Plumones.
Computadora.
Internet.
Equipo multimedia.
Ejercicios prácticos.
Plataformas virtuales.
Sistema Gestor de Base de Datos.
</t>
  </si>
  <si>
    <t>El alumno administrará  servidores de bases de datos para mantener el funcionamiento de las aplicaciones de software.</t>
  </si>
  <si>
    <t>Administración de Bases de Datos</t>
  </si>
  <si>
    <t>Describir el proceso de monitoreo, respaldo, restauración y declaración de tareas programadas en servidores de Bases de Datos.</t>
  </si>
  <si>
    <t>Desarrollar monitoreo, respaldo, restauración y declaración de tareas programadas en servidores de Bases de Datos.</t>
  </si>
  <si>
    <t>Configuración de Servidores de Bases de Datos</t>
  </si>
  <si>
    <t>Describir el proceso de instalación y configuración de servicios de Bases de Datos.</t>
  </si>
  <si>
    <t xml:space="preserve">Realizar instalaciones y configuraciones de servicios de Bases de Datos. </t>
  </si>
  <si>
    <t xml:space="preserve">Analítico
Ordenado
Sistemático
Creativo
</t>
  </si>
  <si>
    <t xml:space="preserve">Elabora, a partir de un caso práctico, un "Informe Técnico" de Gestión de servidores de Bases de Datos, que contenga:
• Bitácora de monitoreo.
• Bitácora de respaldos y restauraciones.
• Listado de Scripts de tareas programadas.
• Reporte de instalación y configuración de servicios de Bases de Datos.
</t>
  </si>
  <si>
    <t xml:space="preserve">1. Identificar el proceso de monitoreo, respaldo y restauración de la Base de Datos.
2. Identificar el proceso de declaración de tareas programadas para servidores de Bases de Datos.
3. Comprender el proceso de instalación y configuración de servicios de Bases de Datos.
</t>
  </si>
  <si>
    <t xml:space="preserve">Prácticas de laboratorio.
Tareas de investigación.
Práctica demostrativa.
</t>
  </si>
  <si>
    <t xml:space="preserve">Pizarrón.
Plumones.
Computadora.
Internet.
Equipo multimedia.
Ejercicios prácticos.
Plataformas virtuales.
Diagramadores.
Sistema Gestor de Base de Datos.
</t>
  </si>
  <si>
    <t>Diseñar bases de datos mediante el análisis de las necesidades organizacionales empleando técnicas de modelado para establecer el modelo conceptual de los datos.</t>
  </si>
  <si>
    <t xml:space="preserve">Elabora el diseño normalizado de la base de datos que incluye: 
- Estructura de archivos de hardware abierto
- Modelo conceptual de los datos
</t>
  </si>
  <si>
    <t>Crear bases de datos mediante los gestores para garantizar la integridad de los datos.</t>
  </si>
  <si>
    <t xml:space="preserve">Elabora la base de datos que incluya:
- Script de base datos:
- Tablas
- Relaciones
- Normalización
- Diccionario de datos
- Índices
- Vistas
- Disparadores
- Procedimientos almacenados
Archivo estructurado de hardware abierto
</t>
  </si>
  <si>
    <t>Generar información mediante el procesamiento de los datos para el apoyo en la toma de decisiones y acciones.</t>
  </si>
  <si>
    <t xml:space="preserve">Entrega un Reporte que contenga:
- Nombre del reporte
- Descripción
- Fecha
- Parámetros del reporte
- Gráficas 
- Tablas
</t>
  </si>
  <si>
    <t>Integrar esquemas de seguridad de los datos mediante técnicas de protección para garantizar la integridad y confiabilidad de la información.</t>
  </si>
  <si>
    <t xml:space="preserve">Entrega la base de datos protegida, que incluya:
- Script de base datos que incorpore tablas, relaciones, normalización, comandos e instrucciones de la protección de datos
- Archivo estructurado de hardware abierto que incorpore seguridad
</t>
  </si>
  <si>
    <t xml:space="preserve">López; Iván; Castellano; Maria Jesús; Ospino; John 
2013
ISBN:
6077075922 Bases De Datos - Desarrollo De Aplicaciones Multiplataforma Y Web Cd MX México Alfa Omega
</t>
  </si>
  <si>
    <t xml:space="preserve">Orbegozo; Borja 2013
ISBN:
6077075825 Gestión De Bases De Datos Con Sql, Mysql Y Access Curso Práctico - De 0 A 10 Cdmx México Alfa Omega
</t>
  </si>
  <si>
    <t xml:space="preserve">Ramez Elmasri; Shamkant B. Navathe 2015
ISBN:
0133970779 Fundamentals Of Database Systems 7th Edition N/A EE.UU. PEARSON
</t>
  </si>
  <si>
    <t xml:space="preserve">Ángel Arias 2016
ISBN:
1523365773 Fundamentos De Programación Y Bases De Datos: 2ª Edición N/A EE.UU. CREATE SPACE PUBLISHING  INDEPENDENT PLATFORM
</t>
  </si>
  <si>
    <t xml:space="preserve">Pérez Márquez María 2016
ISBN:
6076227303 Oracle 12c Sql: Admón. Básica De Bases De Datos CDMX MÉXICO ALFA OMEGA
</t>
  </si>
  <si>
    <t xml:space="preserve">Pablo César Harith 2013
ISBN:
6077076538 Desarrollo De Bases De Datos. Casos Prácticos Desde El Análisis A La Implementación 2ª Edición Actualizada. CDMX MÉXICO ALFA OMEGA
</t>
  </si>
  <si>
    <t xml:space="preserve">Gabriel Gallardo Avilés 2016
ISBN:
1540420566 Seguridad En Bases De Datos Y Aplicaciones Web: 2ª Edición N/A EE.UU. CREATE SPACE PUBLISHING  INDEPENDENT PLATFORM
ORBEGOZO; BORJA 2013
ISBN:
6077075825 GESTIÓN DE BASES DE DATOS CON SQL, MYSQL Y ACCESS CURSO PRÁCTICO - DE 0 A 10 (SPANISH EDITION CDMX MÉXICO ALFA OMEGA
</t>
  </si>
  <si>
    <t xml:space="preserve">Cuadra Dolores Castro 2013
ISBN:
6077076538 Desarrollo de bases de datos. Casos prácticos desde el análisis a la implementación 2ª edición actualizada CDMX MÉXICO ALFA OMEGA
</t>
  </si>
  <si>
    <t>MATERIA 23</t>
  </si>
  <si>
    <t>INGLÉS III</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</si>
  <si>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</si>
  <si>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 xml:space="preserve">El alumno intercambiará información sobre acontecimientos pasados, así como de planes y proyectos a futuro mediante el uso de los verbos modales, el pasado continuo y las formas del futuro; para la satisfacción de sus necesidades inmediatas, la comprensión de normas y reglamentos establecidos, 
toma de decisiones y compromiso con su entorno personal, social y profesional inmediato.
</t>
  </si>
  <si>
    <t>Pasado simple vs pasado continuo</t>
  </si>
  <si>
    <t>El alumno intercambiará información sobre eventos ocurridos simultáneamente en el pasado para interactuar en su entorno inmediato.</t>
  </si>
  <si>
    <t>Describiendo situaciones en pasado</t>
  </si>
  <si>
    <t xml:space="preserve">Identificar la estructura y el uso del pasado continuo en sus formas afirmativa, negativa e interrogativa.
</t>
  </si>
  <si>
    <t>Pedir y dar información sobre acciones que estuvieron en progreso en el pasado.</t>
  </si>
  <si>
    <t xml:space="preserve">Colaboración
Responsabilidad
Asertividad
</t>
  </si>
  <si>
    <t>Acciones simultáneas en el pasado</t>
  </si>
  <si>
    <t xml:space="preserve">Relacionar las palabras interrogativas con la estructura del Pasado Continuo.
Identificar el uso de los conectores "while" y "when".
Diferenciar la estructura y el uso del pasado simple y del pasado continuo.
</t>
  </si>
  <si>
    <t xml:space="preserve">Solicitar y proporcionar información sobre acciones continuas y simultáneas en el pasado utilizando los conectores "when" y "while".
Relatar acciones que estaban siendo realizadas en el pasado y fueron interrumpidas por otra acción.
</t>
  </si>
  <si>
    <t xml:space="preserve">A partir de prácticas donde se solicite y proporcione información sobre actividades relacionadas con su área de estudio que se llevaron a cabo simultáneamente en el pasado, integra una carpeta de evidencias obtenidas con base a las siguientes tareas:
"Listening".-
Responde a un ejercicio práctico sobre la información contenida en un audio
"Speaking".-
En presencia del profesor, participa en un juego de roles donde solicite y brinde información y utilice al menos 20 verbos
"Reading".-
Contesta un ejercicio escrito sobre la información contenida en un texto
"Writing".-
Redacta un párrafo de al menos 60 palabras
</t>
  </si>
  <si>
    <t xml:space="preserve">1. Explicar la estructura y el uso del pasado continuo en sus formas afirmativa, negativa e interrogativa
2. Reconocer las palabras interrogativas
3. Comprender el uso de los conectores "while" y "when"
4. Diferenciar la estructura y el uso del pasado simple y del pasado continuo
</t>
  </si>
  <si>
    <t xml:space="preserve">Equipos colaborativos 
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</si>
  <si>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Listas de verbos regulares e irregulares
Vocabulario de términos relacionados con su área de estudio
</t>
  </si>
  <si>
    <t>Invitaciones</t>
  </si>
  <si>
    <t>El alumno utilizará los verbos modales para mostrar un comportamiento pertinente de acuerdo a las reglas de su entorno.</t>
  </si>
  <si>
    <t>Habilidad, posibilidad y permiso</t>
  </si>
  <si>
    <t xml:space="preserve">Identificar la función de los verbos modales: 
- "can/be able to" y "could"
- "may"
en sus formas afirmativa, negativa e interrogativa.
</t>
  </si>
  <si>
    <t xml:space="preserve"> Pedir y dar información sobre habilidades.
Preguntar y responder sobre la posibilidad de que una acción se lleve a cabo.
Solicitar el permiso para realizar acciones.
</t>
  </si>
  <si>
    <t xml:space="preserve">Colaboración
Responsabilidad
Asertividad
Colaboración
Responsabilidad
Asertividad
</t>
  </si>
  <si>
    <t xml:space="preserve">Sugerencias, necesidades y obligaciones
</t>
  </si>
  <si>
    <t xml:space="preserve">Explicar la función de los verbos modales: 
- "should" 
- "need to"
- "ough to"
- "must"
- "have to"
en sus formas afirmativa, negativa e interrogativa.
</t>
  </si>
  <si>
    <t>Pedir y dar sugerencias y recomendaciones.
Expresar y solicitar la necesidad y el grado de obligatoriedad de una acción.</t>
  </si>
  <si>
    <t>Invitar, aceptar, rechazar</t>
  </si>
  <si>
    <t xml:space="preserve">Explicar la función del verbo modal "would like". 
Reconocer los verbos modales "can" y "have to".
Identificar las expresiones para aceptar y declinar una invitación.
</t>
  </si>
  <si>
    <t xml:space="preserve">Formular invitaciones.
Aceptar y rechazar invitaciones.
</t>
  </si>
  <si>
    <t xml:space="preserve">A partir de prácticas donde se solicite y proporcione información relacionada con su área de estudio sobre habilidades, posibilidades, permisos, sugerencias, necesidades y obligaciones así como realizar, aceptar y rechazar invitaciones, integra una carpeta de evidencias obtenidas con base a las siguientes tareas:
"Listening".-
Responde a un ejercicio práctico sobre la información contenida en un audio
"Speaking".-
En presencia del profesor, participa en un juego de roles donde solicite y brinde información
"Reading".-
Contesta un ejercicio escrito sobre la información contenida en un texto
"Writing".-
Redacta un párrafo de al menos 60 palabras donde enliste las reglas de un lugar relacionado con su área de estudios
</t>
  </si>
  <si>
    <t xml:space="preserve">1. Comprender la función de los verbos modales "can", "could" y"may" en sus formas afirmativa, negativa e interrogativa
2. Comprender la función de los verbos modales: "should", "need to", "must" y ]"have to" en sus formas afirmativa, negativa e interrogativa
3. Explicar la función del  verbo modal "would like" 
 4. Reconocer los verbos modales  "can" y "have to"
5. Identificar las expresiones para aceptar y declinar una invitación
</t>
  </si>
  <si>
    <t>Lista de cotejo
Ejercicios prácticos</t>
  </si>
  <si>
    <t xml:space="preserve">Equipos colaborativos 
Aprendizaje mediado por nuevas tecnologías
Juego de roles
</t>
  </si>
  <si>
    <t xml:space="preserve">Material auténtico impreso, de audio y de video
Discos Compactos, USB
Equipo Multimedia
Pantalla de TV
Computadora
Impresora
Cañón
Lista de 
vocabulario de términos relacionados con la salud y con su área de estudio
Partes del cuerpo
</t>
  </si>
  <si>
    <t>Planes y proyectos</t>
  </si>
  <si>
    <t>El alumno expresará información sobre sus proyectos y planes futuros para organizar sus actividades y establecer metas y objetivos.</t>
  </si>
  <si>
    <t>Planes a corto plazo</t>
  </si>
  <si>
    <t xml:space="preserve">Reconocer la estructura del presente continuo.
Identificar el uso del presente continuo como estructura del tiempo futuro.
Identificar las expresiones del tiempo futuro. 
</t>
  </si>
  <si>
    <t xml:space="preserve">Expresar y pedir información sobre planes a un futuro inmediato.
</t>
  </si>
  <si>
    <t>Colaboración
Responsabilidad
Asertividad</t>
  </si>
  <si>
    <t>Proyectos</t>
  </si>
  <si>
    <t xml:space="preserve">Identificar el uso y estructura del "going to" en su forma afirmativa, negativa e interrogativa.
Relacionar el uso de las palabras interrogativas con la estructura del "going to"
</t>
  </si>
  <si>
    <t xml:space="preserve">Pedir y dar información sobre acciones y proyectos futuros.
</t>
  </si>
  <si>
    <t>Predicciones</t>
  </si>
  <si>
    <t>Identificar el uso y estructura de "will" en su forma afirmativa, negativa e interrogativa. 
Identificar las expresiones para hablar del clima.</t>
  </si>
  <si>
    <t>Solicitar y brindar información sobre intenciones.
Expresar predicciones.
Comentar el pronóstico de tiempo.
Formular preguntas sobre las condiciones meteorológicas.</t>
  </si>
  <si>
    <t>A partir de prácticas donde se solicite y proporcione información relacionada con su área de estudio sobre planes a futuro inmediato, corto y largo plazo, así como predicciones, intenciones y pronósticos del tiempo y condiciones meterológicas, integra una carpeta de evidencias obtenidas con base a las siguientes tareas:
"Listening".-
Responde a un ejercicio práctico sobre la información contenida en un audio
"Speaking".-
En presencia del profesor, participa en un juego de roles donde solicite y brinde información
"Reading".-
Contesta un ejercicio escrito sobre la información contenida en un texto
"Writing".-
Redacta un párrafo de al menos 70 palabras donde hable sobre sus planes a futuro</t>
  </si>
  <si>
    <t xml:space="preserve">1. Explicar el uso del presente continuo como expresión de futuro
2. Identificar las expresiones de tiempo del futuro
3. Comprender el uso y estructura del "going to" en su forma afirmativa, negativa e interrogativa
4. Identificar el uso y estructura del will en su forma afirnamativa, negativa e interrogativa
5. Identificar las expresiones para hablar del clima
</t>
  </si>
  <si>
    <t>Equipos colaborativos
Aprendizaje mediado por nuevas tecnologías
Juego de roles
Técnicas de comprensión de lectura, audio y escritura</t>
  </si>
  <si>
    <t xml:space="preserve">Material auténtico impreso, de audio y de video
Discos Compactos, USB
Equipo Multimedia
Pantalla de TV
Computadora
Impresora
Cañón
Listas de
Vocabulario del clima, la ropa y términos relacionados con su área de estudio
</t>
  </si>
  <si>
    <t xml:space="preserve">Identificar ideas, preguntas e indicaciones sencillas, breves y que le son familiares, a partir de un discurso claro y lento con pausas largas, para hablar de sí mismo o de su entorno personal y laboral inmediato.
</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</si>
  <si>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</si>
  <si>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 xml:space="preserve">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
</t>
  </si>
  <si>
    <t xml:space="preserve">A partir de un texto o mensajes simple y claro, sobre aspectos cotidianos:
* Comprende la idea general del texto
* Localiza nombres, palabras y frases elementales
* Realiza acciones siguiendo instrucciones elementales y breves, en textos sencillos que incluyan ilustraciones como letreros, señales o instructivos
</t>
  </si>
  <si>
    <t>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t>
  </si>
  <si>
    <t>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t>
  </si>
  <si>
    <t>Elaborar notas y mensajes cortos con frases sencillas, aisladas y estereotipadas, con información personal, de su vida, su profesión y otras personas, relativa a situaciones concretas, con vocabulario conocido y apoyo del diccionario, para proporcionar o solicitar información básica.</t>
  </si>
  <si>
    <t>Escribe frases simples y aisladas sobre sí mismo, su vida, su profesión y otras personas.
Requisita formularios simples con información personal, números y fechas.</t>
  </si>
  <si>
    <t>Miles Craven (2013) Breakthrough Plus 1 Bangkok Thailand Macmillan</t>
  </si>
  <si>
    <t>Ken Wilson (2011) Smart Choice 1 China China Oxford</t>
  </si>
  <si>
    <t>Joan Saslow y Allen Asher (2011) Top Notch 2 New York U.S. Pearson Longman</t>
  </si>
  <si>
    <t>Peter Loveday, Melissa Koops, Sally Trowbridge, Lisa Varandani (2012) Take Away English 2 s.l. China Mc Graw Hill</t>
  </si>
  <si>
    <t>Mickey Rogers, Joanne Taylore-Knowles, Steve Taylore-Knowles (2010) Open Mind 2 Bangkok Thailand Macmillan</t>
  </si>
  <si>
    <t>Philip Kerr (2012) Straightforward Elementary Bangkok Thailand Macmillan</t>
  </si>
  <si>
    <t>MATERIA 24</t>
  </si>
  <si>
    <t>Actuar con valores y actitudes proactivas de excelencia en su desarrollo personal, social y organizacional, en armonía con su medio ambiente para desarrollar su potencial personal, social y organizacional.</t>
  </si>
  <si>
    <t>El alumno establecerá estrategias de trabajo, a través de la dirección de equipos, solución de conflictos y toma de decisiones, para contribuir al logro de los objetivos de la organización.</t>
  </si>
  <si>
    <t>Liderazgo y toma de decisiones</t>
  </si>
  <si>
    <t>El alumno dirigirá equipos de trabajo, a través del manejo asertivo de los estilos de liderazgo, para contribuir al logro de los objetivos de la organización.</t>
  </si>
  <si>
    <t>Introducción al liderazgo</t>
  </si>
  <si>
    <t xml:space="preserve">Describir el concepto de liderazgo.
Explicar la diferencia entre liderazgo, poder y autoridad.
Diferenciar el liderazgo natural del formal.
Describir el concepto de asertividad.
</t>
  </si>
  <si>
    <t xml:space="preserve">Pro-actividad
Responsabilidad
Iniciativa
Crítica
Análisis
Respeto
</t>
  </si>
  <si>
    <t>Tipos de liderazgo</t>
  </si>
  <si>
    <t xml:space="preserve">Identificar los tipos de liderazgo: 
- En función de la toma de decisiones (autócrata, participativo, rienda suelta)
- En función de los objetivos de la organización y los trabajadores (grill gerencial)
</t>
  </si>
  <si>
    <t xml:space="preserve">Identificar un estilo de liderazgo propio.
Justificar el estilo de liderazgo adoptado.
Dirigir un equipo de trabajo, empleando un estilo de liderazgo asertivo.
</t>
  </si>
  <si>
    <t xml:space="preserve">A partir de una serie de casos, simula la dirección de un equipo de trabajo y elabora un reporte que incluya:
- Mecánica y dinámica del grupo
- Estilo de liderazgo adecuado al grupo y a los objetivos
- Propone acciones para el logro de los objetivos
- Propone indicadores para evaluar los resultados del liderazgo
</t>
  </si>
  <si>
    <t xml:space="preserve">1. Comprender los conceptos relacionados al liderazgo y asertividad
2. Identificar los tipos de liderazgo
3. Relacionar los tipos de liderazgo con las características de los equipos de trabajo 
4. Proponer el estilo de liderazgo adecuado en función de los objetivos
</t>
  </si>
  <si>
    <t xml:space="preserve">Estudio de casos
lista de cotejo
</t>
  </si>
  <si>
    <t xml:space="preserve">Juego de roles
Debate dirigido
Tareas de investigación
</t>
  </si>
  <si>
    <t>Video
Carteles
Internet
Biblioteca
Revistas
Periódicos
Acetatos
Proyector
Computadora
Pizarrón
Rotafolio</t>
  </si>
  <si>
    <t>Negociación y toma de decisiones</t>
  </si>
  <si>
    <t>El alumno negociará alternativas de solución, a través del empleo de técnicas de negociación y evaluación de toma de decisiones, para resolver conflictos y contribuir al logro de los objetivos de las organizaciones.</t>
  </si>
  <si>
    <t>Manejo de conflictos</t>
  </si>
  <si>
    <t>Identificar que características tiene una situación de conflicto (impacto del conflicto, causas y efectos).</t>
  </si>
  <si>
    <t xml:space="preserve">Dimensionar un conflicto en función de sus características.
Proponer alternativas de solución al conflicto.
</t>
  </si>
  <si>
    <t xml:space="preserve">Conciliador  
Responsabilidad
Iniciativa
Crítica
Análisis
Respeto
</t>
  </si>
  <si>
    <t>Negociación</t>
  </si>
  <si>
    <t xml:space="preserve">Explicar el concepto de negociación.
Identificar las técnicas de negociación (ganar-ganar, ganar-perder, perder-perder)
</t>
  </si>
  <si>
    <t>Negociar una situación a través de la técnica adecuada.</t>
  </si>
  <si>
    <t xml:space="preserve">Conciliador Responsabilidad
Iniciativa
Crítica
Análisis
Respeto
</t>
  </si>
  <si>
    <t>Toma de decisiones</t>
  </si>
  <si>
    <t xml:space="preserve">Identificar las herramientas para la toma de decisiones:
- lluvia de ideas
- Ishikawa
- Paretto
- Árbol de decisiones
Explicar el enfoque sistémico de la toma de decisiones.
</t>
  </si>
  <si>
    <t xml:space="preserve">Evaluar las alternativas de solución a una situación empleando las técnicas de toma de decisiones y considerando el enfoque sistémico.
Seleccionar la mejor alternativa en función de los objetivos.
</t>
  </si>
  <si>
    <t xml:space="preserve">Pro-actividad
Responsabilidad
Iniciativa
Crítica
Análisis
Respeto
Conciliador
</t>
  </si>
  <si>
    <t xml:space="preserve">A partir de un caso dado, elabora un reporte que incluya:
- Identificación y caracterización del conflicto (impacto del conflicto, causas y efectos)
- Áreas involucradas
- Alternativas de solución al conflicto
- Evaluación de las alternativas empleando las técnicas de toma de decisiones
- Estrategia de negociación
</t>
  </si>
  <si>
    <t xml:space="preserve">1. Identificar y analizar una situación de conflicto en función de sus características
2. Comprender el concepto y las técnicas de negociación
3. Identificar las técnicas de toma de decisiones
4. Evaluar alternativas de decisión empleando las técnicas correspondientes
5. Seleccionar la alternativa en función de los objetivos
</t>
  </si>
  <si>
    <t xml:space="preserve">Video
Carteles
Internet
Biblioteca
Revistas
Periódicos
Acetatos
Proyector
Computadora
Pizarrón
Rotafolio
</t>
  </si>
  <si>
    <t>Identificar oportunidades de mejora en su ámbito económico, social y profesional mediante técnicas para el desarrollo del pensamiento creativo, para contribuir a su desarrollo personal y profesional.</t>
  </si>
  <si>
    <t>Propone la solución a una situación planteada en un estudio de casos (en el ámbito social, económico y profesional) donde incluye: 
- Comparación de la situación actual de la problemática contra la situación deseada
- Identificación de indicadores que sustentan la situación actual
- Plante una propuesta de solución original, no convencional, no existente en el mercado o modificación o mejora a algo existente.</t>
  </si>
  <si>
    <t>Evaluar la viabilidad de propuestas novedosas mediante el análisis de familias de inventos (productos o servicios), para satisfacer necesidades con responsabilidad social.</t>
  </si>
  <si>
    <t xml:space="preserve">Elabora reporte de análisis sobre la propuesta novedosa de productos o servicios, que incluya:
- Comparación con sus ancestros y actuales
- Identificación de semejanzas y diferencias a través de las variables funciones, partes, materiales y usos
- Determina la viabilidad de la propuesta
</t>
  </si>
  <si>
    <t>Elaborar propuestas de mejora a través de las técnicas de diseño de inventos, para la aprobación del prototipo.</t>
  </si>
  <si>
    <t>Compara las características del producto o servicio existente con su propuesta novedosa, y establece nexos entre ellos
Emite juicios de valor determinando las características esenciales del prototipo
Presenta un prototipo de su propuesta en una maqueta, software o simulación</t>
  </si>
  <si>
    <t>Elaborar anteproyecto de mejora a partir de la propuesta, para formalizar y sustentar la viabilidad de la idea.</t>
  </si>
  <si>
    <t xml:space="preserve">Elabora un anteproyecto de mejora, que incluya:
- Antecedentes del proyecto, 
- Proceso productivo, 
- Mercado meta, 
- Segmentación del mercado,
- Producto, 
- Estimación del consumo aparente, 
- Impactos previstos del proyecto,
- Aspecto financiero 
- Conclusiones
</t>
  </si>
  <si>
    <t xml:space="preserve">Stephen P. , (1998) La administración en el mundo de hoy Distrito  Federal.
 México Prentice Hall
</t>
  </si>
  <si>
    <t xml:space="preserve">Stephen P.,
  Coulter M. (1996) Administration. Distrito  Federal.
 México Prentice Hall
</t>
  </si>
  <si>
    <t xml:space="preserve">Casares A.,
 Siliceo A. (1993) Planeación de Vida y Carrera Distrito Federal
 México Limusa
</t>
  </si>
  <si>
    <t xml:space="preserve">Hoodgets R. (1989) El supervisor eficiente Distrito  Federal.
 México Mc. Graw Hill
</t>
  </si>
  <si>
    <t xml:space="preserve">Mc.Cay J. (1996) Administración del Tiempo Distrito  Federal.
 México Manual Moderno
</t>
  </si>
  <si>
    <t>Crosby Philips B (1996) Principios absolutos de liderazgos Distrito Federal
 México Prentice Hall Hispanoamericana</t>
  </si>
  <si>
    <t xml:space="preserve">Roth Schilat William S (1995) Cuatro caras del liderazgo Distrito Federal
 México MACCHI
</t>
  </si>
  <si>
    <t xml:space="preserve">Handscomby Richard (1993) Liderazgo Estratégico Barcelona España Mcgraw Hill Interamericana de España
</t>
  </si>
  <si>
    <t xml:space="preserve">Casares Arragois David
 (1994) liderazgo: Capacidad para dirigir Distrito Federal México El Manual Moderno
</t>
  </si>
  <si>
    <t xml:space="preserve">Rodriguez Estrada Mauro
 (1988) Técnicas de negociación Distrito Federal México Mc Graw Hill
</t>
  </si>
  <si>
    <t xml:space="preserve">Maddov Robert
 (1991) Negociación Exitosa Distrito Federal México Trillas
</t>
  </si>
  <si>
    <t xml:space="preserve">Colaicovo Juan Luis
 (1994) Técnicas de negociaciones: Texto y aplicaciones practicas en el campo internacional
 Buenos Aires Argentina MACCHI
</t>
  </si>
  <si>
    <t>MATERIA 25</t>
  </si>
  <si>
    <t>ESTÁNDARES Y MÉTRICAS PARA EL DE DESARROLLO DE SOFTWARE</t>
  </si>
  <si>
    <t>Cuarto</t>
  </si>
  <si>
    <t>El alumno evaluará las metodologías y modelos existentes en la industria mediante el uso de estándares y métricas para asegurar la calidad de proyectos de desarrollo de software.</t>
  </si>
  <si>
    <t>Introducción a la calidad en el desarrollo de software</t>
  </si>
  <si>
    <t>El alumno identificará los conceptos generales asociados a la calidad para aplicar las métricas en el desarrollo de software.</t>
  </si>
  <si>
    <t>Generalidades y conceptos de la calidad en el desarrollo de software.</t>
  </si>
  <si>
    <t>Identificar conceptos de calidad, normas, estándares y procesos aplicables al desarrollo de software.</t>
  </si>
  <si>
    <t xml:space="preserve">Organizado.
Analítico.
Sistemático.
Autodidacta.
</t>
  </si>
  <si>
    <t>Conceptos y métricas de calidad en el desarrollo de software.</t>
  </si>
  <si>
    <t xml:space="preserve">Identificar el concepto de métrica.
Identificar los tipos de métricas asociados a los factores y características que determinan la calidad del software.
</t>
  </si>
  <si>
    <t>Seleccionar las métricas de acuerdo al contexto del desarrollo de software.</t>
  </si>
  <si>
    <t xml:space="preserve">Elaborará un documento que contenga:
• Mapa conceptual de los institutos, estándares y normas que regulan la calidad en el desarrollo de software.
• Tabla de factores y características que determinan la calidad en el desarrollo de software.
• Cuadro sinóptico de aplicación de métricas.
</t>
  </si>
  <si>
    <t xml:space="preserve">1. Identificar los conceptos generales asociados a la calidad.
2. Analizar los factores y características que determinan la calidad.
3. Comprender el concepto de métrica.
4. Identificar los tipos de métricas considerando factores y características a medir.
</t>
  </si>
  <si>
    <t xml:space="preserve">**Estudio de casos.
**Listas de cotejo.
</t>
  </si>
  <si>
    <t>**Aprendizaje basado en proyectos.
**Estudio de casos.
**Discusión en grupo.</t>
  </si>
  <si>
    <t xml:space="preserve">
Pizarrón.
Plumones.
Computadora.
Internet.
Equipo multimedia.
Plataformas virtuales.
</t>
  </si>
  <si>
    <t>Técnicas de estimación</t>
  </si>
  <si>
    <t>El alumno empleará las técnicas de estimación para determinar el tamaño del software y el esfuerzo requerido en el desarrollo.</t>
  </si>
  <si>
    <t>Puntos de función.</t>
  </si>
  <si>
    <t>Identificar el procedimiento de la estimación de puntos de función.</t>
  </si>
  <si>
    <t>Calcular el tamaño del software de acuerdo a la cuenta ajustada de puntos de función.</t>
  </si>
  <si>
    <t>Puntos de casos de uso</t>
  </si>
  <si>
    <t>Identificar el procedimiento de la estimación del esfuerzo utilizando la técnica de casos de uso.</t>
  </si>
  <si>
    <t>Calcular el esfuerzo requerido en el desarrollo de software de acuerdo a los casos de uso del software.</t>
  </si>
  <si>
    <t xml:space="preserve">Elaborará un documento con base en un caso de estudio que contenga:
• Estimación de la complejidad por puntos de función.
• Estimación del esfuerzo por casos de uso.
</t>
  </si>
  <si>
    <t xml:space="preserve">1. Comprender el procedimiento para hacer el cálculo y estimar la complejidad por puntos de función.
2. Comprender el procedimiento para calcular el esfuerzo requerido para el desarrollo de software con base en casos de uso.
</t>
  </si>
  <si>
    <t xml:space="preserve">**Estudio de casos.
**Lista de cotejo.
</t>
  </si>
  <si>
    <t xml:space="preserve">**Aprendizaje basado en proyectos.
**Estudio de casos.
**Discusión en grupo.
</t>
  </si>
  <si>
    <t xml:space="preserve">Pizarrón.
Plumones.
Computadora.
Internet.
Equipo multimedia.
Plataformas virtuales.
</t>
  </si>
  <si>
    <t xml:space="preserve">**Aula                                                                                                                                                                       **Laboratorio / Taller </t>
  </si>
  <si>
    <t>Metodologías y modelo de madurez en el desarrollo de software.</t>
  </si>
  <si>
    <t>El alumno identificará las metodologías de evaluación de desempeño y los modelos de aseguramiento de la calidad para el proceso de desarrollo de software</t>
  </si>
  <si>
    <t>Proceso Personal de Desarrollo de software (PSP).</t>
  </si>
  <si>
    <t>Identificar los elementos y procedimientos del PSP.</t>
  </si>
  <si>
    <t>Determinar el nivel personal de desempeño de acuerdo a la medición de tiempos y defectos.</t>
  </si>
  <si>
    <t xml:space="preserve">Organizado.
Analítico.
Sistemático.
Autodidacta.
Trabajo en equipo.
Comunicación oral y escrita.
</t>
  </si>
  <si>
    <t>Proceso de Desarrollo de Software en Equipo (TSP).</t>
  </si>
  <si>
    <t>Identificar los elementos y procedimientos del TSP.</t>
  </si>
  <si>
    <t>Determinar el nivel de desempeño del equipo de acuerdo a la medición de tiempos y defectos.</t>
  </si>
  <si>
    <t>Integración de Modelos de Madurez de Capacidades (CMMI).</t>
  </si>
  <si>
    <t>Identificar los niveles de madurez de la norma CMMI</t>
  </si>
  <si>
    <t>Determinar el alcance de los componentes de las áreas claves del proceso en el nivel 2 de CMMI.</t>
  </si>
  <si>
    <t>Modelo de Proceso de Software (MoProSoft).</t>
  </si>
  <si>
    <t>Identificar los niveles de madurez del estándar MoProSoft de acuerdo a la norma mexicana de calidad en desarrollo de software NMX-I-059/02.</t>
  </si>
  <si>
    <t>Determinar la estructura y procesos de MoProSoft.</t>
  </si>
  <si>
    <t xml:space="preserve">Elaborará un documento a partir de un caso de estudio que contenga:
• Plantillas de PSP.
• Plantillas TSP.
• Tabla comparativa de los dos modelos de calidad (CMMI y MoProSoft).
</t>
  </si>
  <si>
    <t xml:space="preserve">1. Identificar los elementos y formatos para PSP y TSP.
2. Comprender el proceso de evaluación de PSP y TSP.
3. Comprender el alcance de la norma a nivel 2 de CMMI.
4. Comprender el alcance del estándar MoProSoft.
</t>
  </si>
  <si>
    <t xml:space="preserve">** Aprendizaje basado en proyectos.
**Estudio de casos.
**Discusión en grupo.
</t>
  </si>
  <si>
    <t>Aula                                                                                                                                                                           Laboratorio / Taller</t>
  </si>
  <si>
    <t>Identificar la propuesta de solución a través de técnicas y herramientas de modelado, para determinar los requerimientos técnicos del sistema de información</t>
  </si>
  <si>
    <t xml:space="preserve">Entrega un documento formal que incluya:
• Modelado de procesos: Casos de uso y diagrama de actividades
• Recursos: Humanos, Materiales, Financieros y Tiempos
• Riesgos 
• Partes involucradas
• Propuesta de solución
• Costo
</t>
  </si>
  <si>
    <t>Establecer requerimientos funcionales y no funcionales de la solución mediante técnicas y metodologías de análisis de requerimientos para atender la necesidad planteada.</t>
  </si>
  <si>
    <t xml:space="preserve">Entrega un documento formal de requerimientos que incluye:
• Requerimientos funcionales: Clave, descripción, reglas de negocio, criterios de aceptación, prioridad, usuarios y responsables 
• Requerimientos no funcionales: tipo, fiabilidad, respuesta en el tiempo, capacidad de almacenamiento, restricciones de dispositivos de entrada / salida y la  representación de datos que se utiliza en la interfaz del sistema.
• Requerimientos técnicos del sistema: tipo, función, característica, sistema operativo
</t>
  </si>
  <si>
    <t>Diseñar arquitectura del software mediante el modelado de los procesos y componentes para satisfacer los requerimientos técnicos y operacionales de la solución.</t>
  </si>
  <si>
    <t xml:space="preserve">Entrega Un documento que incluya los diagramas UML  de acuerdo a la propuesta de solución:
• Caso de uso
• Clases
• Secuencia
• Actividades
• Componentes
• Colaboración
• Estados
• Distribución
</t>
  </si>
  <si>
    <t>Implementar soluciones de software a través de la instalación y puesta en marcha para la liberación y cierre del proyecto.</t>
  </si>
  <si>
    <t xml:space="preserve">Entrega la solución del software y lo documenta en:
a) Plan de instalación que incluya:
     - Requerimientos de hardware y software
     - Requerimientos de infraestructura
b) Plan de puesta en marcha y operación
     - Capacitación a usuarios
     - Pilotaje 
c) Acta de cierre de proyecto:
     - Empresa
     - Nombre del proyecto
     - Cliente
     - Líder del proyecto
     - Módulos
     - Fecha de entrega
     - Firma de aceptación
</t>
  </si>
  <si>
    <t xml:space="preserve">Guillermo Pantaleo 2016
987383205X Calidad en el Desarrollo de Software   México Alfaomega
</t>
  </si>
  <si>
    <t xml:space="preserve">IEEE Computing Society, Pierre Bourque 2014
0769551661 SWEBOK V3.0
Guide to The Software Engineering Body of Knowledge   Estados Unidos IEEE Computing Society
</t>
  </si>
  <si>
    <t xml:space="preserve">Ian Sommerville 2016
9780133943030 Software Engineering Londres Inglaterra Pearson
</t>
  </si>
  <si>
    <t xml:space="preserve">Roger S. Pressman / Bruce Maxim 2015
9780078022128 Software Engineering
a Practitioner´s Approach Nueva York Estados Unidos Mc Graw Hill
</t>
  </si>
  <si>
    <t xml:space="preserve">Nina S. Godbole 2016
9781842657027 Software Quality Assurance:
Principles and Practices Londres Inglaterra Alpha Sciencie International
</t>
  </si>
  <si>
    <t xml:space="preserve">Mario Piattini 2016
8499645305 Calidad de Sistemas de Información   España RA MA Editorial
</t>
  </si>
  <si>
    <t xml:space="preserve">Victor Gómez Adán 2017
9781522070153 Fundamentos de la Calidad del Software     Publicación Independiente
</t>
  </si>
  <si>
    <t>MATERIA 26</t>
  </si>
  <si>
    <t>PRINCIPIOS DE IoT</t>
  </si>
  <si>
    <t>El alumno programará dispositivos de hardware abierto mediante la manipulación de componentes electrónicos para la propuesta de soluciones tecnológicas orientadas a sistemas embebidos.</t>
  </si>
  <si>
    <t>Conceptos de electrónica</t>
  </si>
  <si>
    <t>El alumno comprenderá el funcionamiento de circuitos eléctricos para controlar sistemas embebidos.</t>
  </si>
  <si>
    <t>Señales analógicas y digitales</t>
  </si>
  <si>
    <t>Distinguir las diferencias en el uso de señales analógicas y digitales</t>
  </si>
  <si>
    <t>Esquematizar señales analógicas y digitales.</t>
  </si>
  <si>
    <t xml:space="preserve">Observador
Analítico
Sistemático
Proactivo
Lógico
Ordenado
</t>
  </si>
  <si>
    <t>Ley de Ohm</t>
  </si>
  <si>
    <t>Explicar la ley de Ohm</t>
  </si>
  <si>
    <t>Solucionar problemas de circuitos eléctricos de acuerdo a la ley de Ohm.</t>
  </si>
  <si>
    <t>Leyes de Kirchhoff</t>
  </si>
  <si>
    <t>Explicar las leyes de Kirchhoff</t>
  </si>
  <si>
    <t>Solucionar problemas de circuitos de acuerdo a las leyes de Kirchhoff y el análisis de mallas y nodos.</t>
  </si>
  <si>
    <t>Potencia eléctrica</t>
  </si>
  <si>
    <t>Explicar la fórmula de la potencia eléctrica</t>
  </si>
  <si>
    <t>Realizar cálculos de la potencia eléctrica de acuerdo a las fórmulas V2/R, I2R y VI.</t>
  </si>
  <si>
    <t xml:space="preserve">Realiza un compendio de ejercicios sobre problemas de circuitos eléctricos que incluyan: 
- Aplicación de ley de Ohm.
- Aplicación de leyes de Kirchhoff.
- Análisis de mallas y nodos.
- Cálculo de potencia eléctrica.
</t>
  </si>
  <si>
    <t xml:space="preserve">1. Identificar las diferencias entre señales analógicas y digitales.
2. Comprender las leyes de Ohm y de Kirchhoff.
3. Comprender el cálculo de potencia eléctrica.
4. Analizar circuitos eléctricos.
</t>
  </si>
  <si>
    <t xml:space="preserve">**Ejercicios prácticos 
**Lista de cotejo
</t>
  </si>
  <si>
    <t xml:space="preserve">Práctica demostrativa
- Tareas de investigación 
- Solución de problemas
</t>
  </si>
  <si>
    <t xml:space="preserve">Pizarrón
Plumones
Computadora
Internet
Equipo multimedia
Ejercicios prácticos
Plataformas virtuales
Protoboards
Componentes electrónicos
Software de simulación
Multímetro.
</t>
  </si>
  <si>
    <t>Aula                                                                                                                                                               Laboratorio / Taller</t>
  </si>
  <si>
    <t xml:space="preserve"> Introducción al IoT</t>
  </si>
  <si>
    <t>El alumno diseñará la arquitectura de sistemas IoT para establecer los medios de comunicación con sensores y actuadores.</t>
  </si>
  <si>
    <t>Conceptos de IoT</t>
  </si>
  <si>
    <t>Definir los conceptos de IoT, Sistemas embebidos y Hardware abierto</t>
  </si>
  <si>
    <t>Arquitectura de sistemas IoT</t>
  </si>
  <si>
    <t>Identificar los elementos de sistemas IoT.</t>
  </si>
  <si>
    <t>Esquematizar la arquitectura de sistemas IoT.</t>
  </si>
  <si>
    <t>Medios de comunicación de sistemas embebidos</t>
  </si>
  <si>
    <t xml:space="preserve">Describir los medios de comunicación de datos y señales: 
- Red de datos.
- Bluetooth.
- Serial.
- GSM.
</t>
  </si>
  <si>
    <t>Diseñar diagramas de conexión de los componentes de sistemas embebidos.</t>
  </si>
  <si>
    <t>Sensores y actuadores</t>
  </si>
  <si>
    <t>Identificar los tipos de sensores y actuadores utilizados en sistemas embebidos.</t>
  </si>
  <si>
    <t>Seleccionar los sensores y actuadores de sistemas embebidos.</t>
  </si>
  <si>
    <t xml:space="preserve">Realiza el diseño de un sistema embebido documentando:
- Lista de componentes y características.
- Descripción de los medios de comunicación.
- Diagrama de arquitectura de la solución.
- Justificación de medios de comunicación.
</t>
  </si>
  <si>
    <t xml:space="preserve">1. Identificar los conceptos relacionados al IoT
2. Identificar los componentes que integran un sistema IoT.
3. Analizar los medios de comunicación en sistemas embebidos.
4. Identificar los tipos de sensores y actuadores utilizados en sistemas embebidos.
</t>
  </si>
  <si>
    <t>**Caso de estudio
**Lista de cotejo</t>
  </si>
  <si>
    <t xml:space="preserve">Prácticas en laboratorio
- Estudio de Casos
- Equipos colaborativos
</t>
  </si>
  <si>
    <t xml:space="preserve">Pizarrón
Plumones
Computadora
Internet
Equipo multimedia
Ejercicios prácticos
Plataformas virtuales
Protoboards
Componentes electrónicos
Software de simulación
Multímetro
Tarjetas de hardware abierto
Sensores
Actuadores
Fuentes de poder
IDE de desarrollo
</t>
  </si>
  <si>
    <t>Aula                                                                                                                                                                                  Laboratorio / Taller</t>
  </si>
  <si>
    <t>Programación de sistemas embebidos</t>
  </si>
  <si>
    <t>El alumno programará dispositivos de hardware abierto para la construcción de sistemas embebidos.</t>
  </si>
  <si>
    <t>Configuración del hardware abierto</t>
  </si>
  <si>
    <t>Describir el funcionamiento del hardware abierto.</t>
  </si>
  <si>
    <t>Realizar la configuración del hardware abierto.</t>
  </si>
  <si>
    <t>Programación de hardware abierto</t>
  </si>
  <si>
    <t xml:space="preserve">Identificar el entorno de programación de hardware abierto.
Identificar la sintaxis del lenguaje de programación de hardware abierto.
</t>
  </si>
  <si>
    <t>Programar dispositivos de hardware abierto.</t>
  </si>
  <si>
    <t>Elabora el prototipo funcional de un sistema embebido y un reporte que incluya:
- Código fuente comentado.
- Diagrama de componentes electrónicos.
- Justificación de componentes y medios electrónicos</t>
  </si>
  <si>
    <t xml:space="preserve">1. Identificar los pasos de configuración de hardware abierto.
2. Comprende el proceso de configuración de hardware abierto.
3. Identifica la sintaxis del lenguaje de programación de hardware abierto.
4. Comprende el uso del lenguaje de programación de hardware abierto.
</t>
  </si>
  <si>
    <t xml:space="preserve">**Caso de estudio
**Lista de cotejo
</t>
  </si>
  <si>
    <t xml:space="preserve">**Prácticas en laboratorio
**Estudio de casos
**Equipos colaborativos
</t>
  </si>
  <si>
    <t xml:space="preserve">Pizarrón
Plumones
Computadora
Internet
Equipo multimedia
Ejercicios prácticos
Plataformas virtuales
Protoboards
Componentes electrónicos
Software de simulación
Multímetro
Dispositivos de hardware abierto
Sensores
Actuadores
Fuentes de poder
IDE de desarrollo
</t>
  </si>
  <si>
    <t xml:space="preserve">Entrega Un documento que incluya los diagramas UML  de acuerdo a la propuesta de solución:
- Caso de uso
- Clases
- Secuencia
- Actividades
- Componentes
- Colaboración
- Estados
- Distribución
</t>
  </si>
  <si>
    <t>Codificar soluciones de software seguras a través de entornos de desarrollo y arquitectura definida para su implementación.</t>
  </si>
  <si>
    <t>Entrega el Código fuente documentado de la solución de software
- Métodos.
- Atributos.
- Variables.
- Conexión a la base de datos.
- Componentes.
- Excepciones. 
Pruebas unitarias:
- Diferentes escenarios de pruebas.
- Criterios de aceptación.
- Resultados de las pruebas.</t>
  </si>
  <si>
    <t>Probar soluciones de software a través de ambientes automatizados de pruebas para garantizar que los resultados obtenidos sean los definidos en los requerimientos.</t>
  </si>
  <si>
    <t xml:space="preserve">Entrega un Documento que incluya:
- Plan de pruebas 
- Criterios de aceptación
- Resultados obtenidos de las pruebas
- Aprobación de la solución
</t>
  </si>
  <si>
    <t xml:space="preserve">Entrega la solución del software y lo documenta en:
a) Plan de instalación que incluya:
- Requerimientos de hardware y software
- Requerimientos de infraestructura
b) Plan de puesta en marcha y operación
- Capacitación a usuarios
- Pilotaje 
c) Acta de cierre de proyecto:
- Empresa
- Nombre del proyecto
- Cliente
- Lider del proyecto
- Módulos
- Fecha de entrega
- Firma de aceptación
</t>
  </si>
  <si>
    <t>Stephanie Moyerman 2015 9781457187599 Getting Started with Intel Edison: Sensors, Actuators, Bluetooth, and Wi-Fi on the Tiny Atom-Powered Linux Module (Make) Reno, NV Estados Unidos Maker Media, Inc</t>
  </si>
  <si>
    <t>Francesco Azzola 2017 9781787289246 Android Things Projects Birmingham Reino Unido Packt Publishing</t>
  </si>
  <si>
    <t>Maciej Kranz 2017 9788416894888 Internet of Things Madrid España LID Editorial Empresarial</t>
  </si>
  <si>
    <t xml:space="preserve">Mcewen Adrian; Hakim Cassimally 2014 9788441536111 Internet de las cosas / Internet of Things: La Tecnología Revolucionaria Que Todo Lo Conecta Madrid España Anaya Multimedia-Anaya 
</t>
  </si>
  <si>
    <t>Arantza Coullaut, Mario Tascón 2016  8490970742 Big Data Y El Internet De Las Cosas : Qué Hay Detrás Y Cómo Nos Va A Cambiar Madrid España Los Libros De La Catarata Publication</t>
  </si>
  <si>
    <t>Angel Torres; Alexander Fernandez; Libardo Rivera 2017 9783639832150 Sistema de internet de las cosas para ciudades inteligentes: Ciudades inteligentes Madrid España Académica Española</t>
  </si>
  <si>
    <t>Sabina Jeschke 2016  9783319425580 Industrial Internet of Things: Cybermanufacturing Systems Cham Suiza Springer International Publishing AG</t>
  </si>
  <si>
    <t>Tojeiro Calazas German 2015  9789586829892 TALLER DE ARDUINO. UN ENFOQUE PRACTICO Cd. De México México Alfaomega</t>
  </si>
  <si>
    <t xml:space="preserve">Lajara; José; Pelegari 2014  9786076220467 Sistemas integrados con arduino Cd. De México México Alfaomega 
</t>
  </si>
  <si>
    <t>MATERIA 27</t>
  </si>
  <si>
    <t>DISEÑO DE APPS</t>
  </si>
  <si>
    <t xml:space="preserve">  Cuarto</t>
  </si>
  <si>
    <t>El alumno desarrollará soluciones tecnológicas mediante aplicaciones móviles que integren el patrón de diseño Modelo Vista Controlador e interfaces de usuario para su publicación en las plataformas de distribución digital.</t>
  </si>
  <si>
    <t>Fundamentos de desarrollo móvil</t>
  </si>
  <si>
    <t>El alumno utilizará el patrón de diseño Modelo Vista Controlador para estructurar aplicaciones móviles.</t>
  </si>
  <si>
    <t>Arquitectura de dispositivos móviles.</t>
  </si>
  <si>
    <t xml:space="preserve">Identificar las características de los sistemas operativos de dispositivos móviles.
Distinguir el uso particular de los sistemas operativos móviles.
Distinguir los componentes de hardware de dispositivos móviles: sensores, redes de datos de radio e inalámbrica.
</t>
  </si>
  <si>
    <t>Administrar sistemas operativos de dispositivos móviles: instalación, actualización, descargas, administrar cuentas, respaldos, seguridad y servicios.</t>
  </si>
  <si>
    <t xml:space="preserve">Proactivo
Analítico
Creativo
Ético
Colaborativo
Liderazgo
</t>
  </si>
  <si>
    <t>Aplicaciones nativas, no nativas y multiplataforma.</t>
  </si>
  <si>
    <t>Describir las diferencias, ventajas y desventajas de las aplicaciones nativas, no nativas y multiplataforma.</t>
  </si>
  <si>
    <t>Justificar el uso de aplicaciones móviles nativas, no nativas o multiplataforma según los requerimientos y el contexto del proyecto a desarrollar.</t>
  </si>
  <si>
    <t>Patrones de diseño para móvil.</t>
  </si>
  <si>
    <t>Identificar las características del patrón de diseño Modelo Vista Controlador (MVC).</t>
  </si>
  <si>
    <t>Estructurar aplicaciones móviles a partir del patrón de diseño Modelo Vista Controlador (MVC).</t>
  </si>
  <si>
    <t xml:space="preserve">Entregará un documento de definición de arquitectura de la estructura de una aplicación móvil considerando el patrón de diseño Modelo Vista Controlador que contenga:
• Tipo de aplicación y su justificación.
• La selección del entorno de desarrollo.
• Diagrama de clases considerando el patrón de diseño Modelo Vista Controlador
</t>
  </si>
  <si>
    <t xml:space="preserve">1. Identificar la arquitectura de dispositivos móviles.
2. Comprender el uso de los sistemas operativos de dispositivos móviles.
3. Identificar las características de las aplicaciones nativas, no nativas y multiplataforma.
4. Comprender el patrón de diseño Modelo Vista Controlador.
</t>
  </si>
  <si>
    <t xml:space="preserve">**Estudio de caso.
**Listas de cotejo.
</t>
  </si>
  <si>
    <t xml:space="preserve">**Estudio de casos.
**Solución de problemas.
**Práctica demostrativa.
</t>
  </si>
  <si>
    <t xml:space="preserve">Pizarrón.
Plumones.
Computadora.
Internet.
Equipo multimedia.
Ejercicios prácticos.
Plataformas virtuales.
Dispositivos móviles.
</t>
  </si>
  <si>
    <t>Aula                                                                                                                                                                     Laboratorio / Taller</t>
  </si>
  <si>
    <t>Desarrollo de aplicaciones móviles</t>
  </si>
  <si>
    <t>El alumno desarrollará aplicaciones móviles para publicarlas en las plataformas de distribución digital.</t>
  </si>
  <si>
    <t>Entorno de desarrollo móvil.</t>
  </si>
  <si>
    <t xml:space="preserve">Identificar IDE’s de desarrollo de sistemas operativos de dispositivos móviles.
Identificar los elementos y requerimientos del entorno de desarrollo a utilizar.
</t>
  </si>
  <si>
    <t>Realizar la instalación y configuración del entorno de desarrollo a utilizar.</t>
  </si>
  <si>
    <t xml:space="preserve">Proactivo.
Analítico.
Creativo.
Ético.
Colaborativo.
Liderazgo.
</t>
  </si>
  <si>
    <t>Estructura del entorno de desarrollo para móviles.</t>
  </si>
  <si>
    <t>Describir los componentes que integran el entorno de desarrollo y ejecución de aplicación móvil.</t>
  </si>
  <si>
    <t>Estructurar aplicaciones móviles en el entorno de desarrollo de acuerdo al patrón de diseño MVC.</t>
  </si>
  <si>
    <t>Diseño de formularios utilizando controles.</t>
  </si>
  <si>
    <t xml:space="preserve">Identificar las propiedades de formularios de aplicaciones móviles.
Identificar los controles que se utilizan en el diseño de formularios de dispositivos móviles: listas, botones, texto, imágenes, tablas, pestañas, barras de herramientas, menús y widgets.
</t>
  </si>
  <si>
    <t>Realizar el diseño de formularios de aplicaciones móviles utilizando controles.</t>
  </si>
  <si>
    <t>Desarrollo de interfaces de usuario para aplicaciones móviles.</t>
  </si>
  <si>
    <t>Identificar la sintaxis del lenguaje de programación de desarrollo de eventos en el funcionamiento de la interfaz de usuario: manipulación de eventos, excepciones y acceso a datos.</t>
  </si>
  <si>
    <t>Programar interfaces de usuario de aplicaciones móviles.</t>
  </si>
  <si>
    <t>Publicación de aplicaciones.</t>
  </si>
  <si>
    <t>Identificar el proceso de la publicación de aplicaciones móviles en las plataformas de distribución digital de aplicaciones móviles.</t>
  </si>
  <si>
    <t>Realizar la publicación en las plataformas de distribución digital de aplicaciones móviles.</t>
  </si>
  <si>
    <t xml:space="preserve">Publica la aplicación móvil desarrollada en plataformas de distribución digital, que cumpla con los siguientes criterios:
• Diseño de la aplicación móvil con el patrón MVC.
• Interfaces de usuario que integren el uso de controles.
• Acceso a datos en la nube.
</t>
  </si>
  <si>
    <t xml:space="preserve">1. Identificar las características del entorno de desarrollo.
2. Comprender la estructura de desarrollo de aplicaciones de dispositivos móviles.
3. Comprender el desarrollo de interfaces de usuario con acceso a datos.
4. Comprende el proceso de publicación de aplicaciones móviles en las plataformas de distribución digital.
</t>
  </si>
  <si>
    <t xml:space="preserve">**Proyecto.
**Rúbrica.
</t>
  </si>
  <si>
    <t xml:space="preserve">**Aprendizaje basado en proyectos.
**Equipos colaborativos.
**Solución de problemas.
</t>
  </si>
  <si>
    <t xml:space="preserve">Pizarrón.
Plumones.
Computadora.
Internet.
Equipo multimedia.
Ejercicios prácticos.
Plataformas virtuales.
Dispositivos móviles.
IDE de desarrollo. 
</t>
  </si>
  <si>
    <t>Identificar la propuesta de solución a través de técnicas y herramientas de modelado, para determinar los requerimientos técnicos del sistema de información.</t>
  </si>
  <si>
    <t>Entrega el Código fuente documentado de la solución de software
• Métodos.
• Atributos.
• Variables.
• Conexión a la base de datos.
• Componentes.
• Excepciones. 
Pruebas unitarias:
• Diferentes escenarios de pruebas.
• Criterios de aceptación.
• Resultados de las pruebas.</t>
  </si>
  <si>
    <t xml:space="preserve">Entrega un Documento que incluya:
• Plan de pruebas 
• Criterios de aceptación
• Resultados obtenidos de las pruebas
• Aprobación de la solución
</t>
  </si>
  <si>
    <t xml:space="preserve">Entrega la solución del software y lo documenta en:
a) Plan de instalación que incluya:
• Requerimientos de hardware y software
• Requerimientos de infraestructura
b) Plan de puesta en marcha y operación
• Capacitación a usuarios
• Pilotaje 
c) Acta de cierre de proyecto:
• Empresa
• Nombre del proyecto
• Cliente
• Líder del proyecto
• Módulos
• Fecha de entrega
• Firma de aceptación
</t>
  </si>
  <si>
    <t>Diseñar bases de datos mediante el análisis de las necesidades organizacionales empleando técnicas de modelado  para establecer el modelo conceptual de los datos.</t>
  </si>
  <si>
    <t xml:space="preserve">Elabora el diseño normalizado de la base de datos que incluye: 
• Estructura de archivos de hardware abierto
• Modelo conceptual de los datos
</t>
  </si>
  <si>
    <t xml:space="preserve">Elabora la base de datos que incluya:
• Script de base datos:
• Tablas
• Relaciones
• Normalización
• Diccionario de datos
• Índices
• Vistas
• Disparadores
• Procedimientos almacenados
Archivo estructurado de hardware abierto
</t>
  </si>
  <si>
    <t>Paul J Deitel, Harvey Deitel 2015/ 0134289366 Android 6 for Programmers: An App-Driven Approach. Tercera Edición  Boston Estados Unidos Prentice Hall</t>
  </si>
  <si>
    <t>Carmen Delessio, Lauren Darcey, Shane Conder  2015 / 0672337398  Android Application Development in 24 Hours, Sams Teach Yourself. Cuarta edición Indianapolis Estados Unidos  Addison-Wesley Professional</t>
  </si>
  <si>
    <t>Bill Phillips, Chris Stewart, Brian Hardy, Kristin Marsicano  2015 / 0134171454  Android Programming: The Big Nerd Ranch Guide,  segunda edición Boston Estados Unidos Person</t>
  </si>
  <si>
    <t>Sergio Luján Mora 2016/ 9786076225950 Html Y Css - Curso Practico Avanzado México México Alfaomega</t>
  </si>
  <si>
    <t>Erich Gamma, Ralph Johnson, John Vlissides, Richard Helm, Grady Booch 2015 / 9789332555402  Design Patterns: Elements of Reusable Object-Oriented Software Chennai India Pearson</t>
  </si>
  <si>
    <t>Bj Miller 2015/  9780672337659 Swift in 24 Hours, Sams Teach Yourself. Segunda edición Indianapolis Estados Unidos Sams /Pearson</t>
  </si>
  <si>
    <t>Matt Neuburg 2018/ 9781492044550 iOS 12 Programming Fundamentals with Swift Sebastopol Estados Unidos O'Reilly Media</t>
  </si>
  <si>
    <t>Santiago Medina Serrano 2015/ 9788499646008 Windows 10 Mobile Madrid España Rama</t>
  </si>
  <si>
    <t>Philip Tranton 2015 / 9781522919353 Windows 10 Mobile : A Guide for Beginners  Scotts Valley Estados Unidos  Createspace Independent Publishing Platform</t>
  </si>
  <si>
    <t>Theresa Neil  2014 / 9781449363635 Mobile Design Pattern Gallery: UI Patterns for Smartphone Apps  Grand Rapids Estados Unidos O'Reilly Media</t>
  </si>
  <si>
    <t>MATERIA 28</t>
  </si>
  <si>
    <t>ESTRUCTURAS DE DATOS APLICADAS</t>
  </si>
  <si>
    <t>El alumno empleará estructuras de datos abstractas en el desarrollo de aplicaciones multiplataforma usando el paradigma orientado a objetos para agilizar el acceso a los datos.</t>
  </si>
  <si>
    <t>El alumno elaborará programas para generar alternativas de programación.</t>
  </si>
  <si>
    <t>Tipos de datos abstractos</t>
  </si>
  <si>
    <t>Describir los tipos de datos abstractos y su estructura: estáticos y dinámicos.</t>
  </si>
  <si>
    <t xml:space="preserve">Analítico
Crítico
Organizado
</t>
  </si>
  <si>
    <t>Recursividad</t>
  </si>
  <si>
    <t>Explicar el concepto de recursividad y sus aplicaciones.</t>
  </si>
  <si>
    <t>Elaborar programas aplicando recursividad.</t>
  </si>
  <si>
    <t xml:space="preserve">Elaborará un compendio de programas documentados que contengan:
- Tipos de datos.
- Recursión.
</t>
  </si>
  <si>
    <t xml:space="preserve">1. Identificar el concepto de tipos de datos abstractos.
2. Comprender las diferencias entre tipo de dato y estructuras de datos.
3. Analizar el concepto de recursividad y su aplicación.
4. Comprender el manejo de métodos recursivos utilizando los principios de la orientación a objetos.
</t>
  </si>
  <si>
    <t xml:space="preserve"> **Ejercicios prácticos.
**Lista de cotejo.
</t>
  </si>
  <si>
    <t xml:space="preserve">**Prácticas de laboratorio.
**Práctica demostrativa.
**Solución de problemas.
</t>
  </si>
  <si>
    <t xml:space="preserve">Pizarrón
Plumones
Computadora
Internet
Equipo multimedia
Ejercicios prácticos
Plataformas virtuales
IDE de desarrollo
</t>
  </si>
  <si>
    <t>Aula                                                                                                                                                                   Laboratorio / Taller</t>
  </si>
  <si>
    <t>Arreglos</t>
  </si>
  <si>
    <t>El alumno codificará programas para el manejo de información.</t>
  </si>
  <si>
    <t>Arreglos unidimensionales</t>
  </si>
  <si>
    <t xml:space="preserve">Distinguir el concepto y características de arreglos unidimensionales.
Identificar los elementos del lenguaje orientado a objetos empleados en la declaración y creación de arreglos unidimensionales.
</t>
  </si>
  <si>
    <t>Desarrollar programas de arreglos unidimensionales.</t>
  </si>
  <si>
    <t>Arreglos multidimensionales</t>
  </si>
  <si>
    <t xml:space="preserve">Distinguir el concepto y características de arreglos multidimensionales.
Identificar los elementos del lenguaje orientado a objetos usados en la declaración y creación de arreglos multidimensionales.
</t>
  </si>
  <si>
    <t>Desarrollar programas de arreglos multidimensionales.</t>
  </si>
  <si>
    <t>Operaciones</t>
  </si>
  <si>
    <t xml:space="preserve">Identificar las operaciones entre arreglos: merge y split.
Diferenciar los métodos de ordenamiento y búsqueda.
</t>
  </si>
  <si>
    <t>Desarrollar programas de arreglos y ordenamiento.</t>
  </si>
  <si>
    <t xml:space="preserve">Elaborará un compendio de programas documentados que contengan:
- Tipos de datos (primitivos y objetos).
- Estructuras de datos estáticas (arreglos unidimensionales y multidimensionales).
- Métodos de búsqueda.
- Métodos de ordenamiento.
</t>
  </si>
  <si>
    <t xml:space="preserve">1. Identificar los tipos de arreglos.
2. Comprender la forma de manipular arreglos que almacena tipos de datos primitivos y objetos.
3. Comprender la aplicación de los métodos de ordenamiento y búsqueda.
</t>
  </si>
  <si>
    <t>- Ejercicios prácticos.
- Lista de cotejo</t>
  </si>
  <si>
    <t>Listas</t>
  </si>
  <si>
    <t>Definición de lista</t>
  </si>
  <si>
    <t>Identificar el concepto y características de listas</t>
  </si>
  <si>
    <t>Tipos de listas</t>
  </si>
  <si>
    <t>Diferenciar los tipos de listas (simple, doblemente ligada y circular) y sus componentes.</t>
  </si>
  <si>
    <t xml:space="preserve">Definir las operaciones que se realizan con listas.
Identificar los elementos del lenguaje orientado a objetos utilizados en la creación y manejo de listas.
</t>
  </si>
  <si>
    <t>Desarrollar programas creando y manipulando listas (creación, inserción, búsqueda y eliminación)</t>
  </si>
  <si>
    <t xml:space="preserve">Elaborará un compendio de programas documentados que contengan:
- Listas (simple, doblemente ligada y circular).
- Métodos de creación de listas.
- Operaciones de inserción, búsqueda y eliminación
</t>
  </si>
  <si>
    <t xml:space="preserve">1. Comprender el concepto de lista, nodo y enlace.
2. Comprender los tipos de listas y la forma de manipular los datos.
3. Comprender la aplicación de listas en la solución de problemas con el apoyo de un lenguaje de programación orientado a objetos.
</t>
  </si>
  <si>
    <t xml:space="preserve">**Ejercicios prácticos.
**Lista de cotejo.
</t>
  </si>
  <si>
    <t xml:space="preserve">**Prácticas de laboratorio.
**Discusión dirigida.
**Solución de problemas.
</t>
  </si>
  <si>
    <t>Pilas y colas</t>
  </si>
  <si>
    <t>Definiciones de pilas y colas</t>
  </si>
  <si>
    <t>Identificar el concepto y características de pilas y colas.</t>
  </si>
  <si>
    <t>Operaciones con pilas y colas</t>
  </si>
  <si>
    <t xml:space="preserve">Definir las operaciones que se realizan con pilas y colas.
Identificar los elementos del lenguaje orientado a objetos utilizados en la creación y manejo de pilas y colas.
</t>
  </si>
  <si>
    <t>Desarrollar programas creando y manipulando pilas y colas (creación, inserción y extracción).</t>
  </si>
  <si>
    <t xml:space="preserve">Elaborará un compendio de programas documentados que contengan:
- Pilas y colas.
- Métodos de creación de pilas y colas.
- Operaciones de inserción y extracción.
</t>
  </si>
  <si>
    <t xml:space="preserve">1. Comprender el concepto de pilas y colas.
2. Comprender las operaciones de las pilas y colas, así como la forma de manipular los datos.
3. Comprender la aplicación de pilas y colas en la solución de problemas con el apoyo de un lenguaje de programación orientado a objetos.
</t>
  </si>
  <si>
    <t>**Ejercicios prácticos.
**Lista de cotejo.</t>
  </si>
  <si>
    <t xml:space="preserve">
Pizarrón
Plumones
Computadora
Internet
Equipo multimedia
Ejercicios prácticos
Plataformas virtuales
IDE de desarrollo
</t>
  </si>
  <si>
    <t>Árboles binarios</t>
  </si>
  <si>
    <t>Definición y tipos de árboles</t>
  </si>
  <si>
    <t>Identificar los diferentes tipos de árboles (binario, balanceado y R).</t>
  </si>
  <si>
    <t>Operaciones con árboles binarios</t>
  </si>
  <si>
    <t>Definir las operaciones que se realizan con árboles binarios: creación, inserción, eliminación, búsqueda y recorrido (inorden, preorden y postorden).</t>
  </si>
  <si>
    <t>Desarrollar programas creando y manipulando árboles binarios.</t>
  </si>
  <si>
    <t xml:space="preserve">Elaborará un compendio de programas documentados que contengan:
- Árboles binarios.
- Métodos de creación de árboles binarios.
- Operaciones de inserción y eliminación en árboles binarios.
- Métodos de búsqueda y recorrido en árboles binarios.
</t>
  </si>
  <si>
    <t>1. Identificar los diferentes tipos de árboles binario, balanceado y R.
2. Comprender el concepto de árboles binarios.
3. Comprender las operaciones de creación, inserción, eliminación, búsqueda y recorrido (inorden, preorden y postorden) de árboles binarios.
4. Comprender la aplicación de árboles binarios en la solución de problemas con el apoyo de un lenguaje de programación orientado a objetos.</t>
  </si>
  <si>
    <t xml:space="preserve">**Ejercicios prácticos.
**Lista de cotejo
</t>
  </si>
  <si>
    <t xml:space="preserve">
**Prácticas de laboratorio.
**Discusión dirigida.
**Solución de problemas.
</t>
  </si>
  <si>
    <t>Entrega el Código fuente documentado de la solución de software
- Métodos.
- Atributos.
- Variables.
- Conexión a la base de datos.
- Componentes.
- Excepciones. 
Pruebas unitarias:
- Diferentes escenarios de pruebas.
- Criterios de aceptación.
- Resultados de las pruebas.</t>
  </si>
  <si>
    <t xml:space="preserve">Entrega un Documento que incluya:
- Plan de pruebas.
- Criterios de aceptación.
- Resultados obtenidos de las pruebas.
- Aprobación de la solución.
</t>
  </si>
  <si>
    <t xml:space="preserve">Narasimha Karumanchi 2015 9788192107592 Data Structure and Algorithmic Thinking with Python: Data Structure and Algorithmic Puzzles MOMBAI INDIA CareerMonk Publications
   </t>
  </si>
  <si>
    <t xml:space="preserve">Narasimha Karumanchi 2018 9788193245255 Algorithm Design Techniques: Recursion, Backtracking, Greedy, Divide and Conquer, and Dynamic Programming MOMBAI INDIA CareerMonk Publications
</t>
  </si>
  <si>
    <t xml:space="preserve">Silvia Guardati Buemo 2016    6076224517 Estructuras de datos básicas programación orientada a objetos con java Cd de México México Alfaomega
</t>
  </si>
  <si>
    <t xml:space="preserve">Libardo Pantoja 2017  9788499647210 Estructuras de datos dinamicos. Una forma fácil de aprender Cd de México México Rama
</t>
  </si>
  <si>
    <t>Mark Allen Weiss 2013  9788415552222 Estructura de datos en java 4'ed  Estados Unidos Pearson</t>
  </si>
  <si>
    <t>Pablo Sznajdleder 2017  9789873832277 Programación orientada a objetos y estructura de datos a fondo implementación de algoritmos en java Cd de México México Alfaomega</t>
  </si>
  <si>
    <t>D. Anandhavalli 2017  9783659322358 Programming &amp; Data Structures Using C: List, Stack, Queue, Trees, Graphs ADT New York Estados Unidos LAP Lambert Academic Publishing</t>
  </si>
  <si>
    <t>MATERIA 29</t>
  </si>
  <si>
    <t>APLICACIONES WEB ORIENTADAS A SERVICIOS</t>
  </si>
  <si>
    <t>El alumno desarrollará aplicaciones Web híbridas orientadas a servicios mediante la integración de lenguajes de programación, frameworks de desarrollo y API's para la publicación en la nube.</t>
  </si>
  <si>
    <t>Introducción al desarrollo Web orientado a servicios</t>
  </si>
  <si>
    <t>El alumno identificará la arquitectura para el desarrollo de aplicaciones orientadas a servicios.</t>
  </si>
  <si>
    <t>Paradigma del desarrollo de aplicaciones orientadas a servicios</t>
  </si>
  <si>
    <t xml:space="preserve">Distinguir los servicios que se ofrecen en la nube.
Identificar las características de las aplicaciones orientadas a servicios.
Identificar el concepto y las características de las aplicaciones Web hibridas (Mashup).
</t>
  </si>
  <si>
    <t xml:space="preserve">Analítico.
Lógico.
Ordenado.
Sistemático.
Creativo.
Propositivo.
</t>
  </si>
  <si>
    <t>Arquitectura orientada a servicios (SOA).</t>
  </si>
  <si>
    <t xml:space="preserve">Definir la arquitectura orientada a servicios.
Identificar los principios de diseño que se aplican a sobre cada servicio modelado.
Identificar los estándares relacionados a los servicios: XML, SOAP, WSDL, UDDI, REST.
</t>
  </si>
  <si>
    <t xml:space="preserve">Identificar las ventajas de la arquitectura orientada a servicios.
Desarrollar diagramas de aplicaciones orientadas a servicios que integren los elementos de la arquitectura SOA.
</t>
  </si>
  <si>
    <t xml:space="preserve">Desarrolla diagramas de aplicaciones orientadas a servicios bajo la arquitectura SOA que incluya las cuatro capas:
• La capa de acceso.
• La capa de procesos.
• La capa de servicio.
• La capa de recursos.
</t>
  </si>
  <si>
    <t xml:space="preserve">1. Identificar los servicios que se ofrecen en la nube que se pueden integrar en el desarrollo de aplicaciones.
2. Identificar las características de las aplicaciones Web orientadas a servicios.
3. Comprender la arquitectura orientada a servicios (SOA).
</t>
  </si>
  <si>
    <t xml:space="preserve">**Ejercicios prácticos.
**Listas de cotejo.
</t>
  </si>
  <si>
    <t xml:space="preserve">**Discusión en grupo.
**Mapas conceptuales.
**Solución de problemas.
</t>
  </si>
  <si>
    <t xml:space="preserve">Pizarrón.
Plumones.
Computadora.
Internet.
Equipo multimedia.
Ejercicios prácticos.
Plataformas virtuales.
</t>
  </si>
  <si>
    <t>Interfaz de Programación de Aplicaciones (API)</t>
  </si>
  <si>
    <t>El alumno utilizará las API's para programar aplicaciones orientadas a servicios.</t>
  </si>
  <si>
    <t>Geolocalización.</t>
  </si>
  <si>
    <t xml:space="preserve">Identificar las API's en el intercambio de información entre aplicaciones de geolocalización.
Identificar los elementos del lenguaje de programación necesarios para el uso de API's de geolocalización.
</t>
  </si>
  <si>
    <t>Programar aplicaciones con API's de geolocalización.</t>
  </si>
  <si>
    <t>Redes sociales.</t>
  </si>
  <si>
    <t xml:space="preserve">Identificar las API's en el intercambio de información entre aplicaciones de redes sociales.
Identificar los elementos del lenguaje de programación necesarios para el uso de API's de redes sociales.
</t>
  </si>
  <si>
    <t>Programar aplicaciones con API's de redes sociales.</t>
  </si>
  <si>
    <t>E-commerce.</t>
  </si>
  <si>
    <t xml:space="preserve">Identificar las API's en el intercambio de información entre aplicaciones de e-commerce.
Identificar los elementos del lenguaje de programación necesarios para el uso de API's de e-commerce.
</t>
  </si>
  <si>
    <t>Programar aplicaciones con API's de e-commerce.</t>
  </si>
  <si>
    <t>Bases de datos.</t>
  </si>
  <si>
    <t xml:space="preserve">Identificar las API's en el intercambio de información entre aplicaciones de bases de datos.
Identificar los elementos del lenguaje de programación necesarios para el uso de API's de bases de datos.
</t>
  </si>
  <si>
    <t>Programar aplicaciones con API's de bases de datos.</t>
  </si>
  <si>
    <t>Protocolos de comunicación.</t>
  </si>
  <si>
    <t>Identificar las API's en el intercambio de información entre aplicaciones de protocolos de comunicación.</t>
  </si>
  <si>
    <t>Programar aplicaciones con API's de protocolos de comunicación.</t>
  </si>
  <si>
    <t>Plataformas on line.</t>
  </si>
  <si>
    <t xml:space="preserve">Identificar las API's en el intercambio de información entre aplicaciones de plataformas on line.
Identificar los elementos del lenguaje de programación necesarios para el uso de API's de plataformas on line.
</t>
  </si>
  <si>
    <t>Programar aplicaciones con API's de plataformas on line.</t>
  </si>
  <si>
    <t>Plataformas streaming.</t>
  </si>
  <si>
    <t xml:space="preserve">Identificar las API's en el intercambio de información entre aplicaciones de plataformas streaming.
Identificar los elementos del lenguaje de programación necesarios para el uso de API's de streaming.
</t>
  </si>
  <si>
    <t>Programar aplicaciones con API's de plataformas streaming.</t>
  </si>
  <si>
    <t xml:space="preserve">Desarrolla un compendio de programas que incluya el uso de API's de:
• Geolocalización.
• Redes sociales.
• E-commerce.
• Bases de datos.
• Protocolos de comunicación.
• Plataformas on line.
• Plataformas streaming.
</t>
  </si>
  <si>
    <t xml:space="preserve">1. Identificar las API's y sus funciones.
2. Comprender el funcionamiento de las API's.
3. Comprender el procedimiento de integración en una aplicación orientada a servicios.
</t>
  </si>
  <si>
    <t>**Ejercicios prácticos.
**Rúbrica.</t>
  </si>
  <si>
    <t xml:space="preserve">**Práctica demostrativa.
**Práctica en laboratorio.
**Solución de problemas.
</t>
  </si>
  <si>
    <t xml:space="preserve">Pizarrón.
Plumones.
Computadora.
Internet.
Equipo multimedia.
Ejercicios prácticos.
Plataformas virtuales.
IDE de desarrollo.
</t>
  </si>
  <si>
    <t>Integración de una aplicación orientada a servicios de tipo Mashup</t>
  </si>
  <si>
    <t>El alumno desarrollará aplicaciones Web hibridas orientadas a servicios para su publicación en la nube.</t>
  </si>
  <si>
    <t>Diagrama de arquitectura SOAP para aplicaciones orientadas a servicios</t>
  </si>
  <si>
    <t>Desarrollar el diagrama de aplicación Web hibridas (Mashup)
Seleccionar las API's a utilizar</t>
  </si>
  <si>
    <t>Aplicaciones Web hibridas orientadas a servicios.</t>
  </si>
  <si>
    <t xml:space="preserve">Identificar las plataformas y herramientas en el desarrollo de aplicaciones orientadas a servicios.
Identificar frameworks en el desarrollo de aplicaciones orientadas a servicios.
</t>
  </si>
  <si>
    <t>Programar aplicaciones que utilicen API's para conexión a servicios utilizando un framework de desarrollo.</t>
  </si>
  <si>
    <t>Publicación de aplicaciones Web hibridas orientadas a servicios.</t>
  </si>
  <si>
    <t>Identificar el proceso de publicación de aplicaciones Web hibridas orientadas a servicios.</t>
  </si>
  <si>
    <t xml:space="preserve">Diseñar el plan de validación de pruebas de funcionamiento.
Realizar la publicación de aplicaciones Web hibridas orientadas a servicios.
</t>
  </si>
  <si>
    <t xml:space="preserve">Desarrolla aplicaciones Web híbridas que integren:
• Lenguajes de programación Web.
• Frameworks para el desarrollo de aplicaciones Web.
• API's incorporadas a las aplicaciones Web.
</t>
  </si>
  <si>
    <t xml:space="preserve">1. Identificar las API's.
2. Identificar el lenguaje de programación y el Framework a utilizar.
3. Comprender la integración de elementos de las aplicaciones Web híbridas orientadas a servicios.
</t>
  </si>
  <si>
    <t>**Proyecto.
**Rúbrica.</t>
  </si>
  <si>
    <t xml:space="preserve">**Ejercicios prácticos.
**Práctica demostrativa.
**Aprendizaje basado en proyectos.
</t>
  </si>
  <si>
    <t xml:space="preserve">Entrega el Código fuente documentado de la solución de software
• Métodos.
• Atributos.
• Variables.
• Conexión a la base de datos.
• Componentes.
• Excepciones. 
Pruebas unitarias:
• Diferentes escenarios de pruebas.
• Criterios de aceptación.
• Resultados de las pruebas.
</t>
  </si>
  <si>
    <t xml:space="preserve">Dennis Ashby and
Claus T. Jensen 2018/ 978111957138  API's for dummies. Tercera edición Hoboken Estados Unidos John Wiley &amp; Sons, Inc.
</t>
  </si>
  <si>
    <t>Rupert Anderson 2015/ 9781784394219 SoapUI Cookbook Birmingham UK Packt Publishing</t>
  </si>
  <si>
    <t>Bill Burke 2013 / 9781449361341 RESTful Java with JAX-RS 2.0 Sebastopol Estados Unidos O'Reilly Media</t>
  </si>
  <si>
    <t>Martin Kalin 2013/ 9781449365110 Java Web Services: Up and Running Sebastopol Estados Unidos O'Reilly Media</t>
  </si>
  <si>
    <t>Jobinesh Purushothaman 2015/ 9781784399092 RESTful Java Web Services Birmingham UK Packt Publishing Limited</t>
  </si>
  <si>
    <t>Thomas Erl, David Chou, John Devadoss,  Nitin Gandhi, Hanu Kommalapati, Brian Loesgen, Christoph Schittko 2017/     9780134676357 Soa with .Net and Windows Azure: Realizing Service-Orientation with the Microsoft Platfor. Reimpresión 2017 Boston Estados Unidos Prentice Hall</t>
  </si>
  <si>
    <t>Thomas Erl 2016/ 9780133858587 Service-Oriented Architecture: Analysis and Design for Services and Microservices Upper Saddle River Estados Unidos Prentice Hall</t>
  </si>
  <si>
    <t>Thomas Erl 2014/978-0133859034 SOA with Java: Realizing Service-Orientation with Java Technologies Upper Saddle River Estados Unidos Prentice Hall</t>
  </si>
  <si>
    <t>Thomas Erl 2016/ 978-0134524450 Service-Oriented Architecture (paperback): Concepts, Technology, and Design Upper Saddle River Estados Unidos Prentice Hall</t>
  </si>
  <si>
    <t>Rhuan Rocha 2018/ 9781788830621 Java EE 8 Design Patterns and Best Practices Birmingham UK Packt Publishing</t>
  </si>
  <si>
    <t>Ganesan Senthilvel  2017/9781786468888 Enterprise Application Architecture with .NET Core Birmingham UK Packt Publishing</t>
  </si>
  <si>
    <t>Iuliana Cosmina  2017/ 9781484228074 Pro Spring 5: An In-Depth Guide to the Spring Framework and Its Tools NY Estados Unidos Apress</t>
  </si>
  <si>
    <t>Marten Deinum 2017/ 9781484227893 Spring 5 Recipes: A Problem-Solution Approach NY Estados Unidos Apress</t>
  </si>
  <si>
    <t>Dinesh Rajput 2017/9781788299459 Spring 5 Design Patterns Birmingham UK Packt Publishing</t>
  </si>
  <si>
    <t>Gaurav Aroraa 2018/9781788291576 Building RESTful Web Services with .NET Core Birmingham UK Packt Publishing</t>
  </si>
  <si>
    <t>Sanjay Patni  2017/9781484226643 Pro RESTful APIs: Design, Build and Integrate with REST, JSON, XML and JAX-RS NY Estados Unidos Apress</t>
  </si>
  <si>
    <t>Mario-Leander Reimer 2018/9781789532883 Building RESTful Web Services with Java EE 8 Birmingham UK Packt Publishing</t>
  </si>
  <si>
    <t>Erich Gamma, Ralph Johnson, John Vlissides, Richard Helm, Grady Booch 2015/ Design Patterns: Elements of Reusable Object-Oriented Software Chennai India Pearson</t>
  </si>
  <si>
    <t xml:space="preserve"> Christophe Aubry 2017/ 978240900665-4 HTML5 y CSS3
Revolucione el diseño de sus sitios web (3ª edición) Barcelona España ENI
</t>
  </si>
  <si>
    <t xml:space="preserve"> Steve Krug 2014/ 9780321965516 Don't Make Me Think, Revisited: A Common Sense Approach to Web Usability NY Estados Unidos Pearson</t>
  </si>
  <si>
    <t>Mary Delamater; Ray Harris
2015/ 9781890774851 Murach´s Javascript and DOM Scripting Birmingham UK Packt Publishing</t>
  </si>
  <si>
    <t>MATERIA 30</t>
  </si>
  <si>
    <t>EVALUACIÓN Y MEJORA PARA EL DESARROLLO DE SOFTWARE</t>
  </si>
  <si>
    <t>El alumno implementará pruebas manuales y de software de acceso abierto para evaluar la calidad y operación integral de sistemas Web y móvil.</t>
  </si>
  <si>
    <t>Introducción al proceso de pruebas</t>
  </si>
  <si>
    <t>El alumno esquematizará planes de pruebas para realizar la planeación de la detección de errores del software.</t>
  </si>
  <si>
    <t>Generalidades y conceptos sobre el proceso de pruebas.</t>
  </si>
  <si>
    <t xml:space="preserve">Identificar la importancia de las pruebas de software. 
Identificar los tipos de pruebas de software.
</t>
  </si>
  <si>
    <t xml:space="preserve">Analítico.
Sistemático.
Colaborativo.
Ordenado.
Disciplinado.
</t>
  </si>
  <si>
    <t>Estructura del plan de pruebas.</t>
  </si>
  <si>
    <t xml:space="preserve">Identificar el alcance del procedimiento de prueba.
Identificar la estructura que documenta casos de prueba.
</t>
  </si>
  <si>
    <t>Esquematizar el plan de pruebas.</t>
  </si>
  <si>
    <t xml:space="preserve">Analítico.
Sistemático.
Colaborativo.
Ordenado.
Disciplinado.
Creativo.
</t>
  </si>
  <si>
    <t>Elaborará un documento que describa el esquema de plan de pruebas a partir de un caso de estudio.</t>
  </si>
  <si>
    <t xml:space="preserve">1. Identificar la importancia de las pruebas de software.
2. Comprender los tipos de pruebas.
3. Analizar el esquema del plan de pruebas
</t>
  </si>
  <si>
    <t xml:space="preserve">**Estudio de caso.
**Lista de cotejo.
</t>
  </si>
  <si>
    <t>**Análisis de casos.
**Práctica demostrativa.
**Solución de problemas.</t>
  </si>
  <si>
    <t>Pruebas de software</t>
  </si>
  <si>
    <t>El alumno diseñará planes de pruebas para garantizar la calidad de los componentes del software y del producto final.</t>
  </si>
  <si>
    <t>Tipos de pruebas de software.</t>
  </si>
  <si>
    <t>Explicar los tipos de prueba de software y el objetivo de las mismas: pruebas unitarias, de sistemas y de integración</t>
  </si>
  <si>
    <t>Realizar el diseño de las pruebas unitarias, de sistemas y de integración al software.</t>
  </si>
  <si>
    <t>Casos de Prueba.</t>
  </si>
  <si>
    <t xml:space="preserve">Identificar el alcance del procedimiento de prueba.
Describir la estructura que documenta un caso de prueba.
</t>
  </si>
  <si>
    <t xml:space="preserve">Elaborar el plan de pruebas.
• Caso de Prueba.
• Datos de Prueba.
• Reporte de defectos.
• Versionamiento.
</t>
  </si>
  <si>
    <t xml:space="preserve">Elaborará el plan de pruebas, que contenga:
• Caso de Prueba.
• Datos de Prueba.
• Reporte de defectos.
• Versionamiento.
</t>
  </si>
  <si>
    <t xml:space="preserve">1. Identificar las características de las pruebas unitarias.
2. Identificar las características de las pruebas de sistemas.
3. Identificar las características de las pruebas de integración.
4. Comprender el procedimiento para generar el plan de pruebas.
</t>
  </si>
  <si>
    <t>Herramientas para la ejecución de pruebas</t>
  </si>
  <si>
    <t>El alumno utilizará herramientas de acceso abierto para la ejecución y simulación del plan de pruebas.</t>
  </si>
  <si>
    <t>Herramientas para sistemas Web.</t>
  </si>
  <si>
    <t>Identificar las herramientas de sistema abierto que permiten ejecutar y simular los casos de prueba en sistemas Web.</t>
  </si>
  <si>
    <t>Interpretar los resultados obtenidos de la ejecución y simulación de casos de prueba de sistemas web.</t>
  </si>
  <si>
    <t>Herramientas para sistemas móviles.</t>
  </si>
  <si>
    <t>Identificar las herramientas de acceso abierto que permiten ejecutar y simular los casos de prueba en sistemas móviles.</t>
  </si>
  <si>
    <t>Interpretar los resultados obtenidos de la ejecución y simulación de casos de prueba de sistemas móviles.</t>
  </si>
  <si>
    <t xml:space="preserve">Elaborará el reporte de los resultados obtenidos a partir de la ejecución del plan de pruebas que contenga:
• Herramienta manual o de acceso abierto utilizada.
• Informes obtenidos.
</t>
  </si>
  <si>
    <t xml:space="preserve">1. Identificar las características de las herramientas para entornos Web.
2. Identificar las características de las herramientas para sistemas móviles.
3.  Comprender los resultados obtenidos de la ejecución o simulación de un caso de prueba para sistemas Web y móviles.
</t>
  </si>
  <si>
    <t>Gestión de seguimiento, control y cierre de las pruebas de software</t>
  </si>
  <si>
    <t>El alumno realizará el cierre del plan de pruebas para garantizar el funcionamiento integral y correcta operación del software.</t>
  </si>
  <si>
    <t>Administración de resultados digítales.</t>
  </si>
  <si>
    <t>Definir la organización de los resultados obtenidos a partir de los casos de pruebas.</t>
  </si>
  <si>
    <t>Establecer las acciones de seguimiento y control de acuerdo a los resultados de los casos de prueba.</t>
  </si>
  <si>
    <t>Informe final con las partes interesadas.</t>
  </si>
  <si>
    <t>Identificar los puntos de mejora a partir de la retroalimentación de los resultados obtenidos con las partes interesadas.</t>
  </si>
  <si>
    <t>Validar los resultados de los casos de pruebas con las partes interesadas.</t>
  </si>
  <si>
    <t>Elaborará un reporte de liberación del plan de pruebas que contenga:
• Acciones de seguimiento.
• Elementos de control de los casos de prueba. 
• Retroalimentación con las partes interesadas.
• Validación de los resultados.</t>
  </si>
  <si>
    <t>1. Identificar los resultados de las pruebas de software.
2. Analizar los resultados con las partes interesadas.
3. Explicar las acciones de seguimiento y control a partir de los resultados de los casos de prueba.</t>
  </si>
  <si>
    <t>**Prácticas de laboratorio.
**Discusión dirigida.
**Solución de problemas.</t>
  </si>
  <si>
    <t>Aula                                                                                                                                                                 Laboratorio / Taller</t>
  </si>
  <si>
    <t>Entrega un Documento que incluya:
• Plan de pruebas 
• Criterios de aceptación
• Resultados obtenidos de las pruebas
• Aprobación de la solución</t>
  </si>
  <si>
    <t xml:space="preserve">Ron S. Kenett 2018 
ISBN 9781119271505 Analytic Methods in Systems and Software Testing  Hoboken, NJ, USA Estados unidos  Wiley
</t>
  </si>
  <si>
    <t xml:space="preserve">Alexandre Petrenko  2017 
ISBN 9783319675480  Testing Software and Systems: 29th IFIP WG 6.1 International Conference, ICTSS 2017,  October 9-11, 2017, Proceedings (Lecture Notes in Computer Science)  St. Petersburg Rusia Springer
</t>
  </si>
  <si>
    <t xml:space="preserve">Rex Black 2016  
ISBN 9781937538682 Advanced Software Testing - Vol. 1,2,3, 2nd Edition: Guide to the ISTQB Advanced Certification as an Advanced Test Analyst  Illinois Estados Unidos  Rocky Nook
</t>
  </si>
  <si>
    <t xml:space="preserve">Bill Laboon 2016 
ISBN 9781523477371 A Friendly Introduction to Software Testing NJ Estados Unidos  CreateSpace Independent Publishing Platform
</t>
  </si>
  <si>
    <t xml:space="preserve"> Brian Hambling  2015  
ISBN 9781780172996 Software Testing: An Istqb-BCS Certified Tester Foundation Guide 3rd Ed Illinois Estados Unidos  BSC
</t>
  </si>
  <si>
    <t>Pablo Sznajdleder  2017  
ISBN 9789873832277 Programación orientada a objetos y estructur de datos a fondo implementación de algoritmos en java Cd de México México Alfaomega</t>
  </si>
  <si>
    <t>D. Anandhavalli 2017  
ISBN 9783659322358 Programming &amp; Data Structures Using C: List, Stack, Queue, Trees, Graphs ADT New York Estados Unidos LAP Lambert Academic Publishing</t>
  </si>
  <si>
    <t>MATERIA 31</t>
  </si>
  <si>
    <t>INGLÉS IV</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</si>
  <si>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</si>
  <si>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intercambiará información sobre experiencias vividas y su frecuencia a partir  del uso del Presente Perfecto y Pasado Simple; así como de la comparación de lugares, personas, objetos y situaciones para relacionarse con su entorno social y laboral inmediato.</t>
  </si>
  <si>
    <t>Comparativos, superlativos</t>
  </si>
  <si>
    <t xml:space="preserve">El alumno expresará las diferencias que existen entre objetos, personas, lugares y situaciones para  justificar sus decisiones e ideas en la interacción de su entorno inmediato. </t>
  </si>
  <si>
    <t>Comparativos de igualdad y superioridad</t>
  </si>
  <si>
    <t xml:space="preserve">Identificar los adjetivos de una, dos o más sílabas.
Identificar la estructura gramatical  de los adjetivos cuando se comparan en una situación de igualdad.
Identificar la estructura gramatical de los adjetivos de una sílaba cuando se comparan en una situación de superioridad.
Identificar la estructura gramatical de los adjetivos de dos o más sílabas cuando se comparan en una situación de superioridad.
Identificar las excepciones de los adjetivos.
</t>
  </si>
  <si>
    <t>Comparar  objetos, personas, lugares y situaciones de acuerdo a sus cualidades.</t>
  </si>
  <si>
    <t xml:space="preserve">Manejo del tiempo
Tolerancia activa 
Disposición al cambio
Conciencia ambiental
</t>
  </si>
  <si>
    <t>Superlativos</t>
  </si>
  <si>
    <t xml:space="preserve">Identificar la estructura gramatical de los adjetivos en el grado superlativo y su uso.
Identificar los adjetivos irregulares. 
</t>
  </si>
  <si>
    <t>Describir la cualidad máxima de un objeto, persona, lugar y situación con respecto a un universo de su misma clase.</t>
  </si>
  <si>
    <t>A partir de prácticas donde se solicite y proporcione información comparando personas, lugares y objetos relacionados con su área de estudio, integrará una carpeta de evidencias obtenidas con base en las siguientes tareas:
"Listening".-
responder a un ejercicio práctico sobre la información contenida en un audio.
"Speaking".-
En presencia del profesor, participar en un juego de roles donde solicite y brinde información y utilice al menos 20 adjetivos.
"Reading".-
contestar un ejercicio escrito a partir de la información contenida en un texto.
"Writing".-
Redactar un párrafo de al menos 80 palabras donde presente las ventajas y desventajas de un producto o servicio a partir de una  comparación.</t>
  </si>
  <si>
    <t xml:space="preserve">1. Identificar los adjetivos de una, dos o más sílabas 
 cuando se comparan en una situación de igualdad.
2. Identificar  los adjetivos de una, dos o más sílabas cuando se comparan en una situación de superioridad.
3. Identificar la estructura gramatical de los adjetivos en el grado superlativo y su uso.
4. Identificar los adjetivos irregulares y sus excepciones.
</t>
  </si>
  <si>
    <t xml:space="preserve">Equipos colaborativos Aprendizaje auxiliado  por las tecnologías de la información.
Juego de roles 
Técnicas de comprensión de lectura, audio y escritura
</t>
  </si>
  <si>
    <t xml:space="preserve">Material auténtico impreso, de audio y de video.
Discos Compactos, USB
Equipo Multimedia
Pantalla de TV
Computadora
Impresora
Cañón
Listas de adjetivos cortos y largos.
Vocabulario de términos relacionados con su área de estudio
</t>
  </si>
  <si>
    <t>Presente perfecto</t>
  </si>
  <si>
    <t>El alumno expresará experiencias vividas, su frecuencia y la repercusión que han tenido éstas en su presente para relacionarse con su entorno social y laboral.</t>
  </si>
  <si>
    <t xml:space="preserve">Experiencias
</t>
  </si>
  <si>
    <t xml:space="preserve">Identificar las reglas para la formación del pasado participio en verbos regulares y su pronunciación.
Identificar el pasado participio de verbos irregulares y su pronunciación.
Identificar la estructura gramatical del presente perfecto en sus formas afirmativa, negativa e interrogativa. 
Identificar las expresiones de tiempo del presente perfecto “since”, “for” a partir de: “how long?”.
</t>
  </si>
  <si>
    <t xml:space="preserve">Discriminar la forma del pasado de los verbos en participio con respecto a su pronunciación.
Expresar actividades que iniciaron en el pasado y aún continúan en el presente.
Expresar una acción que se realizó en el pasado reciente.
Expresar el momento en que inicia una acción y el periodo de duración de la misma utilizando “how long?” “for” y “since” 
</t>
  </si>
  <si>
    <t>2. Have you ever…?</t>
  </si>
  <si>
    <t xml:space="preserve">Identificar el uso de los adverbios de frecuencia “already”, “just”, “ever”, “always”, “yet”, “never”, “once”, twice” a partir de: “have you ever…?”
</t>
  </si>
  <si>
    <t xml:space="preserve">Indicar cuando una acción ha sido o no realizada.
Expresar la frecuencia con la que una acción ha sido realizada.
</t>
  </si>
  <si>
    <t xml:space="preserve">3. Presente Perfecto vs Pasado Simple
</t>
  </si>
  <si>
    <t xml:space="preserve">Reconocer la estructura y el uso del pasado simple.
Explicar el uso del pasado simple en relación al presente perfecto.
Explicar la función de “used to” en sus formas afirmativa, negativa e interrogativa
</t>
  </si>
  <si>
    <t xml:space="preserve">Expresar acciones que terminaron en el pasado con respecto a:
- acciones que continúan en el presente.
- acciones que forman parte de una experiencia,
-  y acciones que concluyeron en un pasado reciente
Expresar y pedir información sobre acciones que solían llevarse a cabo.
</t>
  </si>
  <si>
    <t xml:space="preserve">A partir de  experiencias, y la frecuencia de éstas durante su formación de TSU, en visitas,  y conferencias, prácticas, proyectos, congresos, entre otros, integrará una carpeta de evidencias obtenidas con base en  siguientes tareas:
"Listening".- Responder a un ejercicio práctico sobre la información contenida en un audio.
"Speaking".- En presencia del profesor, participar en un juego de roles donde relate una experiencia.
"Reading".- Contestar un ejercicio escrito a partir de la información contenida en un texto.
+"Writing".- Redactar un párrafo de al menos 80 palabras donde presente el reporte de una experiencia relacionada a su formación profesiona
</t>
  </si>
  <si>
    <t xml:space="preserve">1. Identificar las reglas para la formación del pasado participio en verbos regulares e irregulares y su pronunciación.
2. Identificar la estructura gramatical del presente perfecto en sus formas afirmativa, negativa e interrogativa. 
3. Identificar las expresiones de tiempo del presente perfecto "since", "for" a partir de: "how long?"
4. Identificar el uso de los adverbios de frecuencia "already", "just", "ever", "yet", "never", "once", twice" a partir de: "have you ever...?".
5. Explicar la diferencia de uso del pasado simple y el presente perfecto. 
</t>
  </si>
  <si>
    <t xml:space="preserve">Equipos colaborativos 
Entrevista
Lluvia de ideas
</t>
  </si>
  <si>
    <t xml:space="preserve">Material auténtico impreso, de audio y de video.
Discos Compactos, USB
Equipo Multimedia
Pantalla de TV
Computadora
Impresora
Cañón
lista de verbos en participio pasado
Vocabulario de términos relacionados con su área de estudio
Equipo multimedia
</t>
  </si>
  <si>
    <t>Identificar ideas, preguntas e indicaciones sencillas,  breves y que le son familiares, a partir de un discurso claro y lento con pausas largas, para hablar de sí mismo o de su entorno  personal y laboral inmediato</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</si>
  <si>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</si>
  <si>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 xml:space="preserve">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
</t>
  </si>
  <si>
    <t>A partir de un texto o mensajes  simple y claro, sobre aspectos cotidianos:1. Comprende la idea general del texto2. Localiza nombres, palabras y frases elementales,3. Realiza acciones siguiendo instrucciones elementales y breves, en textos sencillos que incluyan ilustraciones como letreros, señales o instructivos.</t>
  </si>
  <si>
    <t xml:space="preserve">Miles Craven (2013) Breakthrough Plus 2
 Bangkok Thailand Macmillan
</t>
  </si>
  <si>
    <t xml:space="preserve">Ken Wilson (2011) Smart Choice 2 China China Oxford
</t>
  </si>
  <si>
    <t xml:space="preserve">Joan Saslow y Allen Asher
 (2011) Top Notch  3 New York U.S. Pearson Longman
</t>
  </si>
  <si>
    <t xml:space="preserve">Peter Loveday, Melissa Koops, Sally Trowbridge, Lisa Varandani
 (2012) Take Away English 2  China Mc Graw Hill
</t>
  </si>
  <si>
    <t xml:space="preserve">Mickey Rogers, Joanne Taylore-Knowles, Steve Taylore-Knowles
 (2010) Open Mind 2 Bangkok Thailand Macmillan
</t>
  </si>
  <si>
    <t xml:space="preserve">Philip Kerr (2012) Straightforward Elementary
 Bangkok Thailand Macmillan
</t>
  </si>
  <si>
    <t>MATERIA 32</t>
  </si>
  <si>
    <t>Actuar con valores y actitudes proactivas, creativas y emprendedoras, en su desarrollo personal,  social, y organizacional,  en armonía con su medio ambiente.</t>
  </si>
  <si>
    <t>El alumno desarrollará ideas innovadoras o alternativas de solución, bajo parámetros éticos de aplicación y mediante el uso de técnicas de creatividad, para dar solución a problemas cotidianos o estimular la generación de nuevos negocios que contribuyan al desarrollo económico y social del entorno.</t>
  </si>
  <si>
    <t>Proceso del pensamiento creativo</t>
  </si>
  <si>
    <t>El alumno generará ideas mediante el proceso de pensamiento creativo para satisfacer necesidades con responsabilidad social.</t>
  </si>
  <si>
    <t>La inteligencia</t>
  </si>
  <si>
    <t xml:space="preserve">Describir la teoría de las inteligencias múltiples.
Identificar las características de los seis sombreros del pensamiento.
</t>
  </si>
  <si>
    <t>Pensamiento vertical y lateral</t>
  </si>
  <si>
    <t>Definir pensamiento, pensamiento vertical y pensamiento lateral.</t>
  </si>
  <si>
    <t xml:space="preserve">Generar ideas utilizando el pensamiento vertical y lateral contrastando los resultados. </t>
  </si>
  <si>
    <t xml:space="preserve">Pro-actividad
Responsabilidad
Iniciativa
Crítica
Análisis
Respeto
</t>
  </si>
  <si>
    <t>Proceso de Pensamiento Creativo</t>
  </si>
  <si>
    <t>Describir el proceso de pensamiento creativo: preparación, incubación, iluminación y verificación.</t>
  </si>
  <si>
    <t>Generar ideas siguiendo las etapas del proceso de pensamiento creativo.</t>
  </si>
  <si>
    <t xml:space="preserve">A partir de un caso, integrará un reporte que incluya:
a. Análisis de la situación desde diferentes perspectivas      
b. Planteamiento de alternativas creativas de solución
c. Selección de una solución valorada
</t>
  </si>
  <si>
    <t xml:space="preserve">1. Comprender las inteligencias múltiples
2. Diferenciar el pensamiento vertical y lateral
3. Analizar las etapas del proceso de pensamiento creativo
4. Generar soluciones creativas
</t>
  </si>
  <si>
    <t xml:space="preserve">Ejecución de tareas 
Lista de cotejo
</t>
  </si>
  <si>
    <t xml:space="preserve">Discusión en grupo      
Investigación                
Ejercicios prácticos
</t>
  </si>
  <si>
    <t>Proyector, Computadora, Impresos, Internet, Audiovisuales</t>
  </si>
  <si>
    <t>Desarrollo de ideas</t>
  </si>
  <si>
    <t>El alumno desarrollará alternativas creativas de solución, mediante el proceso de desarrollo de nuevas ideas, para la resolución de problemas.</t>
  </si>
  <si>
    <t>Generación de ideas</t>
  </si>
  <si>
    <t>Identificar el proceso de desarrollo de ideas creativas para la solución de problemas o el desarrollo de nuevos negocios. 
Emplear las técnicas de creatividad para desarrollar ideas o soluciones:                                                    
-Analogía                                                   
-Lluvia de Ideas                                           
-Lista de preguntas Osborn                        
-Método de palabras aleatorias                      
-Cuadros morfológicos</t>
  </si>
  <si>
    <t>Generar ideas de negocios o alternativas de solución factibles.</t>
  </si>
  <si>
    <t xml:space="preserve">Conciliador  
Responsabilidad
Iniciativa
Crítica
Análisis
Respeto
</t>
  </si>
  <si>
    <t>Depuración de ideas</t>
  </si>
  <si>
    <t>Identificar la importancia del análisis y depuración de ideas o soluciones mediante enfoque sistémico y costo beneficio</t>
  </si>
  <si>
    <t>Valorar las ideas de negocio o alternativas de solución</t>
  </si>
  <si>
    <t xml:space="preserve">Conciliador Responsabilidad
Iniciativa
Crítica
Análisis
Respeto
</t>
  </si>
  <si>
    <t>Desarrollo de concepto</t>
  </si>
  <si>
    <t xml:space="preserve">Identificar las teorías de desarrollo de concepto                                                                     
-Prototipos o modelos                         
-Teoría de Impacto                       
-Estrategia de Branding
</t>
  </si>
  <si>
    <t>Diseñar el concepto de un producto o alternativa de solución.</t>
  </si>
  <si>
    <t>Prueba de concepto</t>
  </si>
  <si>
    <t xml:space="preserve">Explicar la prueba de concepto y su importancia distinguiendo:                                     
- viabilidad técnica, 
- impacto estratégico o mercadológico
- costo/benéfico económico
</t>
  </si>
  <si>
    <t xml:space="preserve">Realizar la prueba de concepto de la idea de negocio o alternativa de solución.  </t>
  </si>
  <si>
    <t xml:space="preserve">Elaborará un portafolio de evidencias con la prueba de concepto de una idea de negocio o alternativa de solución que contenga:
-Las ideas generadas incluyendo las técnicas de creatividad y fuentes utilizadas
-Las ideas o alternativas de solución con mayor probabilidad de ser exitosas  y el método de depuración con el cual se llegó a esa conclusión
-La secuencia: idea, concepto e implementación                             
-Prototipo o Descripción detallada  
-Los resultados de la prueba de concepto aplicada al mercado o problema                                          
-Viabilidad técnica, estratégica o mercadológica, y económica de la idea o alternativa de solución 
-Conclusiones sobre los resultados obtenidos
</t>
  </si>
  <si>
    <t xml:space="preserve">1. Identificar el proceso de desarrollo de nuevas ideas o soluciones
2. Distinguir las técnicas de creatividad para la generación y depuración de ideas
3. Analizar las actividades a desarrollar en la prueba de conceptos 
4. Realizar la prueba de conceptos
</t>
  </si>
  <si>
    <t xml:space="preserve">Aprendizaje basado en proyectos
Equipos colaborativos
</t>
  </si>
  <si>
    <t>Video, carteles, Internet, Biblioteca, Revistas, Periódicos, acetatos, proyector, computadora, pizarrón, rotafolio</t>
  </si>
  <si>
    <t>Administración por valores</t>
  </si>
  <si>
    <t>El alumno adoptará actitudes profesionales, a través del análisis ético de valores sociales y empresariales, para promover ideas de negocio que contribuyan al desarrollo social.</t>
  </si>
  <si>
    <t>Ética y Valores</t>
  </si>
  <si>
    <t xml:space="preserve">Identificar los conceptos de:
- ética personal, empresarial y social.
- valores personales, sociales y universales
- moral
- responsabilidad, concientización y compromiso
</t>
  </si>
  <si>
    <t>Diseñar directrices que permitan a las organizaciones, responder a intereses globales (económicos y sociales)</t>
  </si>
  <si>
    <t>Comunión y Comunicación</t>
  </si>
  <si>
    <t xml:space="preserve">Identificar los conceptos de:
- decir
- mostrar
- comunicar
- convenir
</t>
  </si>
  <si>
    <t xml:space="preserve">Diseñar estrategias de comunicación que reflejen los valores organizaciones y al mismo tiempo el compromiso de la Alta Dirección
</t>
  </si>
  <si>
    <t>Identificar el concepto de "Construir con fundamento para nuestra supervivencia y crecimiento, creando mediante nuestros valores una herencia de calidad"</t>
  </si>
  <si>
    <t>Diseñar planes de vida y carrera concordantes a los objetivos organizacionales</t>
  </si>
  <si>
    <t>A partir de un caso, elaborará el Código de Ética de una organización, con los siguientes elementos:
- Ética organizacional
- Valores
- Responsabilidad social
- Estrategias de comunicación
- Estrategia de campaña "Pregonar con el ejemplo"
- Estrategia de promoción, difusión, consolidación y verificación de valores organizacionales</t>
  </si>
  <si>
    <t xml:space="preserve">1. Identificar los valores individuales y sociales
2. Asociar los valores a la moral social y empresarial
3. Diseñar el código de ética empresarial
4. Promover los valores entre la comunidad empresarial
</t>
  </si>
  <si>
    <t xml:space="preserve">Proyecto
Lista de cotejo
</t>
  </si>
  <si>
    <t xml:space="preserve">Discusión Grupal
Aprendizaje Basado en proyectos
Equipos colaborativos
</t>
  </si>
  <si>
    <t>Video, carteles, Internet, Biblioteca, Revistas, Periódicos, acetatos, proyector, computadora, pizarrón, rota folio.</t>
  </si>
  <si>
    <t xml:space="preserve">De Sánchez, Margarita A.  (2005) Desarrollo de habilidades del pensamiento (creatividad)
 Ciudad de México México Trillas
</t>
  </si>
  <si>
    <t xml:space="preserve">Urguía Lago Antonio (2006) Pensamiento crítico y aprendizaje colaborativo
 Ciudad de México México Jit Press
</t>
  </si>
  <si>
    <t xml:space="preserve">Urguía Lago Antonio (2000) Pensamiento crítico manual de actividades Ciudad de México
 México Jt Press
</t>
  </si>
  <si>
    <t xml:space="preserve">Planchar Ken, Michel O’Connor
 (1997) Administración por valores Ciudad de México México Grupo Norma
</t>
  </si>
  <si>
    <t>MATERIA 33</t>
  </si>
  <si>
    <t>APLICACIONES DE IoT</t>
  </si>
  <si>
    <t xml:space="preserve">Quinto </t>
  </si>
  <si>
    <t>El alumno desarrollará aplicaciones de IoT mediante la integración de software y hardware abierto para monitoreo y control de sistemas embebidos.</t>
  </si>
  <si>
    <t>Adquisición y procesamiento de datos</t>
  </si>
  <si>
    <t>El alumno manipulará sensores y actuadores conectados a hardware abierto para procesar y almacenar datos.</t>
  </si>
  <si>
    <t>Almacenamiento de datos</t>
  </si>
  <si>
    <t>Identificar el proceso de almacenamiento de los datos generados por hardware abierto.</t>
  </si>
  <si>
    <t>Establecer la comunicación entre el dispositivo de hardware abierto y la base de datos.Realizar el almacenamiento de datos en módulos de memoria.</t>
  </si>
  <si>
    <t>Observador Analítico Sistemático Proactivo Lógico Ordenado</t>
  </si>
  <si>
    <t>Sensores analógicos</t>
  </si>
  <si>
    <t>Describir el uso de sensores analógicos: luz, temperatura y humedad</t>
  </si>
  <si>
    <t>Realizar el almacenamiento de datos generados por sensores analógicos.</t>
  </si>
  <si>
    <t>Sensores digitales</t>
  </si>
  <si>
    <t>Describir el uso de sensores digitales: pulsadores, movimiento y proximidad.</t>
  </si>
  <si>
    <t>Realizar el almacenamiento de datos generados por sensores digitales.</t>
  </si>
  <si>
    <t>Actuadores</t>
  </si>
  <si>
    <t>Describir el uso de actuadores digitales: led, display y servomotor.</t>
  </si>
  <si>
    <t>Realizar el control de actuadores digitales.</t>
  </si>
  <si>
    <t xml:space="preserve">Elabora un reporte de las prácticas realizadas para lograr la adquisición y procesamiento de datos con hardware abierto, las cuales deben ser:  1. Comunicación con base de datos. 2. Almacenamiento en memoria. 3. Uso de sensores analógicos. 4. Uso de sensores digitales. 5. Uso de actuadores </t>
  </si>
  <si>
    <t>1. Identificar el proceso de almacenamiento de datos provenientes de los componentes de hardware abierto. 2. Identificar las características de los dispositivos de hardware abierto. 3. Identificar las características de sensores analógicos, sensores y actuadores digitales. 4. Comprende la integración de los componentes del sistema embebido.</t>
  </si>
  <si>
    <t xml:space="preserve">Ejercicios prácticos. Lista de Cotejo </t>
  </si>
  <si>
    <t>Práctica de laboratorio - Solución de problemas. - Equipos colaborativos.</t>
  </si>
  <si>
    <t xml:space="preserve"> Pizarrón. - Plumones. - Computadora. - Internet - Equipo multimedia - Ejercicios prácticos - Plataformas virtuales - Protoboards - Dispositivos de hardware abierto. - Componentes electrónicos. - Multímetro.</t>
  </si>
  <si>
    <t xml:space="preserve">Laboratorio / Taller </t>
  </si>
  <si>
    <t>Tecnologías de comunicación</t>
  </si>
  <si>
    <t>El alumno utilizará tecnologías de comunicación para interactuar con dispositivos de hardware abierto.</t>
  </si>
  <si>
    <t>Serial</t>
  </si>
  <si>
    <t>Identificar los elementos del lenguaje de programación usados en la comunicación serial.</t>
  </si>
  <si>
    <t>Establecer la comunicación con el hardware abierto utilizando tecnología serial</t>
  </si>
  <si>
    <t xml:space="preserve">Observador Analítico Sistemático Proactivo Lógico  Ordenado </t>
  </si>
  <si>
    <t>Bluetooth</t>
  </si>
  <si>
    <t>Identificar los elementos del lenguaje de programación usados en la comunicación bluetooth.</t>
  </si>
  <si>
    <t>Establecer la comunicación con el hardware abierto utilizando tecnología bluetooth.</t>
  </si>
  <si>
    <t>GSM</t>
  </si>
  <si>
    <t>Identificar los elementos del lenguaje de programación usados en la comunicación GSM.</t>
  </si>
  <si>
    <t>Establecer la comunicación con el hardware abierto utilizando tecnología GSM.</t>
  </si>
  <si>
    <t>TCP / IP</t>
  </si>
  <si>
    <t>Identificar los elementos del lenguaje de programación usados en la comunicación TCP / IP.</t>
  </si>
  <si>
    <t>Establecer la comunicación con el hardware abierto utilizando los protocolos TCP / IP.</t>
  </si>
  <si>
    <t xml:space="preserve">Elabora un reporte de las prácticas realizadas para lograr la transmisión de datos con hardware abierto, las cuales deben ser  1. Comunicación serial. 2. Comunicación por bluetooth. 3. Comunicación por GSM. 4. Comunicación por TCP / IP. El reporte deberá contener el diagrama de conexión y el código documentado de cada práctica.   </t>
  </si>
  <si>
    <t>1. Identificar las tecnologías de comunicación con hardware abierto. 2. Comprender el proceso de transmisión de datos con tecnologías: serial, bluetooth, GSM y TCP / IP. 3.- Comprende la integración de tecnologías de comunicación del sistema embebido.</t>
  </si>
  <si>
    <t>Ejercicios prácticos  Lista de cotejo</t>
  </si>
  <si>
    <t xml:space="preserve">Práctica de laboratorio- Solución de problemas - Equipos colaborativos. </t>
  </si>
  <si>
    <t>Pizarrón. - Plumones. - Computadora. - Internet. - Equipo multimedia. - Ejercicios prácticos. - Plataformas virtuales. - Protoboards - Dispositivos de hardware abierto - Componentes electrónicos - Software de simulación. - Multímetro.</t>
  </si>
  <si>
    <t>Desarrollo de interfaces gráficas</t>
  </si>
  <si>
    <t>El alumno desarrollará aplicaciones para monitoreo y control de sistemas embebidos.</t>
  </si>
  <si>
    <t>Interfaces gráficas para monitoreo.</t>
  </si>
  <si>
    <t>Identificar los elementos de transmisión entre hardware abierto y aplicaciones (web y móvil).</t>
  </si>
  <si>
    <t>Realizar la integración del sistema embebido con aplicaciones (web y móvil)  de monitoreo.</t>
  </si>
  <si>
    <t>Interfaces gráficas para control.</t>
  </si>
  <si>
    <t>Identificar los elementos de control entre aplicaciones (web y móvil) y hardware abierto.</t>
  </si>
  <si>
    <t>Realizar la integración del sistema embebido con aplicaciones (web y móvil) de control.</t>
  </si>
  <si>
    <t>Elabora un prototipo de monitoreo y control de sistemas embebidos que incluya:  Aplicación de software. Almacenamiento de datos.  Sensores analógicos. Sensores digitales Actuadores.</t>
  </si>
  <si>
    <t>1. Identificar los elementos de interfaces gráficas para el monitoreo de sistemas embebidos. 2. Identificar los elementos de interfaces gráficas para el control de sistemas embebidos. 3. Comprender la integración del sistema embebido con una aplicación de software.</t>
  </si>
  <si>
    <t>Caso de estudio  Lista de cotejo</t>
  </si>
  <si>
    <t>   Estudio de caso  - Solución de problemas - Equipos colaborativos</t>
  </si>
  <si>
    <t>Pizarrón. - Plumones. - Computadora. - Internet. - Equipo multimedia - Ejercicios prácticos. - Plataformas virtuales. - Protoboards. - Dispositivos de hardware abierto - Componentes electrónicos. - Software de simulación - Multímetro.</t>
  </si>
  <si>
    <t>Entrega un documento formal que incluya: • Modelado de procesos: Casos de uso y diagrama de actividades • Recursos: Humanos, Materiales, Financieros y Tiempos • Riesgos  • Partes involucradas • Propuesta de solución • Costo</t>
  </si>
  <si>
    <t>Diseñar bases de datos mediante el análisis de las necesidades organizacionales empleando técnicas de modelado  para establecer el modelo conceptual de los datos</t>
  </si>
  <si>
    <t>Entrega un Reporte que contenga:
• Nombre del reporte
• Descripción
• Fecha
• Parámetros del reporte
• Gráficas 
• Tablas</t>
  </si>
  <si>
    <t>Peter Waher 2018 9781788397483 Mastering Internet of Things: Design and create your own IoT applications using Raspberry Pi 3 Madrid España Packt Publishing Limited</t>
  </si>
  <si>
    <t>BK Tripathy; J Anuradha 2017  9781138035003 Internet of Things (IoT): Technologies, Applications, Challenges and Solutions Boca Ratón Florida CRC Press</t>
  </si>
  <si>
    <t>Agus Kurniawan 2017  9781787286429 Intelligent IoT Projects in 7 Days: Build exciting projects using smart devices Birmingham Reino Unido Packt Publishing</t>
  </si>
  <si>
    <t>Silvia Watts 2016  9781634846264 The Internet of Things (IoT): Applications, Technology, and Privacy Issues (Internet Theory, Technology and Applications) New York Estados Unidos Nova Science Pub Inc</t>
  </si>
  <si>
    <t>Stephanie Moyerman 2015 9781457187599 Getting Started with Intel Edison: Sensors, Actuators, Bluetooth, and Wi-Fi on the Tiny Atom-Powered Linux Module (Make:) Reno, NV Estados Unidos Maker Media, Inc</t>
  </si>
  <si>
    <t>Mcewen Adrian; Hakim Cassimally 2014 9788441536111 Things: La Tecnología Revolucionaria Que Todo Lo Conecta Madrid España Anaya Multimedia-Anaya</t>
  </si>
  <si>
    <t xml:space="preserve">Arantza Coullaut, Mario Tascón 2016  
8490970742 Big Data Y El Internet De Las Cosas : Qué Hay Detrás Y Cómo Nos Va A Cambiar Madrid España Los Libros De La Catarata Publication
</t>
  </si>
  <si>
    <t>Tojeiro Calazas German 2015  9789586829892 Taller de arduino. Un enfoque práctico Cd. De México México Alfaomega</t>
  </si>
  <si>
    <t>Lajara; José; Pelegari 2014  9786076220467 Sistemas integrados con arduino Cd. De México México Alfaomega</t>
  </si>
  <si>
    <t>Oliva 2017 9786076227572 Monitoreo, control y adquisición de datos con arduino Cd. De México México Alfaomega</t>
  </si>
  <si>
    <t>MATERIA 34</t>
  </si>
  <si>
    <t xml:space="preserve">DESARROLLO MÓVIL MULTIPLATAFORMA </t>
  </si>
  <si>
    <t>Quinto</t>
  </si>
  <si>
    <t>El alumno desarrollará aplicaciones móviles multiplataforma mediante el uso de frameworks para el control de dispositivos de hardware abierto y gestión de información en bases de datos.</t>
  </si>
  <si>
    <t>Marco de referencia para desarrollo de aplicaciones multiplataforma</t>
  </si>
  <si>
    <t>El alumno programará interfaces de usuario para aplicaciones móviles.</t>
  </si>
  <si>
    <t>Características de las APPs nativas y multiplataforma.</t>
  </si>
  <si>
    <t>Describir las diferencias entre APPs Nativas y multiplataforma.</t>
  </si>
  <si>
    <t>Describir ventajas y desventajas de las APPs Nativas y multiplataforma.</t>
  </si>
  <si>
    <t xml:space="preserve">Proactivo
Analítico
Creativo
Ético
Colaborativo
Líder
Objetivo
</t>
  </si>
  <si>
    <t>Desarrollo con HTML5 y CSS3.</t>
  </si>
  <si>
    <t xml:space="preserve">Describir la sintaxis de los controles HTML5 (audio y video, entrada de datos, selectores, formularios) para el desarrollo de aplicaciones móviles.
Describir los atributos de CSS3 (DIV's, colores, posicionamiento, márgenes, fuentes) para definir las vistas de las aplicaciones móviles.
</t>
  </si>
  <si>
    <t>Realizar la interfaz de usuario integrando controles de HTML5 y atributos de CSS3.</t>
  </si>
  <si>
    <t>Funcionalidad con JavaScript.</t>
  </si>
  <si>
    <t>Describir la sintaxis del lenguaje JavaScript: Sentencias de control, funciones, clases y objetos.</t>
  </si>
  <si>
    <t>Programar la interfaz de usuario desarrollada con HTML5 y CSS3.</t>
  </si>
  <si>
    <t xml:space="preserve">Desarrolla interfaces de usuario para aplicaciones móviles utilizando:
- HTML5.
- CSS3.
- Java Script.
</t>
  </si>
  <si>
    <t xml:space="preserve">1. Comprender las características de  APP's nativas y multiplataforma.
2. Comprender la estructura de HTML5 y CSS3.
3. Identificar la sintaxis del lenguaje Java Script.
4. Comprender la integración del lenguaje Java Script con HTML5 y CSS3.
</t>
  </si>
  <si>
    <t xml:space="preserve">Estudio de caso.
- Lista de cotejo.
</t>
  </si>
  <si>
    <t>Estudio de casos. - Solución de problemas - Práctica demostrativa.</t>
  </si>
  <si>
    <t>Pizarrón. - Plumones. - Computadora. - Internet. - Equipo multimedia. - Ejercicios prácticos - Plataformas virtuales - IDE de desarrollo.</t>
  </si>
  <si>
    <t>Desarrollo para ambientes multiplataforma</t>
  </si>
  <si>
    <t>El alumno desarrollará aplicaciones multiplataforma para dispositivos móviles.</t>
  </si>
  <si>
    <t>Ambiente de desarrollo multiplataforma (framework).</t>
  </si>
  <si>
    <t xml:space="preserve">Describir las características del ambiente de desarrollo multiplataforma:
- Acceso al dispositivo
- Desempeño
- Distribución
- Conectividad
</t>
  </si>
  <si>
    <t>Justificar la selección del framework de desarrollo de la aplicación móvil multiplataforma.</t>
  </si>
  <si>
    <t>Programación de la funcionalidad de la aplicación móvil.</t>
  </si>
  <si>
    <t xml:space="preserve">Describir los eventos que definen la funcionalidad de la aplicación móvil de acuerdo a los requerimientos.
Describir los elementos de autenticación de la aplicación móvil (sesiones, captchas).
</t>
  </si>
  <si>
    <t>Programar la funcionalidad de la aplicación móvil de acuerdo a los requerimientos.</t>
  </si>
  <si>
    <t>Generación de estructura de archivos y carpetas.</t>
  </si>
  <si>
    <t>Describir la organización de las carpetas y archivos de acuerdo a la estructura que establece el framework.</t>
  </si>
  <si>
    <t>Estructurar la organización de carpetas y archivos de acuerdo al framework.</t>
  </si>
  <si>
    <t>Generación de APP's multiplataforma.</t>
  </si>
  <si>
    <t>Describir el proceso de despliegue de la interfaz programada en distintas plataformas.</t>
  </si>
  <si>
    <t>Validar la interfaz desarrollada en emuladores y dispositivos móviles.</t>
  </si>
  <si>
    <t xml:space="preserve">Desarrolla aplicaciones multiplataforma para dispositivos móviles utilizando:
- Plantillas desarrolladas con HTML5, CSS3 y Java Script.
- Framework de desarrollo.
- Pruebas en emuladores y dispositivos móviles
</t>
  </si>
  <si>
    <t xml:space="preserve">1. Identificar las características del framework de desarrollo a utilizar.
2. Identificar los eventos que definen la funcionalidad de la aplicación móvil.
3. Identificar elementos de seguridad en aplicaciones móviles.
4. Comprender la estructura de archivos y carpetas del framework seleccionado.
5. Comprender el proceso de despliegue y validación de las aplicaciones móviles multiplataforma.
</t>
  </si>
  <si>
    <t>Estudio de casos. - Solución de problemas. - Práctica demostrativa</t>
  </si>
  <si>
    <t xml:space="preserve">Pizarrón - Plumones - Computadora - Internet - Equipo multimedia - Ejercicios prácticos - Plataformas virtuales - IDE de desarrollo - Framework - Emuladores - Dispositivos móviles </t>
  </si>
  <si>
    <t>Control de dispositivos de hardware abierto</t>
  </si>
  <si>
    <t>El alumno desarrollará aplicaciones multiplataforma para dispositivos de hardware abierto y administración de información de información en Bases de Datos.</t>
  </si>
  <si>
    <t>Configuración de módulos de conectividad en el dispositivo móvil.</t>
  </si>
  <si>
    <t xml:space="preserve">Describir los módulos disponibles en los dispositivos móviles.
Describir los medios de configuración de los módulos disponibles en los dispositivos móviles
</t>
  </si>
  <si>
    <t>Realizar la configuración de los módulos disponibles en los dispositivos móviles.</t>
  </si>
  <si>
    <t>Desarrollo de métodos de envío y recepción de datos del hardware abierto.</t>
  </si>
  <si>
    <t>Describir la sintaxis y proceso del desarrollo de métodos de envío y recepción de datos en hardware abierto.</t>
  </si>
  <si>
    <t>Programar los métodos de envío y recepción de datos en hardware abierto.</t>
  </si>
  <si>
    <t>Desarrollo de métodos de envío y recepción de datos a la Base de Datos.</t>
  </si>
  <si>
    <t>Describir la sintaxis y proceso del desarrollo de métodos de envío y recepción de datos en Bases de Datos.</t>
  </si>
  <si>
    <t>Programar los métodos de envío y recepción de datos en Bases de Datos.</t>
  </si>
  <si>
    <t xml:space="preserve">Desarrolla aplicaciones para el control de hardware abierto y gestión de información en bases de datos que incluya:
- Monitoreo de dispositivos de hardware abierto.
- Control de dispositivos de hardware abierto.
- Envío de información a la base de datos.
- Consulta de información de la base de datos.
</t>
  </si>
  <si>
    <t xml:space="preserve">1. Identificar los módulos disponibles en dispositivos móviles.
2. Comprender el proceso de configuración de los módulos en los dispositivos móviles.
3. Identificar la sintaxis  y proceso de desarrollo de métodos de envío y recepción de datos en hardware abierto.
4. Identificar la sintaxis y proceso de desarrollo de métodos de envío y recepción de datos en Bases de Datos.
</t>
  </si>
  <si>
    <t>Proyecto, Rúbrica.</t>
  </si>
  <si>
    <t>Aprendizaje basado en proyectos - Equipos colaborativos - Solución de problemas.</t>
  </si>
  <si>
    <t xml:space="preserve">Entrega un documento formal de requerimientos que incluye:
- Requerimientos funcionales: Clave, descripción, reglas de negocio, criterios de aceptación, prioridad, usuarios y responsables 
- Requerimientos no funcionales: tipo, fiabilidad, respuesta en el tiempo, capacidad de almacenamiento, restricciones de dispositivos de entrada / salida y la  representación de datos que se utiliza en la interfaz del sistema.
- Requerimientos técnicos del sistema: tipo, función, característica, sistema operativo.
</t>
  </si>
  <si>
    <t xml:space="preserve">Entrega un Reporte que contenga:
• Nombre del reporte
• Descripción
• Fecha
• Parámetros del reporte
• Gráficas 
• Tablas
</t>
  </si>
  <si>
    <t xml:space="preserve">Paul Deitel 2015
978-0134289366 Android 6 for Programmers: An App-Driven Approach   Prentice Hall
</t>
  </si>
  <si>
    <t xml:space="preserve">Mark J Price 2017
978-1788398077 C# 7.1 and .Net Core 2.0 - Modern Cross-Platform Development   Packt Publishing
</t>
  </si>
  <si>
    <t xml:space="preserve">Gerald Versluis 2017
B077WRC6CP Xamarin.Forms Essentials: First Steps Toward Cross-Platform Mobile Apps   Apress
</t>
  </si>
  <si>
    <t xml:space="preserve">Dan Hermes 2015
978-1484202159 Xamarin Mobile Application Development: Cross-Platform C# and Xamarin.Forms Fundamentals   Apress
</t>
  </si>
  <si>
    <t xml:space="preserve">Juan Carlos González Córdoba 2017
978-6202241762 Desarrollo de Aplicaciones Enriquecidas multiplataforma: con javafx   Editorial Académica Española
</t>
  </si>
  <si>
    <t xml:space="preserve">Thomas Erl 2016
978-0134524450 Service-Oriented Architecture (paperback): Concepts, Technology, and Design   Prentice Hall
</t>
  </si>
  <si>
    <t xml:space="preserve">Thomas Erl 2016
978-0133858587 Service-Oriented Architecture: Analysis and Design for Services and Microservices   Prentice Hall
</t>
  </si>
  <si>
    <t>MATERIA 35</t>
  </si>
  <si>
    <t>El alumno aplicará metodologías de aprendizaje basada en proyectos para el desarrollo de soluciones tecnológicas.</t>
  </si>
  <si>
    <t>La percepción del cliente para el diseño de soluciones.</t>
  </si>
  <si>
    <t>El alumno realizará la propuesta de solución de acuerdo a la problemática planteada para satisfacer la experiencia del usuario que desea generar.</t>
  </si>
  <si>
    <t>Conceptos clave para la creación soluciones tecnológicas.</t>
  </si>
  <si>
    <t xml:space="preserve">Identificar las necesidades del cliente.
Identificar las características de los usuarios para que desea desarrollar la solución. 
</t>
  </si>
  <si>
    <t xml:space="preserve">Establecer las características básicas para el desarrollo de soluciones. </t>
  </si>
  <si>
    <t xml:space="preserve">Definición de soluciones a partir de la innovación incremental. </t>
  </si>
  <si>
    <t xml:space="preserve">Explicar la importancia de la perspectiva en el diseño.
Identificar las características de diferentes diseños de soluciones.
</t>
  </si>
  <si>
    <t>NA</t>
  </si>
  <si>
    <t>Diseño de interacciones.</t>
  </si>
  <si>
    <t xml:space="preserve">Identificar el proceso de diseño de interacción entre usuarios e interfaces. </t>
  </si>
  <si>
    <t xml:space="preserve">Diseñar Storyboard de soluciones.
Diagramar productos, servicios y experiencias.
Diseñar productos, servicios y experiencias.
</t>
  </si>
  <si>
    <t xml:space="preserve">Elabora un reporte a partir de un proyecto que incluya:
- Storyboard de la solución planteada.
- Diagramas de la solución planteada.
</t>
  </si>
  <si>
    <t xml:space="preserve">1. Identificar los conceptos clave para el diseño de soluciones tecnológicas.
2. Comprender la importancia del enfoque la perspectiva de diseño de soluciones. 
3. Identificar el proceso de diseño de interacciones de usuarios con soluciones. 
4. Comprender la etapa de "Empatizar" del proceso de diseño de soluciones.
5. Comprender la etapa de "Idear" del proceso de diseño de soluciones.
</t>
  </si>
  <si>
    <t xml:space="preserve">ProyectoLista de cotejo. </t>
  </si>
  <si>
    <t>Análisis de casos. Aprendizaje basado en proyectos - Equipos colaborativos</t>
  </si>
  <si>
    <t xml:space="preserve">Computadora
Equipo de video proyección
Pintarrón
Material didáctico en línea
Software especializado
</t>
  </si>
  <si>
    <t>Sistemas gestores de Bases de Datos NoSQL.</t>
  </si>
  <si>
    <t>El alumno implementará metodologías para el desarrollo multidisciplinario de proyectos.</t>
  </si>
  <si>
    <t>Propuestas de solución</t>
  </si>
  <si>
    <t>Identificar medios de propuesta de solución.</t>
  </si>
  <si>
    <t>Establecer soluciones viables.</t>
  </si>
  <si>
    <t xml:space="preserve">Analítico
Crítico
Observador
Coherente
Lógico
Proactivo
</t>
  </si>
  <si>
    <t>Prototipo de solución.</t>
  </si>
  <si>
    <t>Describir los procesos de desarrollo de la solución.</t>
  </si>
  <si>
    <t xml:space="preserve">Construir el prototipo de la solución tecnológica. </t>
  </si>
  <si>
    <t>Pruebas.</t>
  </si>
  <si>
    <t>Describir el proceso de pruebas la solución.</t>
  </si>
  <si>
    <t>Evaluar el prototipo de pruebas.</t>
  </si>
  <si>
    <t>Entrega de solución.</t>
  </si>
  <si>
    <t>Definir el proceso de entrega de soluciones.</t>
  </si>
  <si>
    <t xml:space="preserve">Elaborar documentos de entrega de soluciones. </t>
  </si>
  <si>
    <t xml:space="preserve">Elabora y presentar un prototipo de pruebas para la solución planteada. Entrega una solución funcional. Elabora un reporte a partir de un proyecto que incluye Descripción de la funcionalidad de la solución.
- Listado de pruebas aplicadas al prototipo.
- Prototipo para prueba.
- Código fuente documentado de la solución.
- Documentos de entrega de soluciones. 
</t>
  </si>
  <si>
    <t xml:space="preserve">1. Analizar alternativas de solución a problemas específicos.
2. Comprender el proceso de desarrollo de prototipos de pruebas.
3. Comprender el proceso de elaboración de pruebas a prototipos.
4. Comprender el proceso de entrega de soluciones funcionales.
</t>
  </si>
  <si>
    <t>Reporte. Lista de cotejo</t>
  </si>
  <si>
    <t>Prácticas de laboratorio Práctica demostrativa. Tareas de investigación.Análisis de casos. Equipos colaborativos Práctica demostrativa.</t>
  </si>
  <si>
    <t xml:space="preserve">Pizarrón
Plumones
Computadora
Internet
Equipo multimedia
Ejercicios prácticos
Plataformas virtuales
Sistema Gestor de Base de Datos
</t>
  </si>
  <si>
    <t>Identificarla propuesta de solución a través de técnicas y herramientas de modelado, para determinar los requerimientos técnicos del sistema de información</t>
  </si>
  <si>
    <t xml:space="preserve">Entrega un documento formal que incluya:
- Modelado de procesos: Casos de uso y diagrama de actividades
- Recursos: Humanos, Materiales, Financieros y Tiempos
- Riesgos 
- Partes involucradas
- Propuesta de solución
- Costo
</t>
  </si>
  <si>
    <t xml:space="preserve">Entrega el Código fuente documentado de la solución de software
- Métodos.
- Atributos.
- Variables.
- Conexión a la base de datos.
- Componentes.
- Excepciones. 
Pruebas unitarias:
- Diferentes escenarios de pruebas.
- Criterios de aceptación.
- Resultados de las pruebas.
</t>
  </si>
  <si>
    <t xml:space="preserve">Entrega la solución del software y lo documenta en:
a) Plan de instalación que incluya:
- Requerimientos de hardware y software
- Requerimientos de infraestructura
b) Plan de puesta en marcha y operación
- Capacitación a usuarios
- Pilotaje 
c) Acta de cierre de proyecto:
- Empresa
- Nombre del proyecto
- Cliente
- Líder del proyecto
- Módulos
- Fecha de entrega
- Firma de aceptación
</t>
  </si>
  <si>
    <t xml:space="preserve">Jenny Preece, Helen Sharp, Yvonne Rogers 2015
ISB-10: 1119020752
ISBN-13: 9171119020752 Interaction Design: Beyond Human-Computer Interaction, 4th Edition. New Jersey Estados Unidos Wiley
</t>
  </si>
  <si>
    <t xml:space="preserve">Michael Lewrick, Patrick Link, Larry Leifer 2018
ISBN-10: 9781119467472
ISBN-13: 9781119467472 The Design Thinking  Playbook New Jersey Estados Unidos  Wiley
</t>
  </si>
  <si>
    <t xml:space="preserve">Endo Joe 2017
ISBN-10: 1977962734
ISBN-13: 9781977962737 Storyboard Template South Carolina Estados Unidos Createspace Idependent Publishing Platform
</t>
  </si>
  <si>
    <t xml:space="preserve">Francisco Rivera Martínez, Gisel Hernández Chávez. 2014
ISBN-13: 9786073227919 Administración de Proyectos Londres Inglaterra Pearson Education
</t>
  </si>
  <si>
    <t xml:space="preserve">Kathryn McElroy 2017 
ISBN-13: 9781491954089
ISBN-10: 1491954086 Prototyping for designers: Developing the best Digital and Physical Products Illinois Estados Unidos O'relly Media
</t>
  </si>
  <si>
    <t>MATERIA 36</t>
  </si>
  <si>
    <t>APLICACIONES WEB PARA I4.0</t>
  </si>
  <si>
    <t>El alumno desarrollará aplicaciones Web empresariales mediante el uso de Frameworks MVC para brindar seguridad a los procesos de la industria 4.0.</t>
  </si>
  <si>
    <t>Comunicación segura</t>
  </si>
  <si>
    <t>El alumno implementará protocolos y servicios para brindar seguridad a las aplicaciones.</t>
  </si>
  <si>
    <t>Manejo de sesiones.</t>
  </si>
  <si>
    <t xml:space="preserve">Identificar mecanismos de control de acceso a las aplicaciones.
Describir el uso de mecanismos de control de acceso a las aplicaciones.
</t>
  </si>
  <si>
    <t>Controlar el acceso a las funciones de las aplicaciones.</t>
  </si>
  <si>
    <t>Seguridad en la transmisión.</t>
  </si>
  <si>
    <t xml:space="preserve">Enlistar protocolos y servicios de seguridad en la transmisión de la información:
SCP
SFTP
HTTPS
SMTPS
IMAPS
SSH
SET
SSL
Certificados de seguridad
Explicar el proceso de implementación de protocolos y servicios de seguridad.
</t>
  </si>
  <si>
    <t>Realizar la implementación de protocolos y servicios de seguridad en la transmisión de la información.</t>
  </si>
  <si>
    <t xml:space="preserve">Elabora un reporte que incluya la descripción de:
• Mecanismos de control de acceso a las aplicaciones.
• Protocolos de seguridad.
• Servicios de seguridad.
• Certificados de seguridad.
</t>
  </si>
  <si>
    <t xml:space="preserve">1. Identificar los mecanismos de control de acceso a las aplicaciones.
2. Identificar los protocolos y servicios de seguridad de la información.
3. Comprender la implementación de los mecanismos de control, los protocolos y los servicios de seguridad.
</t>
  </si>
  <si>
    <t>Ejercicios prácticos. - Listas de cotejo</t>
  </si>
  <si>
    <t>Práctica demostrativa - Prácticas en laboratorio. Tareas de investigación</t>
  </si>
  <si>
    <t xml:space="preserve">Pizarrón.
Plumones.
Computadora.
Internet.
Equipo multimedia.
Ejercicios prácticos.
Plataformas virtuales.
Software especializado para seguridad.
</t>
  </si>
  <si>
    <t>Frameworks para Web empresarial.</t>
  </si>
  <si>
    <t>El alumno realizará la instalación del Framework de desarrollo y la configuración de aplicaciones Web para automatizar procesos de la industria 4.0.</t>
  </si>
  <si>
    <t>Frameworks de desarrollo.</t>
  </si>
  <si>
    <t xml:space="preserve">Identificar los principales Frameworks de desarrollo actuales, por ejemplo:
- AngularJS
- Laravel
- NodeJS
- Spring
Identificar las características de los principales Frameworks.
</t>
  </si>
  <si>
    <t>Seleccionar el Framework de desarrollo con base a las características de la aplicación.</t>
  </si>
  <si>
    <t>Instalación del Framework.</t>
  </si>
  <si>
    <t>Describir el proceso de instalación del Framework.</t>
  </si>
  <si>
    <t>Realizar la instalación del Framework.</t>
  </si>
  <si>
    <t xml:space="preserve">Analítico.
Lógico.
Ordenado.
Sistemático.
Creativo.
Propositivo.
</t>
  </si>
  <si>
    <t>Configuración de las aplicaciones.</t>
  </si>
  <si>
    <t>Describir el proceso de configuración de las aplicaciones.</t>
  </si>
  <si>
    <t>Realizar la configuración de las aplicaciones.</t>
  </si>
  <si>
    <t xml:space="preserve">Elabora un reporte que incluya la descripción de:
• Software necesario para la instalación.
• Fases de la instalación del Framework.
• Descripción de los elementos de configuración de las aplicaciones.
</t>
  </si>
  <si>
    <t xml:space="preserve">1. Identificar los Frameworks para desarrollo MVC.
2. Comprender el proceso de instalación del Framework.
3. Identificar los elementos para la configuración de las aplicaciones.
4. Comprender la configuración de las aplicaciones.
</t>
  </si>
  <si>
    <t>Ejercicios prácticos. Listas de cotejo.</t>
  </si>
  <si>
    <t xml:space="preserve">Práctica demostrativa.
- Prácticas en laboratorio.
- Tareas de investigación
</t>
  </si>
  <si>
    <t xml:space="preserve">Pizarrón.
Plumones.
Computadora.
Internet.
Equipo multimedia.
Ejercicios prácticos.
Plataformas virtuales.
Framework MVC.
</t>
  </si>
  <si>
    <t>Desarrollo MVC (modelo, vista, controlador).</t>
  </si>
  <si>
    <t>El alumno implementará Frameworks MVC para el desarrollo de aplicaciones Web en entornos seguros.</t>
  </si>
  <si>
    <t>Modelo.</t>
  </si>
  <si>
    <t xml:space="preserve">Describir el modelo de representación de los datos.
Enlistar las funcionalidades de la aplicación.
Definir la infraestructura para el almacenamiento y recuperación de datos.
</t>
  </si>
  <si>
    <t xml:space="preserve">Realizar el modelo de representación de acuerdo a las necesidades del proceso.
Elaborar las reglas del negocio.
Desarrollar el modelo de aplicación de la persistencia.
</t>
  </si>
  <si>
    <t>Vista.</t>
  </si>
  <si>
    <t>Definir las vistas en las cuales se reciben y envían los datos del modelo y los muestra al usuario.</t>
  </si>
  <si>
    <t>Diseñar las vistas requeridas que cubran las necesidades del proceso.</t>
  </si>
  <si>
    <t>Controlador.</t>
  </si>
  <si>
    <t>Identificar los eventos necesarios que cumplan con la lógica del negocio.</t>
  </si>
  <si>
    <t>Programar los eventos de acuerdo a las reglas y lógica de negocio.</t>
  </si>
  <si>
    <t xml:space="preserve">Desarrolla una aplicación Web empresarial que incluya:
• Uso de Framework MVC.
• Manejo de sesiones de usuario.
• Persistencia de datos.
• Medios de seguridad (protocolos, servicios, certificados).
</t>
  </si>
  <si>
    <t xml:space="preserve">1. Identificar el proceso de creación del modelo de datos.
2. Analizar los elementos necesarios para el diseño de las vistas de las aplicaciones.
3. Analizar la programación de eventos que incluyen las aplicaciones. 
4. Comprende la inclusión de medios de seguridad en el desarrollo de aplicaciones.
</t>
  </si>
  <si>
    <t xml:space="preserve">Ejercicios prácticos.
- Estudio de casos.
- Aprendizaje basado en proyectos
</t>
  </si>
  <si>
    <t>Identificar la propuesta de solución, a través de técnicas y herramientas de modelado, para determinar los requerimientos técnicos del sistema de información.</t>
  </si>
  <si>
    <t xml:space="preserve">Entrega un documento formal que incluya:
- Modelado de procesos: casos de uso y diagrama de actividades.
- Recursos: humanos, materiales, financieros y tiempos.
- Riesgos.
- Partes involucradas.
- Propuesta de solución.
- Costo.
</t>
  </si>
  <si>
    <t xml:space="preserve">Entrega un documento que incluya los diagramas UML de acuerdo a la propuesta de solución:
- Caso de uso.
- Clases.
- Secuencia.
- Actividades.
- Componentes.
- Colaboración.
- Estados.
- Distribución.
</t>
  </si>
  <si>
    <t xml:space="preserve">Entrega el código fuente documentado de la solución de software:
- Métodos.
- Atributos.
- Variables.
- Conexión a la base de datos.
- Componentes.
- Excepciones. 
Pruebas unitarias:
- Diferentes escenarios de pruebas.
- Criterios de aceptación.
- Resultados de las pruebas.
</t>
  </si>
  <si>
    <t xml:space="preserve">Entrega un documento que incluya:
- Plan de pruebas. 
- Criterios de aceptación.
- Resultados obtenidos de las pruebas.
- Aprobación de la solución.
</t>
  </si>
  <si>
    <t xml:space="preserve">Entrega la solución del software y lo documenta en:
a) Plan de instalación que incluya:
- Requerimientos de hardware y software.
- Requerimientos de infraestructura.
b) Plan de puesta en marcha y operación:
- Capacitación a usuarios.
- Pilotaje.
c) Acta de cierre de proyecto:
- Empresa.
- Nombre del proyecto.
- Cliente.
- Líder del proyecto.
- Módulos.
- Fecha de entrega.
- Firma de aceptación.
</t>
  </si>
  <si>
    <t>Rhuan Rocha Año: 2018            ISBN 9781788830621 Java EE 8 Design Patterns and Best Practices Birmingham Reino Unido Packt Publishing Ltd.</t>
  </si>
  <si>
    <t>Ganesan Senthilvel  Año: 2017            ISBN 9781786468888 Enterprise Application Architecture with .NET Core Birmingham Reino Unido Packt Publishing Ltd.</t>
  </si>
  <si>
    <t>Iuliana Cosmina y Rob Harrop Año: 2017            ISBN 9781484228074 Pro Spring 5: An In-Depth Guide to the Spring Framework and Its Tools Dallas Estados Unidos Apress</t>
  </si>
  <si>
    <t>Marten Deinum Año: 2017            ISBN 9781484227893 Spring 5 Recipes: A Problem-Solution Approach NJ Estados Unidos Apress</t>
  </si>
  <si>
    <t>Dinesh Rajput Año: 2017            ISBN 9781788299459 Spring 5 Design Patterns Birmingham Reino Unido Packt Publishing</t>
  </si>
  <si>
    <t>Gaurav Aroraa Año: 2018            ISBN 9781788291576 Building RESTful Web Services with .NET Core Birmingham Reino Unido Packt Publishing</t>
  </si>
  <si>
    <t>Sanjay Patni  Año: 2017            ISBN 9781484226643 Pro RESTful APIs: Design, Build and Integrate with REST, JSON, XML and JAX-RS NJ Estados Unidos Apress</t>
  </si>
  <si>
    <t>Mario-Leander Reimer Año: 2018            ISBN 9781789532883 Building RESTful Web Services with Java EE 8 Birmingham Reino Unido Packt Publishing</t>
  </si>
  <si>
    <t>Mike Cantelon, Marc Harter, TJ Holowaychuk, Nathan Rajlich Año: 2017            ISBN 9781617290572 Node.js in Action Baltimore Estados Unidos Manning Publications</t>
  </si>
  <si>
    <t>Joseph Connor Año: 2018            ISBN 9781717005007 Node.Js: Web Development for Beginners: Learn the Basics of Node.Js in One Week  Seattle Estados Unidos  Createspace Independent Publishing Platform</t>
  </si>
  <si>
    <t xml:space="preserve">Heintzelman, Chuck Año: 2015            ISBN 9781515040002 Stock Image
Laravel 5.1 Beauty: Creating Beautiful Web Apps in Laravel 5.1 Dallas Estados Unidos  Createspace Independent Publishing Platform
</t>
  </si>
  <si>
    <t xml:space="preserve">Gregory Blake Año: 2016            ISBN 9781541125742 Stock Image
Laravel Basics: Creating Web Apps. It s Simple. Good Dale, IL. Estados Unidos  Createspace Independent Publishing Platform
</t>
  </si>
  <si>
    <t>Bandana Ojha Año: 2018            ISBN 9781729408155 100+ Interview Questions &amp; Answers in Angular Js: 90% Frequently Asked Interview Q &amp; A in Angular Js Seattle Estados Unidos Amazon Digital Services LLC - Kdp Print Us</t>
  </si>
  <si>
    <t>Roberts, Etta Año: 2018            ISBN 9781540654007 Angular JS In Your Pocket Miami Estados Unidos Murray Media</t>
  </si>
  <si>
    <t>Dayley, Caleb,Dayley, Brendan,Dayley, Brad Año: 2017            ISBN 9780134576978 Learning Angular: A Hands-On Guide to Angular 2 and Angular 4 (2nd Edition) Dallas Estados Unidos Addison-Wesley Professional</t>
  </si>
  <si>
    <t>MATERIA 37</t>
  </si>
  <si>
    <t xml:space="preserve">BASES DE DATOS PARA CÓMPUTO EN LA NUBE </t>
  </si>
  <si>
    <t>El alumno implementará Bases de Datos no relacionales en la nube a través de las herramientas NoSQL  para  integrarlas con aplicaciones multiplataforma.</t>
  </si>
  <si>
    <t>. Conceptos de Bases de Datos no relacionales, orientadas a objetos y a documentos.</t>
  </si>
  <si>
    <t>El alumno comprenderá el uso de las Bases de Datos NoSQL para el adecuado manejo de datos no estructurados.</t>
  </si>
  <si>
    <t>Definición de Bases de Datos no relacionales, orientadas a objetos y  a documentos.</t>
  </si>
  <si>
    <t>Identificar las Bases de Datos no relacionales, orientadas a objetos y a documentos.</t>
  </si>
  <si>
    <t xml:space="preserve">Analítico
Lógico
Ordenado
Sistemático
</t>
  </si>
  <si>
    <t>Características de las Bases de Datos no relacionales, orientadas a objetos y a documentos.</t>
  </si>
  <si>
    <t>Distinguir las características de las Bases de Datos no relacionales, orientadas a objetos y a documentos.</t>
  </si>
  <si>
    <t>Usos de las Bases de Datos no relacionales, orientadas a objetos y  a documentos.</t>
  </si>
  <si>
    <t>Describir los posibles usos de las Bases de Datos no relacionales, orientadas a objetos y a documentos.</t>
  </si>
  <si>
    <t>Seleccionar el tipo de Bases de Datos respecto a las características del entorno.</t>
  </si>
  <si>
    <t xml:space="preserve">Analítico
Lógico
Ordenado
Sistemático
Propositivo
</t>
  </si>
  <si>
    <t>Elabora un cuadro comparativo de las Bases de Datos relacionales, no relacionales, orientadas a objetos y a documentos, que contenga sus principales características, elementos y posibles usos.</t>
  </si>
  <si>
    <t xml:space="preserve">1. Identificar las Bases de Datos no relacionales, orientadas a objetos y a documentos.
2. Identificar las características de las Bases de Datos no relacionales, orientadas a objetos y a documentos.
3. Comprender el uso de las Bases de Datos no relacionales, orientadas a objetos y a documentos.
</t>
  </si>
  <si>
    <t>Reporte,  Listas de cotejo</t>
  </si>
  <si>
    <t>Discusión en grupo. Tareas de investigación. Mapas conceptuales.</t>
  </si>
  <si>
    <t xml:space="preserve">Pizarrón
Plumones
Computadora
Internet
Equipo multimedia
Plataformas virtuales
</t>
  </si>
  <si>
    <t>El alumno instalará gestores de Bases de Datos NoSQL para garantizar la disponibilidad de la información en las aplicaciones.</t>
  </si>
  <si>
    <t>Introducción a los gestores de Bases de Datos NoSQL.</t>
  </si>
  <si>
    <t>Identificar la arquitectura de los sistemas gestores de Bases de Datos NoSQL.</t>
  </si>
  <si>
    <t>Determinar el servidor NoSQL a instalar.</t>
  </si>
  <si>
    <t>Sistemas gestores de Bases de Datos clave-valor.</t>
  </si>
  <si>
    <t>Describir las características de los sistemas gestores de Bases de Datos clave-valor.</t>
  </si>
  <si>
    <t>Instalar y configurar un servidor de Bases de Datos de tipo clave-valor (MongoDB, Cassandra, Dynamo).</t>
  </si>
  <si>
    <t>Sistemas gestores de Bases de Datos orientadas a objetos.</t>
  </si>
  <si>
    <t>Describir las características de los sistemas gestores de Bases de Datos orientadas a objetos.</t>
  </si>
  <si>
    <t>Instalar y configurar un servidor de Bases de datos orientadas a objetos (db4O, Realm, ObjectDB).</t>
  </si>
  <si>
    <t xml:space="preserve">Elabora un reporte técnico de la instalación de los servidores NoSQL que contenga:
• Justificación de la selección del servidor.
• Descripción del proceso de instalación.
• Datos de la configuración realizada.
• Pruebas de funcionamiento.
</t>
  </si>
  <si>
    <t xml:space="preserve">1. Identificar las características de los sistemas gestores de Bases de Datos NoSQL.
2.- Identificar el proceso de instalación de los servidores de bases de datos NoSQL.
3.- Comprender el proceso de instalación de servidores de tipo clave valor, orientados a objetos y orientados a documentos.
</t>
  </si>
  <si>
    <t>Prácticas de laboratorio. Práctica demostrativa Tareas de investigación.</t>
  </si>
  <si>
    <t>Administración de Bases de Datos NoSQL.</t>
  </si>
  <si>
    <t>El alumno conectará Bases de Datos NoSQL con aplicaciones  para manipular datos almacenados en la nube.</t>
  </si>
  <si>
    <t>Creación de las Bases de Datos NoSQL.</t>
  </si>
  <si>
    <t xml:space="preserve">Identificar las principales funciones del entorno del SGBD para creación de las Bases de Datos.
Identificar los comandos para creación de Bases de Datos NoSQL.
</t>
  </si>
  <si>
    <t>Crear Bases de Datos NoSQL.</t>
  </si>
  <si>
    <t xml:space="preserve">Analítico
Lógico
Ordenado
Sistemático
Propositivo
Creativo
</t>
  </si>
  <si>
    <t>Manipulación de las Bases de Datos NoSQL.</t>
  </si>
  <si>
    <t xml:space="preserve">Identificar las principales funciones del entorno del SGBD para manipulación de las Bases de Datos.
Identificar los comandos para manipulación de Bases de Datos NoSQL.
</t>
  </si>
  <si>
    <t>Realizar consultas NoSQL de inserción, registro, actualización y eliminación de datos.</t>
  </si>
  <si>
    <t xml:space="preserve">Integración de las Bases de Datos NoSQL con las aplicaciones. </t>
  </si>
  <si>
    <t>Enlistar los medios de conexión a los servidores NoSQL.</t>
  </si>
  <si>
    <t>Realizar la conexión de las Bases de Datos con las aplicaciones (web, móviles o embebidas).</t>
  </si>
  <si>
    <t xml:space="preserve">Elabora un reporte a partir de un caso de estudio que contenga:
• Diseño del modelo de datos.
• Script para creación de la Base de Datos.
• Descripción del proceso de conexión a las aplicaciones.
• Script de consultas para manipulación de datos.
• Pruebas de funcionamiento.
</t>
  </si>
  <si>
    <t xml:space="preserve">1. Comprender la creación de Bases de Datos NoSQL.
2. Comprender la manipulación de datos mediante el lenguaje NoSQL.
3.- Comprender la conexión de las Bases de Datos NoSQL con las aplicaciones.
</t>
  </si>
  <si>
    <t>Estudio de casos. Lista de cotejo</t>
  </si>
  <si>
    <t>Análisis de casos Equipos colaborativos Práctica demostrativa</t>
  </si>
  <si>
    <t>Introducción a las Bases de Datos avanzadas.</t>
  </si>
  <si>
    <t>El alumno comprenderá modelos de almacenamiento de datos a gran escala para apoyo en la toma de decisiones.</t>
  </si>
  <si>
    <t>Conceptos de las Bases de Datos distribuidas.</t>
  </si>
  <si>
    <t>Distinguir las características de las Bases de Datos distribuidas.</t>
  </si>
  <si>
    <t>Introducción a la minería de datos.</t>
  </si>
  <si>
    <t xml:space="preserve">Definir conceptos relacionados a la minería de datos (machine learning, KDD, datawarehouse, Cubos OLAP).
Describir las características de distintas herramientas de minería de datos.
</t>
  </si>
  <si>
    <t>Seleccionar una herramienta de minería de datos como apoyo a la toma de decisiones.</t>
  </si>
  <si>
    <t>Conceptos de Big Data.</t>
  </si>
  <si>
    <t>Describir las características de distintas  herramientas de Big Data.</t>
  </si>
  <si>
    <t>Seleccionar una herramienta de Big Data.</t>
  </si>
  <si>
    <t xml:space="preserve">Elabora un reporte de investigación que incluya:
• Características de las Bases de Datos distribuidas.
• Conceptos de minería de datos.
• Principales herramientas para minería de datos y Big Data.
</t>
  </si>
  <si>
    <t xml:space="preserve">1. Identificar las características de las Bases de Datos distribuidas.
2. Comprender los conceptos de minería de datos.
3. Analizar las herramientas de minería de datos y Big Data.
</t>
  </si>
  <si>
    <t xml:space="preserve">Reporte.Lista de cotejo. </t>
  </si>
  <si>
    <t>Discusión en grupo. Tareas de investigación. Mapas conceptuales</t>
  </si>
  <si>
    <t xml:space="preserve">Pizarrón
Plumones
Computadora
Internet
Equipo multimedia
Plataformas virtuales
Herramientas de análisis de datos
</t>
  </si>
  <si>
    <t xml:space="preserve">Elabora el diseño normalizado de la Base de Datos que incluye: 
- Estructura de archivos de hardware abierto
- Modelo conceptual de los datos
</t>
  </si>
  <si>
    <t xml:space="preserve">Elabora la Base de Datos que incluya:
- Script de base datos:
- Tablas
- Relaciones
- Normalización
-  Diccionario de datos
- Índices
- Vistas
- Disparadores
- Procedimientos almacenados
- Archivo estructurado de hardware abierto
</t>
  </si>
  <si>
    <t>Genera información mediante los gestores para garantizar la integridad de los datos.</t>
  </si>
  <si>
    <t xml:space="preserve">Entrega un Reporte que contenga:
- Nombre del reporte
- Descripción
- Fecha
- Parámetros del reporte
- Gráficas 
- Tablas
</t>
  </si>
  <si>
    <t xml:space="preserve">Integra esquemas de seguridad de los datos 
Mediante técnicas de protección para garantizar la integridad y confiabilidad de la información.
</t>
  </si>
  <si>
    <t xml:space="preserve">Entrega la Base de Datos protegida, que incluya:
- Script de base datos que incorpore tablas, relaciones, normalización, comandos e instrucciones de la protección de datos
- Archivo estructurado de hardware abierto que incorpore seguridad
</t>
  </si>
  <si>
    <t>Mithun Satheesh, Bruno Joseph D'mello Año: 2015            ISBN 9781785287527 Web Development with MongoDB and NodeJS. Segunda edición Birmingham Reino Unido Packt Publishing Ltd.</t>
  </si>
  <si>
    <t>Kristina Chodorow Año: 2016            ISBN 9781449344689 MongoDB: The Definitive Guide: Powerful and Scalable Data Storage Segunda Edicion, segunda reimpresión Sebastopol, CA Estados Unidos O'Reilly Media Inc.</t>
  </si>
  <si>
    <t>Dan Sullivan Año: 2015            ISBN 9780134023212 NoSQL for Mere Mortals  Michigan Estados Unidos Pearson</t>
  </si>
  <si>
    <t xml:space="preserve"> Tom White  Año: 2015            ISBN 9781491901632 Hadoop: The Definitive Guide: Storage and Analysis at Internet Scale 4th Edition Sebastopol, CA Estados Unidos O'Reilly Media Inc.</t>
  </si>
  <si>
    <t xml:space="preserve"> Aaron Ploetz,   Devram Kandhare, Sudarshan Kadambi, Xun (Brian) Wu  Año: 2018            ISBN 9781787288867 Seven NoSQL Databases in a Week: Get up and running with the fundamentals and functionalities of seven of the most popular NoSQL databases  Birmingham Reino Unido Packt Publishing Ltd.</t>
  </si>
  <si>
    <t>Dan McCreary, Ann Kelly Año: 2014            ISBN 9781617291074 Making Sense of NoSQL: A guide for managers and the rest of us NY Estados Unidos Manning</t>
  </si>
  <si>
    <t>Tanmay Deshpande Año: 2015             ISBN 9781784393755 DynamoDB Cookbook  Birmingham Reino Unido Packt Publishing Ltd.</t>
  </si>
  <si>
    <t>Tanmay Deshpande Año: 2014             ISBN 9781783551958 Mastering DynamoDB Birmingham Reino Unido Packt Publishing Ltd.</t>
  </si>
  <si>
    <t xml:space="preserve"> Sukhdeep Kaur Año: 2018             ISBN 9786139908295 Study of NOSQL Document, Column Store Databases &amp; Cassandra Evaluation Riga Letonia LAP Lambert Academic Publishin</t>
  </si>
  <si>
    <t xml:space="preserve"> Jim Paterson, Stefan Edlich Año: 2014             ISBN 9781430211778 The Definitive Guide to db4o Berlin Alemania Apress</t>
  </si>
  <si>
    <t>MATERIA 38</t>
  </si>
  <si>
    <t>El alumno sustentará proyectos escritos y orales con base en el proceso de la comunicación, la argumentación y los tipos de textos y documentos acorde al Nivel B2 del Marco Común Europeo de Referencia para lograr la comunicación efectiva en un contexto profesional y sociocultural.</t>
  </si>
  <si>
    <t>El proceso de la comunicación</t>
  </si>
  <si>
    <t>El alumno evaluará los elementos, propósitos, barreras y puentes de la comunicación, para proponer estrategias de comunicación efectiva en las organizaciones.</t>
  </si>
  <si>
    <t>Fundamentos del proceso comunicativo</t>
  </si>
  <si>
    <t xml:space="preserve">Identificar el concepto y la importancia de la comunicación.
Explicar los elementos del proceso comunicativo a partir de los modelos de Harold Lasswell y Manuel Castells:
- Emisor
- Receptor
- Mensaje
- Código
- Canal
- Retroalimentación
- Contexto
- Ruido
Explicar las características de los tipos de barreras y sus puentes en el proceso de la comunicación:
- Semánticas
- Fisiológicas
- Físicas
- Psicológicas
- Técnicas
Describir los propósitos de la comunicación:
- Informar
- Persuadir
- Entretener
</t>
  </si>
  <si>
    <t xml:space="preserve">Determinar los propósitos de la comunicación, sus barreras y sus puentes en una situación dada.
Proponer mejoras al proceso comunicativo.
</t>
  </si>
  <si>
    <t xml:space="preserve">Analítico
Sistemático
Reflexivo
Proactivo
Asertivo
Tolerante
Honesto
Respetuoso
Empático
Congruente
</t>
  </si>
  <si>
    <t>Tipos de comunicación humana</t>
  </si>
  <si>
    <t xml:space="preserve">Explicar las características de los tipos de la comunicación humana:
- Intrapersonal
- Interpersonal
- Grupal
- Colectiva
- Masiva
- Simultánea 
Distinguir la evolución, usos, alcances e impacto de la comunicación humana, asistida a través de la tecnología:
- Redes sociales
- Comunidades virtuales
- Videoconferencias
</t>
  </si>
  <si>
    <t>Seleccionar apoyos de la tecnología en función del propósito comunicativo.</t>
  </si>
  <si>
    <t xml:space="preserve">Analítico
Sistemático
Reflexivo
Proactivo
Asertivo
Tolerante
Honesto
Respetuoso
Empático
Congruente
</t>
  </si>
  <si>
    <t xml:space="preserve">A partir de un caso práctico de la comunicación humana, realiza un reporte escrito y lo presenta oralmente, considerando lo siguiente:
- Objetivo o propósito de la comunicación
- Esquematizaciones del proceso de la comunicación 
- Las barreras de la comunicación
- Análisis del uso de las herramientas tecnológicas
- Propuesta de mejora del proceso comunicativo y su justificación
- Conclusiones
</t>
  </si>
  <si>
    <t xml:space="preserve">1. Explicar los elementos del proceso comunicativo a partir de los modelos de Lasswell y Castells
2. Explicar las barreras y puentes del proceso de la comunicación humana
3. Identificar los propósitos de la comunicación humana
4. Conocer los tipos de la comunicación humana
5. Analizar la evolución, usos, alcances e impacto de la comunicación humana, asistida a través de la tecnología
</t>
  </si>
  <si>
    <t xml:space="preserve">Caso práctico
Lista de cotejo
</t>
  </si>
  <si>
    <t xml:space="preserve">Trabajo en equipo
Debate
Estudio de casos
</t>
  </si>
  <si>
    <t xml:space="preserve">Equipo multimedia
Pintarrón
Computadora
Internet
Material audiovisual
</t>
  </si>
  <si>
    <t>La comunicación efectiva en las organizaciones</t>
  </si>
  <si>
    <t>El alumno realizará proyectos así como su presentación y argumentación de manera oral para contribuir al desarrollo del proceso comunicativo en las organizaciones.</t>
  </si>
  <si>
    <t>Proceso de escritura</t>
  </si>
  <si>
    <t xml:space="preserve">Describir las características y las etapas del proceso de escritura.
Identificar los modelos de referencia bibliográfica APA (Asociación Americana de Psicología).
Recordar los métodos de organización de la información.
</t>
  </si>
  <si>
    <t xml:space="preserve">Elaborar textos de acuerdo a las etapas del proceso de escritura.
Estructurar citas y referencias de acuerdo al modelo APA.
</t>
  </si>
  <si>
    <t xml:space="preserve">Analítico 
Sistemático
Proactivo
Reflexivo
Veraz
Honesto
Objetivo
Congruente
Elocuente
Consistente
</t>
  </si>
  <si>
    <t>Tipos de textos y documentos</t>
  </si>
  <si>
    <t xml:space="preserve">Explicar las estrategias de lectura:
- Acceso y recuperación de la información
- Interpretación e inferencias
- Técnicas para mejorar la comprensión lectora
- Comprensión global
- Fondo y forma de un texto
Distinguir las características de los géneros y textos literarios:
- Épico (narrativa)
- Lírico (poesía)
- Dramático (dramaturgia)
Diferenciar los tipos de textos y sus aplicaciones: 
- Científicos
- Informativos
Describir las características, tipos y usos de las técnicas de análisis de textos: 
- Síntesis
- Resumen
- Comentario
Explicar los elementos y aplicaciones documentos de acuerdo a su tipo:
- Ejecutivos (carta, oficio, circular, memorándum, currículum vitae)
- Técnicos (manual, informe, bitácora, minuta, instructivo, reporte, proyecto)
</t>
  </si>
  <si>
    <t xml:space="preserve">Redactar síntesis, resúmenes y comentarios de textos en función de su género literario.
Redactar textos y documentos ejecutivos y técnicos de acuerdo a su propósito.
</t>
  </si>
  <si>
    <t xml:space="preserve">Analítico 
Sistemático
Proactivo
Reflexivo
Veraz
Honesto
Congruente
Elocuente
Consistente
Creativo
Propositivo
</t>
  </si>
  <si>
    <t>Argumentación</t>
  </si>
  <si>
    <t xml:space="preserve">Determinar el concepto, propósito y estructura de los argumentos: 
- Premisa o tesis
- Desarrollo
- Conclusión
Explicar los tipos de argumentos:
- Lógicos o deductivos
- Demostrativos o Inductivos
- Persuasivos
Explicar las características y usos de las falacias:
- Ad hominem (dirigido contra el hombre)
- Ad baculum (se apela al bastón)
- Ad verecundiam (por la autoridad)
- Ad populum (dirigido al pueblo)
- Ad ignoratiam (por la ignorancia)
- Post hoc (falsa causa)
</t>
  </si>
  <si>
    <t xml:space="preserve">Defender posturas considerando la estructura argumentativa.
Refutar posturas considerando la estructura argumentativa.
</t>
  </si>
  <si>
    <t xml:space="preserve">Ético
Analítico 
Sistemático
Proactivo
Reflexivo
Veraz
Honesto
Congruente
Elocuente
Consistente
Creativo
Propositivo
Respetuoso
Tolerante
</t>
  </si>
  <si>
    <t>Comunicación oral</t>
  </si>
  <si>
    <t xml:space="preserve">Explicar las etapas de la presentación oral considerando las características del entorno sociocultural y profesional:
- Selección del tema
- Definición del objetivo
- Análisis de la audiencia
- Análisis de la ocasión y el ambiente
- Administración del tiempo
- Recomendaciones generales
- Logística
Explicar las estrategias para hablar en público:
- Cualidades de la voz: volumen, ritmo, timbre, tono, velocidad, intención, dicción y uso de pausas
- Comunicación no verbal: proxémica, paralingüística, kinestésica, icónica e imagen personal
Describir las técnicas de persuasión en una presentación oral:
- Reciprocidad
- Coherencia
- Escasez
- Autoridad
- Simpatía
- Validación social
Describir las estrategias de improvisación:
- Reflexionar antes de contestar (identificar la intención de la situación)
- Parafrasear la pregunta
- Asociar una anécdota al tema en cuestión
- Pensar en una estructura de discurso
Explicar las características, propósitos, tipos y usos de la discusión formal: 
- Discurso
- Conferencia 
- Monólogo
- Entrevista
- Debate
- Foro
- Panel
- Mesa redonda
- Simposio
- Seminario
- Asamblea
</t>
  </si>
  <si>
    <t xml:space="preserve">Estructurar discusiones formales.
Realizar presentaciones orales con discusión formal.
Interactuar persuasivamente con la audiencia en presentaciones orales.
</t>
  </si>
  <si>
    <t xml:space="preserve">Ético
Analítico 
Sistemático
Proactivo
Reflexivo
Veraz
Honesto
Congruente
Elocuente
Consistente
Creativo
Propositivo
Respetuoso
Tolerante
Asertivo
Persuasivo
Empático
</t>
  </si>
  <si>
    <t xml:space="preserve">Redacta un proyecto y lo presenta oralmente, con las siguientes características:
A. De redacción:
- Ortografía y gramática sin errores
- Redactado de manera clara y sistemática
- Incluye información de varias fuentes
- Explica ventajas y desventajas
- Evalúa las diferentes ideas y soluciones que se pueden aplicar a un problema
- Presenta conclusiones y recomendaciones
- Incluye referencias bibliográficas con base en el modelo APA
B. De preparación de la presentación oral
- Tema
- Objetivo
- Características de la audiencia, ocasión y ambiente
- Tiempo estimado y organización del tiempo
- Logística
- Recomendaciones generales
C. Orales
- Ofrece descripciones claras sobre el tema
- Emplea lenguaje adecuado
- Domina el tema del proyecto
- Argumenta
- Ofrece discurso fluido y sistemático
- Expone de manera clara puntos de vista propios o de otros
- Improvisa
- Preguntas y respuestas
- Conclusiones
</t>
  </si>
  <si>
    <t xml:space="preserve">1. Identificar el proceso de escritura y el modelo APA
2. Comparar los tipos de textos y documentos
3. Distinguir el proceso de argumentación
4. Analizar el proceso de comunicación oral y escrita
5. Desarrollar discusiones formales
</t>
  </si>
  <si>
    <t xml:space="preserve">Rúbrica
Proyecto
</t>
  </si>
  <si>
    <t xml:space="preserve">Grupos de discusión
Dramatización
Estudio de casos
</t>
  </si>
  <si>
    <t xml:space="preserve">Equipo multimedia
Pintarrón
Computadora
Internet
Material audiovisual
Uso de auditorio
Uso del micrófono
Uso del podium
</t>
  </si>
  <si>
    <t xml:space="preserve">Realiza una presentación oral de un proyecto técnico, que implique una interacción, con las siguientes características:
- Comunicación no verbal acorde al discurso
- Seguridad y precisión gramatical
- Fluidez
- Claridad
- Improvisación
- Uso del vocabulario pertinente
- Concordancia del tema con el propósito comunicativo
- Autocorrección de los errores
- Convincente
E incluye:
- Objetivos o premisas
- Hipótesis
- Ideas principales y secundarias lógicamente 
 estructuradas
- Temas de su especialidad, abstractos y culturales
- Detalles sobre el asunto tratado
- Argumentos
- Conclusiones y propuestas
</t>
  </si>
  <si>
    <t>Estructurar información de varias fuentes relativa a problemas contemporáneos y de su área de especialidad, en donde se refieren diferentes posturas o puntos de vista concretos, a través de técnicas de análisis de textos y métodos de organización gráfica, para relacionar, contrastar, definir y sustentar una postura propia o de otros.</t>
  </si>
  <si>
    <t>Granger R.  (2009) Los 7 detonadores de la persuasión México, DF. México. Mc Graw Hill</t>
  </si>
  <si>
    <t>Verderber, R. (1999) ¡Comunícate! D.F. México Thomson</t>
  </si>
  <si>
    <t>Baró, T. (2013) La gran guía del lenguaje no verbal. Como aplicarlo en nuestras relaciones para lograr el éxito y la felicidad. Barcelona España Paidos</t>
  </si>
  <si>
    <t>Cantún, Flores &amp; Roque. (2006) Comunicación oral y escrita. D. F.  México Compañía editorial continental.</t>
  </si>
  <si>
    <t>Verderber, R. (2000) Comunicación oral efectiva. D.F México Thomson</t>
  </si>
  <si>
    <t>Maldonado, H. (1998) Manual de comunicación oral. D.F. México Addison Wesley Longman</t>
  </si>
  <si>
    <t>González, C. (1997) La comunicación efectiva. Como lograr una adecuada comunicación en los campos empresarial, social y familiar. D.F. México Grupo editorial ISEF.</t>
  </si>
  <si>
    <t>Álvarez Edmeé María (2015) Historia de la literatura hispanoamericana. D.F. México Porrúa</t>
  </si>
  <si>
    <t>Paz Octavio (2015) El arco y la lira. Teoría y crítica literaria. D.F. México Fondo de Cultura Económica.</t>
  </si>
  <si>
    <t>Granados Edner (2011) Yo, marca registrada. D.F. México  Sin Editorial</t>
  </si>
  <si>
    <t>Caballero Cristián (1998) Cómo educar la voz hablada y cantada. D.F. México  Edamex</t>
  </si>
  <si>
    <t>Pretrak, G. (2008) Redacción Dinámica D.F. México Universidad Iberoamericana Puebla</t>
  </si>
  <si>
    <t>Chávez, F. (2003) Redacción Avanzada. Un enfoque lingüístico D.F. México Pearson Educación</t>
  </si>
  <si>
    <t>MATERIA 39</t>
  </si>
  <si>
    <t>INGLÉS V</t>
  </si>
  <si>
    <t>Comunicar sentimientos, pensamientos, conocimientos, experiencias, ideas, reflexiones, opiniones, a través de expresiones sencillas y de uso común, en forma productiva y receptiva en el idioma inglés de acuerdo al nivel A2, usuario básico, del Marco de Referencia Europeo para contribuir en el desempeño de sus funciones en su entorno laboral, social y personal</t>
  </si>
  <si>
    <t>El alumno expresará de manera oral y escrita la información relativa a su formación académica y profesional, las condiciones indispensables para llevar a cabo acciones de mejora, así como la interpretación de documentos auténticos para facilitar su inserción en su entorno social y profesional.</t>
  </si>
  <si>
    <t>Condicionales</t>
  </si>
  <si>
    <t>El alumno expresará resultados derivados del cumplimiento de ciertas condiciones para brindar propuestas y soluciones relacionadas con su ámbito profesional.</t>
  </si>
  <si>
    <t>Zero and 1st. Conditional</t>
  </si>
  <si>
    <t xml:space="preserve">Reconocer las estructuras gramaticales del presente simple y del futuro.
Identificar la estructura gramatical y uso del condicional cero en sus formas afirmativa, negativa e interrogativa. 
Identificar la estructura gramatical y uso del primer condicional en sus formas afirmativa, negativa e interrogativa. 
</t>
  </si>
  <si>
    <t xml:space="preserve">Relatar un hecho realizable de una situación verdadera, a partir de que se cumpla una condición. 
Relatar un suceso real o posible que puede ocurrir si se cumple una condición. 
</t>
  </si>
  <si>
    <t xml:space="preserve">Argumentación asertiva
Sentido estético
</t>
  </si>
  <si>
    <t>2nd. Conditional</t>
  </si>
  <si>
    <t xml:space="preserve">Reconocer las estructuras gramaticales del pasado simple y los modales "would", "could", "might".
Identificar la estructura gramatical del segundo condicional en sus formas afirmativa, negativa e interrogativa.
Identificar la estructura gramatical y el uso de los verbos "wish" y "hope" en el segundo condicional. 
</t>
  </si>
  <si>
    <t xml:space="preserve">Relatar un suceso que podría ocurrir si se cumpliese una condición hipotética o imaginaria. 
Expresar un deseo sobre una situación hipotética o imaginaria. 
</t>
  </si>
  <si>
    <t xml:space="preserve">A partir de prácticas donde solicite y proporcione información sobre situaciones reales, hipotéticas o imaginarias relacionadas con su área de estudio, integra una carpeta de evidencias obtenidas con base a las siguientes tareas:
"Listening".-
Responde a un ejercicio práctico sobre la información contenida en un audio
"Speaking".-
En presencia del profesor, participa en una simulación donde indique que puede suceder si se cumplen ciertas condiciones
"Reading".-
Contesta un ejercicio escrito a partir de la información contenida en un texto
"Writing".-
Redacta un párrafo de al menos 100 palabras donde a través de un caso hipotético presente acciones que desearía realizar como parte de una mejora continua
</t>
  </si>
  <si>
    <t xml:space="preserve">1. Reconocer las estructuras gramaticales del presente simple y futuro.
2. Comprender la estructura gramatical y uso del condicional cero en su forma afirmativa, negativa e interrogativa.
3. Explicar la estructura gramatical y uso del primer condicional en su forma afirmativa, negativa e interrogativa.
4. Reconocer las estructuras gramaticales del pasado simple y los modales "would", "could", "might".
5. Explicar la estructura gramatical del segundo condicional en su forma afirmativa, negativa e interrogativa y el uso de "wish" y "hope".
</t>
  </si>
  <si>
    <t xml:space="preserve">Aprendizaje auxiliado por las tecnologías de la información
Simulación
Técnicas de comprensión de lectura, audio y escritura.
</t>
  </si>
  <si>
    <t xml:space="preserve">Material auténtico impreso, de audio y de video
Discos Compactos, USB
Equipo Multimedia
Pantalla de TV
Computadora
Impresora
Cañón
Listas de verbos regulares e irregulares.
Vocabulario de términos relacionados con su área de estudio
</t>
  </si>
  <si>
    <t>Entorno laboral</t>
  </si>
  <si>
    <t>El alumno expresará, de manera oral y escrita, información personal, académica y profesional para su inserción y desarrollo en el entorno laboral.</t>
  </si>
  <si>
    <t>Currículum Vitae</t>
  </si>
  <si>
    <t xml:space="preserve">Identificar los elementos que componen un CV
- Información personal
- Información académica
- Experiencia laboral
- Competencias
- Intereses personales
Explicar la intención del "Resumé" a partir de su estructura y redacción.
</t>
  </si>
  <si>
    <t xml:space="preserve">Elaborar su Currículum Vitae
Elaborar su “Resumé”
</t>
  </si>
  <si>
    <t>Entrevista</t>
  </si>
  <si>
    <t xml:space="preserve">Reconocer estructuras gramaticales de los diferentes tiempos previamente vistos en cuatrimestres anteriores.
Identificar las preguntas y respuestas más frecuentes de una entrevista.
Identificar las expresiones para dar una opinion: "In my opinion", "I think", "I believe", "I suppose", "I consider".
Distinguir la función de la terminación "ing" y en "ed" para adjetivos calificativos.
Identificar los requisitos indispensables para presentarse a una entrevista:
- Aseo personal
- Vestimenta
- Expresión corporal
- Seguridad y confianza 
- Puntualidad
- Conocimiento general de la empresa en donde se llevará a cabo la entrevista
</t>
  </si>
  <si>
    <t xml:space="preserve">Participar en una entrevista de trabajo.
Expresar una opinión sobre una idea o tema específico utilizando adjetivos con terminación "ing" y "ed".
</t>
  </si>
  <si>
    <t xml:space="preserve">A partir de un caso donde se solicite un puesto de trabajo o estadía en una empresa, integra una carpeta de evidencias obtenidas con base a las siguientes tareas:
"Listening".-
Responde a un ejercicio práctico sobre la información contenida en un audio
"Speaking".-
En presencia del profesor, participa en una simulación de entrevista de trabajo, donde tome los roles de entrevistado y de entrevistador, expresando y solicitando la opinión sobre el puesto de trabajo
"Reading".-
Contesta un ejercicio escrito a partir de la información contenida en un texto
"Writing".-
Elabora su CV y su “Resumé”
</t>
  </si>
  <si>
    <t xml:space="preserve">1. Identificar los elementos que componen un CV.
2. Comprender la intención del "Resumé" a partir de su estructura y redacción.
3. Reconocer estructuras gramaticales de los diferentes tiempos previamente vistos en cuatrimestres anteriores.
 4. Reconocer las preguntas más frecuentes de una entrevista.
5. Comprender los requisitos indispensables para presentarse a una entrevista.
</t>
  </si>
  <si>
    <t xml:space="preserve">Lista de cotejo
Simulación
Guías de entrevistas personales
</t>
  </si>
  <si>
    <t xml:space="preserve">Discusión en grupo
Lluvia de ideas
Equipos colaborativos
Aprendizaje auxiliado por las tecnologías de la información.
Simulación
Técnicas de comprensión de lectura, audio y escritura
</t>
  </si>
  <si>
    <t xml:space="preserve">Documentos Auténticos
Multimedia
Internet
Material auténtico impreso, de audio y de video
Discos Compactos, USB
Equipo Multimedia
Pantalla de TV
Computadora
Impresora
Cañón
Listas de verbos regulares e irregulares.
Vocabulario de términos relacionados con su área de estudio
</t>
  </si>
  <si>
    <t>Interpretación de textos técnicos específicos</t>
  </si>
  <si>
    <t>El alumno describirá el contenido de un documento auténtico para interactuar con su entorno laboral y personal.</t>
  </si>
  <si>
    <t>Estructura de las palabras</t>
  </si>
  <si>
    <t xml:space="preserve">Identificar el concepto de cognados y falsos cognados.
Identificar las formas de sufijos y prefijos.
Identificar los adverbios terminados en mente "ly"
Identificar los verbos seguidos de preposición, "phrasal verbs" 
</t>
  </si>
  <si>
    <t xml:space="preserve">Argumentación asertiva
Sentido estético
</t>
  </si>
  <si>
    <t xml:space="preserve">Comprensión de documentos </t>
  </si>
  <si>
    <t xml:space="preserve">Reconocer las estrategias para comprender un documento escrito: "predicting", "skimming", "scanning" e "intensive reading".
Reconocer la importancia de la función de los conectores y los signos de puntuación.
</t>
  </si>
  <si>
    <t xml:space="preserve">Explicar de manera global y detallada la información contenida en documentos.
</t>
  </si>
  <si>
    <t xml:space="preserve">A partir de documentos auténticos, relacionados con su área de estudio, integra una carpeta de evidencias obtenidas con base a las siguientes tareas:
"Speaking".-
En presencia del profesor, presenta un comentario sobre el contenido de dicho documento
 "Reading".-
Contesta un ejercicio escrito a partir de la información contenida en un documento
"Writing".-
Elabora un reporte de al menos 100 palabras donde desarrolle la idea principal y las secundarias de un documento
</t>
  </si>
  <si>
    <t xml:space="preserve">1. Identificar los cognados y falsos cognados
2. Comprender las formas de sufijos y prefijos
3. Identificar los verbos seguidos de preposición "phrasal verbs"
4. Reconocer las estrategias para  comprender un documento escrito 
5. Reconocer la importancia de la función de los conectores y signos de puntuación
</t>
  </si>
  <si>
    <t xml:space="preserve">Lectura asistida
Investigación
Equipos colaborativos 
Aprendizaje auxiliado por las tecnologías de la información
Técnicas de comprensión de lectura y escritura
</t>
  </si>
  <si>
    <t xml:space="preserve">Material auténtico impreso y de video
Discos Compactos, USB
Equipo Multimedia
Pantalla de TV
Computadora
Impresora
Cañón
Listas de verbos seguidos de preposición "phrasal verbs"
Expresiones comunicativas orales informales: "really", "right", "well", "any way", "I know", "you know", "yes, I suppose so", "I mean"
Vocabulario de términos relacionados con su área de estudio
</t>
  </si>
  <si>
    <t xml:space="preserve">Durante una conversación, donde el interlocutor se expresa de forma lenta, clara, y pausada sobre aspectos cotidianos: 
* Identifica palabras de uso común y similares a la lengua materna
* Deduce el sentido general de la información
* Lleva a cabo acciones con base en instrucciones elementales
* Reacciona adecuadamente de manera no verbal e indica que sigue el hilo de la conversación, números, precios y horas
</t>
  </si>
  <si>
    <t xml:space="preserve">Leer textos cortos, simples, que contengan palabras familiares, similares a las de su lengua materna y expresiones elementales, identificando la idea general del texto, frase por frase, con apoyo visual y releyendo si es necesario; para obtener información de su ámbito personal y profesional inmediato.
</t>
  </si>
  <si>
    <t xml:space="preserve">Expresar mensajes verbales referentes a sí mismo, su profesión, lugar de residencia u otras personas, a través de frases sencillas, aisladas y estereotipadas, con vocabulario básico y concreto, empleando la repetición, reformulación, con la retroalimentación de su interlocutor; para intercambiar información básica, personal o de su profesión.
</t>
  </si>
  <si>
    <t xml:space="preserve">Se presenta a sí mismo y a otras personas proporcionando información básica y general.
Formula y responde a preguntas sencillas y directas sobre sí mismo, su profesión u otras personas.
Solicita productos o servicios relativos a necesidades básicas con frases estereotipadas y las formulas elementales de cortesía.
</t>
  </si>
  <si>
    <t xml:space="preserve">Escribe frases simples y aisladas sobre 
sí mismo, su vida, su profesión y otras personas.
Requisita formularios simples con información personal, números y fechas.
</t>
  </si>
  <si>
    <t>Miles Craven (2013) Breakthrough Plus 2 Bangkok Thailand Macmillan</t>
  </si>
  <si>
    <t>Ken Wilson (2011) Smart Choice 2 China China Oxford</t>
  </si>
  <si>
    <t>Joan Saslow y Allen Asher (2011) Top Notch Summit 1 New York U.S. Pearson Longman</t>
  </si>
  <si>
    <t>Joan Saslow y Allen Asher (2011) Top Notch Summit 2 New York U.S. Pearson Longman</t>
  </si>
  <si>
    <t xml:space="preserve">Josephine O’Brien (2007) English for Business Boston U.S. 
Thomson
</t>
  </si>
  <si>
    <t>Miles Craven (2009) Reading Keys, Skills and strategies for effective reading Bangkok Thailand Macmillan</t>
  </si>
  <si>
    <t>La documentación original con firmas se encuentra en el área de Planeación, Programación, Evaluación y Gestión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</si>
</sst>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1"/>
      <name val="Calibri"/>
      <family val="2"/>
      <scheme val="minor"/>
    </font>
    <font>
      <sz val="16"/>
      <color theme="1"/>
      <name val="Calibri"/>
      <family val="2"/>
      <scheme val="minor"/>
    </font>
    <font>
      <sz val="10"/>
      <color theme="1"/>
      <name val="Calibri"/>
      <family val="2"/>
      <scheme val="minor"/>
    </font>
    <font>
      <sz val="14"/>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8"/>
      <color theme="0" tint="-0.14999847407452621"/>
      <name val="Calibri"/>
      <family val="2"/>
      <scheme val="minor"/>
    </font>
    <font>
      <b/>
      <sz val="16"/>
      <color theme="1"/>
      <name val="Calibri"/>
      <family val="2"/>
      <scheme val="minor"/>
    </font>
    <font>
      <b/>
      <sz val="14"/>
      <color theme="1"/>
      <name val="Calibri"/>
      <family val="2"/>
      <scheme val="minor"/>
    </font>
    <font>
      <sz val="11"/>
      <color theme="0" tint="-0.14999847407452621"/>
      <name val="Calibri"/>
      <family val="2"/>
      <scheme val="minor"/>
    </font>
    <font>
      <b/>
      <sz val="9"/>
      <color indexed="81"/>
      <name val="Tahoma"/>
      <family val="2"/>
    </font>
    <font>
      <sz val="8"/>
      <color theme="1"/>
      <name val="Webdings"/>
      <family val="1"/>
      <charset val="2"/>
    </font>
    <font>
      <sz val="10"/>
      <color theme="0"/>
      <name val="Calibri"/>
      <family val="2"/>
      <scheme val="minor"/>
    </font>
    <font>
      <sz val="9"/>
      <color indexed="81"/>
      <name val="Tahoma"/>
      <family val="2"/>
    </font>
    <font>
      <b/>
      <sz val="11"/>
      <color theme="0"/>
      <name val="Calibri"/>
      <family val="2"/>
      <scheme val="minor"/>
    </font>
    <font>
      <sz val="9"/>
      <color theme="0"/>
      <name val="Calibri"/>
      <family val="2"/>
    </font>
    <font>
      <sz val="10"/>
      <name val="Calibri"/>
      <family val="2"/>
      <scheme val="minor"/>
    </font>
    <font>
      <sz val="11"/>
      <name val="Webdings"/>
      <family val="1"/>
      <charset val="2"/>
    </font>
  </fonts>
  <fills count="9">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9" fontId="3" fillId="0" borderId="0" applyFont="0" applyFill="0" applyBorder="0" applyAlignment="0" applyProtection="0"/>
  </cellStyleXfs>
  <cellXfs count="218">
    <xf numFmtId="0" fontId="0" fillId="0" borderId="0" xfId="0"/>
    <xf numFmtId="0" fontId="5" fillId="4" borderId="0" xfId="0" applyFont="1" applyFill="1" applyProtection="1">
      <protection hidden="1"/>
    </xf>
    <xf numFmtId="0" fontId="8" fillId="0" borderId="0" xfId="0" applyFont="1" applyFill="1" applyAlignment="1" applyProtection="1">
      <alignment vertical="center"/>
      <protection hidden="1"/>
    </xf>
    <xf numFmtId="0" fontId="5" fillId="0" borderId="0" xfId="0" applyFont="1" applyFill="1" applyProtection="1">
      <protection hidden="1"/>
    </xf>
    <xf numFmtId="0" fontId="4" fillId="0" borderId="0" xfId="0" applyFont="1" applyFill="1" applyProtection="1">
      <protection hidden="1"/>
    </xf>
    <xf numFmtId="0" fontId="8" fillId="0" borderId="4" xfId="0" applyFont="1" applyFill="1" applyBorder="1" applyAlignment="1" applyProtection="1">
      <alignment vertical="center"/>
      <protection hidden="1"/>
    </xf>
    <xf numFmtId="0" fontId="9" fillId="0" borderId="0" xfId="0" applyFont="1" applyAlignment="1" applyProtection="1">
      <protection hidden="1"/>
    </xf>
    <xf numFmtId="0" fontId="0" fillId="0" borderId="0" xfId="0" applyFill="1" applyProtection="1">
      <protection hidden="1"/>
    </xf>
    <xf numFmtId="0" fontId="1" fillId="5" borderId="2" xfId="0" applyFont="1" applyFill="1" applyBorder="1" applyAlignment="1" applyProtection="1">
      <alignment horizontal="center"/>
      <protection hidden="1"/>
    </xf>
    <xf numFmtId="0" fontId="7" fillId="0" borderId="7" xfId="0" applyFont="1" applyFill="1" applyBorder="1" applyAlignment="1" applyProtection="1">
      <alignment horizontal="center"/>
    </xf>
    <xf numFmtId="0" fontId="0" fillId="5" borderId="8" xfId="0" applyFill="1" applyBorder="1" applyAlignment="1" applyProtection="1">
      <protection hidden="1"/>
    </xf>
    <xf numFmtId="0" fontId="0" fillId="5" borderId="4" xfId="0" applyFill="1" applyBorder="1" applyAlignment="1" applyProtection="1">
      <protection hidden="1"/>
    </xf>
    <xf numFmtId="0" fontId="0" fillId="0" borderId="12" xfId="0" applyBorder="1" applyAlignment="1" applyProtection="1">
      <alignment horizontal="center"/>
      <protection hidden="1"/>
    </xf>
    <xf numFmtId="0" fontId="0" fillId="0" borderId="8" xfId="0" applyBorder="1" applyAlignment="1" applyProtection="1">
      <alignment horizontal="center"/>
      <protection hidden="1"/>
    </xf>
    <xf numFmtId="0" fontId="0" fillId="0" borderId="12" xfId="0" applyBorder="1" applyAlignment="1" applyProtection="1">
      <alignment horizontal="center" vertical="center" wrapText="1"/>
      <protection hidden="1"/>
    </xf>
    <xf numFmtId="0" fontId="0" fillId="0" borderId="0" xfId="0"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13" fillId="2" borderId="3"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3" fillId="2" borderId="6"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4" fillId="0" borderId="1" xfId="0" applyFont="1" applyFill="1" applyBorder="1" applyProtection="1">
      <protection hidden="1"/>
    </xf>
    <xf numFmtId="0" fontId="0" fillId="0" borderId="0" xfId="0" applyFill="1" applyAlignment="1" applyProtection="1">
      <alignment wrapText="1"/>
      <protection hidden="1"/>
    </xf>
    <xf numFmtId="0" fontId="4" fillId="0" borderId="0" xfId="0" applyFont="1" applyFill="1" applyAlignment="1" applyProtection="1">
      <alignment wrapText="1"/>
      <protection hidden="1"/>
    </xf>
    <xf numFmtId="0" fontId="0" fillId="0" borderId="0" xfId="0" applyProtection="1">
      <protection hidden="1"/>
    </xf>
    <xf numFmtId="0" fontId="18" fillId="0" borderId="0" xfId="0" applyFont="1" applyFill="1" applyProtection="1">
      <protection hidden="1"/>
    </xf>
    <xf numFmtId="0" fontId="12" fillId="4" borderId="0" xfId="0" applyFont="1" applyFill="1" applyBorder="1" applyAlignment="1" applyProtection="1">
      <alignment vertical="top"/>
      <protection hidden="1"/>
    </xf>
    <xf numFmtId="0" fontId="5" fillId="0" borderId="0" xfId="0" applyFont="1" applyFill="1" applyAlignment="1" applyProtection="1">
      <alignment horizontal="left" vertical="center"/>
      <protection hidden="1"/>
    </xf>
    <xf numFmtId="0" fontId="5" fillId="0" borderId="0" xfId="0" applyFont="1" applyFill="1" applyAlignment="1" applyProtection="1">
      <alignment wrapText="1"/>
      <protection hidden="1"/>
    </xf>
    <xf numFmtId="0" fontId="12" fillId="0" borderId="2" xfId="0" applyFont="1" applyFill="1" applyBorder="1" applyAlignment="1" applyProtection="1">
      <alignment vertical="center" wrapText="1"/>
      <protection locked="0"/>
    </xf>
    <xf numFmtId="0" fontId="0" fillId="0" borderId="0" xfId="0" applyFill="1" applyProtection="1">
      <protection locked="0"/>
    </xf>
    <xf numFmtId="0" fontId="0" fillId="0" borderId="0" xfId="0" applyBorder="1" applyAlignment="1" applyProtection="1">
      <protection locked="0"/>
    </xf>
    <xf numFmtId="0" fontId="14" fillId="2" borderId="5"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12" fillId="4" borderId="0" xfId="0" applyFont="1" applyFill="1" applyBorder="1" applyAlignment="1" applyProtection="1">
      <alignment vertical="top"/>
      <protection locked="0" hidden="1"/>
    </xf>
    <xf numFmtId="0" fontId="0" fillId="0" borderId="0" xfId="0" applyProtection="1">
      <protection locked="0"/>
    </xf>
    <xf numFmtId="0" fontId="23"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0" xfId="0" quotePrefix="1" applyFont="1" applyFill="1" applyBorder="1" applyAlignment="1" applyProtection="1">
      <alignment horizontal="center" vertical="center" wrapText="1"/>
      <protection hidden="1"/>
    </xf>
    <xf numFmtId="0" fontId="8" fillId="0" borderId="0" xfId="0" applyFont="1" applyFill="1" applyAlignment="1" applyProtection="1">
      <alignment horizontal="center" vertical="center"/>
      <protection hidden="1"/>
    </xf>
    <xf numFmtId="0" fontId="1" fillId="3" borderId="3"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0" fillId="5" borderId="8" xfId="0" applyFont="1" applyFill="1" applyBorder="1" applyAlignment="1" applyProtection="1">
      <alignment horizontal="right"/>
      <protection hidden="1"/>
    </xf>
    <xf numFmtId="0" fontId="0" fillId="5" borderId="4" xfId="0" applyFont="1" applyFill="1" applyBorder="1" applyAlignment="1" applyProtection="1">
      <alignment horizontal="right"/>
      <protection hidden="1"/>
    </xf>
    <xf numFmtId="0" fontId="10" fillId="6" borderId="8" xfId="0" applyFont="1" applyFill="1" applyBorder="1" applyAlignment="1" applyProtection="1">
      <alignment horizontal="center"/>
      <protection locked="0"/>
    </xf>
    <xf numFmtId="0" fontId="10" fillId="6" borderId="4" xfId="0" applyFont="1" applyFill="1" applyBorder="1" applyAlignment="1" applyProtection="1">
      <alignment horizontal="center"/>
      <protection locked="0"/>
    </xf>
    <xf numFmtId="0" fontId="10" fillId="6" borderId="5" xfId="0" applyFont="1" applyFill="1" applyBorder="1" applyAlignment="1" applyProtection="1">
      <alignment horizontal="center"/>
      <protection locked="0"/>
    </xf>
    <xf numFmtId="0" fontId="10" fillId="6" borderId="6" xfId="0" applyFont="1" applyFill="1" applyBorder="1" applyAlignment="1" applyProtection="1">
      <alignment horizontal="center"/>
      <protection locked="0"/>
    </xf>
    <xf numFmtId="0" fontId="0" fillId="5" borderId="3" xfId="0" applyFont="1" applyFill="1" applyBorder="1" applyAlignment="1" applyProtection="1">
      <alignment horizontal="right"/>
      <protection hidden="1"/>
    </xf>
    <xf numFmtId="0" fontId="0" fillId="5" borderId="5" xfId="0" applyFont="1" applyFill="1" applyBorder="1" applyAlignment="1" applyProtection="1">
      <alignment horizontal="right"/>
      <protection hidden="1"/>
    </xf>
    <xf numFmtId="0" fontId="0" fillId="5" borderId="6" xfId="0" applyFont="1" applyFill="1" applyBorder="1" applyAlignment="1" applyProtection="1">
      <alignment horizontal="right"/>
      <protection hidden="1"/>
    </xf>
    <xf numFmtId="0" fontId="11" fillId="0" borderId="9"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11" fillId="0" borderId="7" xfId="0" applyFont="1" applyBorder="1" applyAlignment="1" applyProtection="1">
      <alignment horizontal="center"/>
      <protection hidden="1"/>
    </xf>
    <xf numFmtId="0" fontId="0" fillId="0" borderId="3" xfId="0" applyFont="1" applyBorder="1" applyAlignment="1" applyProtection="1">
      <alignment horizontal="left" vertical="top" wrapText="1"/>
      <protection hidden="1"/>
    </xf>
    <xf numFmtId="0" fontId="0" fillId="0" borderId="5" xfId="0" applyFont="1" applyBorder="1" applyAlignment="1" applyProtection="1">
      <alignment horizontal="left" vertical="top" wrapText="1"/>
      <protection hidden="1"/>
    </xf>
    <xf numFmtId="0" fontId="0" fillId="0" borderId="6" xfId="0" applyFont="1" applyBorder="1" applyAlignment="1" applyProtection="1">
      <alignment horizontal="left" vertical="top" wrapText="1"/>
      <protection hidden="1"/>
    </xf>
    <xf numFmtId="0" fontId="2" fillId="0" borderId="8"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0" fillId="5" borderId="3" xfId="0" applyFill="1" applyBorder="1" applyAlignment="1" applyProtection="1">
      <alignment horizontal="right"/>
      <protection hidden="1"/>
    </xf>
    <xf numFmtId="0" fontId="0" fillId="5" borderId="5" xfId="0" applyFill="1" applyBorder="1" applyAlignment="1" applyProtection="1">
      <alignment horizontal="right"/>
      <protection hidden="1"/>
    </xf>
    <xf numFmtId="0" fontId="11" fillId="0" borderId="8"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11" xfId="0" applyFont="1" applyBorder="1" applyAlignment="1" applyProtection="1">
      <alignment horizontal="center"/>
      <protection hidden="1"/>
    </xf>
    <xf numFmtId="0" fontId="0" fillId="5" borderId="8" xfId="0" applyFill="1" applyBorder="1" applyAlignment="1" applyProtection="1">
      <alignment horizontal="center"/>
      <protection hidden="1"/>
    </xf>
    <xf numFmtId="0" fontId="0" fillId="5" borderId="4" xfId="0" applyFill="1" applyBorder="1" applyAlignment="1" applyProtection="1">
      <alignment horizontal="center"/>
      <protection hidden="1"/>
    </xf>
    <xf numFmtId="0" fontId="0" fillId="0" borderId="3" xfId="0" applyBorder="1" applyAlignment="1" applyProtection="1">
      <alignment horizontal="left"/>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6" fillId="0" borderId="3" xfId="0" applyFont="1" applyFill="1" applyBorder="1" applyAlignment="1" applyProtection="1">
      <alignment horizontal="left"/>
      <protection hidden="1"/>
    </xf>
    <xf numFmtId="0" fontId="6" fillId="0" borderId="5" xfId="0" applyFont="1" applyFill="1" applyBorder="1" applyAlignment="1" applyProtection="1">
      <alignment horizontal="left"/>
      <protection hidden="1"/>
    </xf>
    <xf numFmtId="0" fontId="6" fillId="0" borderId="6" xfId="0" applyFont="1" applyFill="1" applyBorder="1" applyAlignment="1" applyProtection="1">
      <alignment horizontal="left"/>
      <protection hidden="1"/>
    </xf>
    <xf numFmtId="0" fontId="13" fillId="0" borderId="3"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6" xfId="0" applyFont="1" applyFill="1" applyBorder="1" applyAlignment="1" applyProtection="1">
      <alignment horizontal="left" vertical="top" wrapText="1"/>
    </xf>
    <xf numFmtId="0" fontId="0" fillId="0" borderId="3" xfId="0"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14" fillId="0" borderId="3"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3" fillId="2" borderId="5" xfId="0" applyFont="1" applyFill="1" applyBorder="1" applyAlignment="1" applyProtection="1">
      <alignment horizontal="center"/>
      <protection hidden="1"/>
    </xf>
    <xf numFmtId="0" fontId="1" fillId="2" borderId="5" xfId="0" applyFont="1" applyFill="1" applyBorder="1" applyAlignment="1" applyProtection="1">
      <alignment horizontal="center"/>
      <protection hidden="1"/>
    </xf>
    <xf numFmtId="0" fontId="1" fillId="2" borderId="6" xfId="0" applyFont="1" applyFill="1" applyBorder="1" applyAlignment="1" applyProtection="1">
      <alignment horizontal="center"/>
      <protection hidden="1"/>
    </xf>
    <xf numFmtId="0" fontId="14" fillId="2" borderId="3" xfId="0" applyFont="1" applyFill="1" applyBorder="1" applyAlignment="1" applyProtection="1">
      <alignment horizontal="center" vertical="center"/>
      <protection hidden="1"/>
    </xf>
    <xf numFmtId="0" fontId="14" fillId="2" borderId="6"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6" fillId="7" borderId="3" xfId="0" applyFont="1" applyFill="1" applyBorder="1" applyAlignment="1" applyProtection="1">
      <alignment horizontal="left" vertical="center"/>
      <protection hidden="1"/>
    </xf>
    <xf numFmtId="0" fontId="16" fillId="7" borderId="5" xfId="0" applyFont="1" applyFill="1" applyBorder="1" applyAlignment="1" applyProtection="1">
      <alignment horizontal="left" vertical="center"/>
      <protection hidden="1"/>
    </xf>
    <xf numFmtId="0" fontId="16" fillId="7" borderId="6" xfId="0" applyFont="1" applyFill="1" applyBorder="1" applyAlignment="1" applyProtection="1">
      <alignment horizontal="left" vertical="center"/>
      <protection hidden="1"/>
    </xf>
    <xf numFmtId="0" fontId="14" fillId="2" borderId="1" xfId="0" applyFont="1" applyFill="1" applyBorder="1" applyAlignment="1" applyProtection="1">
      <alignment horizontal="center"/>
      <protection hidden="1"/>
    </xf>
    <xf numFmtId="0" fontId="13" fillId="0" borderId="2"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wrapText="1"/>
      <protection locked="0"/>
    </xf>
    <xf numFmtId="0" fontId="13" fillId="0" borderId="12"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4" fillId="0" borderId="9" xfId="0" applyFont="1" applyFill="1" applyBorder="1" applyAlignment="1" applyProtection="1">
      <alignment horizontal="center"/>
      <protection hidden="1"/>
    </xf>
    <xf numFmtId="0" fontId="4" fillId="0" borderId="10" xfId="0" applyFont="1" applyFill="1" applyBorder="1" applyAlignment="1" applyProtection="1">
      <alignment horizontal="center"/>
      <protection hidden="1"/>
    </xf>
    <xf numFmtId="0" fontId="4" fillId="0" borderId="7" xfId="0" applyFont="1" applyFill="1" applyBorder="1" applyAlignment="1" applyProtection="1">
      <alignment horizontal="center"/>
      <protection hidden="1"/>
    </xf>
    <xf numFmtId="0" fontId="4" fillId="0" borderId="14"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15" xfId="0" applyFont="1" applyFill="1" applyBorder="1" applyAlignment="1" applyProtection="1">
      <alignment horizontal="center"/>
      <protection hidden="1"/>
    </xf>
    <xf numFmtId="0" fontId="4" fillId="0" borderId="8" xfId="0" applyFont="1"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4" fillId="0" borderId="11" xfId="0" applyFont="1" applyFill="1" applyBorder="1" applyAlignment="1" applyProtection="1">
      <alignment horizontal="center"/>
      <protection hidden="1"/>
    </xf>
    <xf numFmtId="0" fontId="14" fillId="2" borderId="3" xfId="0" applyFont="1" applyFill="1" applyBorder="1" applyAlignment="1" applyProtection="1">
      <alignment horizontal="center"/>
      <protection hidden="1"/>
    </xf>
    <xf numFmtId="0" fontId="14" fillId="2" borderId="5" xfId="0" applyFont="1" applyFill="1" applyBorder="1" applyAlignment="1" applyProtection="1">
      <alignment horizontal="center"/>
      <protection hidden="1"/>
    </xf>
    <xf numFmtId="0" fontId="14" fillId="2" borderId="6" xfId="0" applyFont="1" applyFill="1" applyBorder="1" applyAlignment="1" applyProtection="1">
      <alignment horizontal="center"/>
      <protection hidden="1"/>
    </xf>
    <xf numFmtId="0" fontId="11" fillId="0" borderId="9"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11" fillId="0" borderId="4" xfId="0" applyFont="1" applyFill="1" applyBorder="1" applyAlignment="1" applyProtection="1">
      <alignment horizontal="center" vertical="top" wrapText="1"/>
      <protection locked="0"/>
    </xf>
    <xf numFmtId="0" fontId="11" fillId="0" borderId="11" xfId="0" applyFont="1" applyFill="1" applyBorder="1" applyAlignment="1" applyProtection="1">
      <alignment horizontal="center" vertical="top" wrapText="1"/>
      <protection locked="0"/>
    </xf>
    <xf numFmtId="0" fontId="14" fillId="2" borderId="5" xfId="0" applyFont="1" applyFill="1" applyBorder="1" applyAlignment="1" applyProtection="1">
      <alignment horizontal="center" vertical="center"/>
      <protection hidden="1"/>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5"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0" fontId="1" fillId="3" borderId="3" xfId="0" applyFont="1" applyFill="1" applyBorder="1" applyAlignment="1" applyProtection="1">
      <alignment horizontal="center" vertical="center"/>
      <protection hidden="1"/>
    </xf>
    <xf numFmtId="0" fontId="1" fillId="3" borderId="5"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11" fillId="0" borderId="9" xfId="0" applyFont="1" applyBorder="1" applyAlignment="1" applyProtection="1">
      <alignment horizontal="left" vertical="top" wrapText="1"/>
      <protection hidden="1"/>
    </xf>
    <xf numFmtId="0" fontId="11" fillId="0" borderId="10" xfId="0" applyFont="1" applyBorder="1" applyAlignment="1" applyProtection="1">
      <alignment horizontal="left" vertical="top" wrapText="1"/>
      <protection hidden="1"/>
    </xf>
    <xf numFmtId="0" fontId="11" fillId="0" borderId="7" xfId="0" applyFont="1" applyBorder="1" applyAlignment="1" applyProtection="1">
      <alignment horizontal="left" vertical="top" wrapText="1"/>
      <protection hidden="1"/>
    </xf>
    <xf numFmtId="0" fontId="11" fillId="0" borderId="8" xfId="0" applyFont="1" applyBorder="1" applyAlignment="1" applyProtection="1">
      <alignment horizontal="left" vertical="top" wrapText="1"/>
      <protection hidden="1"/>
    </xf>
    <xf numFmtId="0" fontId="11" fillId="0" borderId="4" xfId="0" applyFont="1" applyBorder="1" applyAlignment="1" applyProtection="1">
      <alignment horizontal="left" vertical="top" wrapText="1"/>
      <protection hidden="1"/>
    </xf>
    <xf numFmtId="0" fontId="11" fillId="0" borderId="11" xfId="0" applyFont="1" applyBorder="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7" xfId="0" applyFont="1" applyBorder="1" applyAlignment="1" applyProtection="1">
      <alignment horizontal="left" vertical="top" wrapText="1"/>
      <protection hidden="1"/>
    </xf>
    <xf numFmtId="0" fontId="9" fillId="0" borderId="8" xfId="0" applyFont="1" applyBorder="1" applyAlignment="1" applyProtection="1">
      <alignment horizontal="left" vertical="top" wrapText="1"/>
      <protection hidden="1"/>
    </xf>
    <xf numFmtId="0" fontId="9" fillId="0" borderId="4" xfId="0" applyFont="1" applyBorder="1" applyAlignment="1" applyProtection="1">
      <alignment horizontal="left" vertical="top" wrapText="1"/>
      <protection hidden="1"/>
    </xf>
    <xf numFmtId="0" fontId="9" fillId="0" borderId="11" xfId="0" applyFont="1" applyBorder="1" applyAlignment="1" applyProtection="1">
      <alignment horizontal="left" vertical="top" wrapText="1"/>
      <protection hidden="1"/>
    </xf>
    <xf numFmtId="0" fontId="0" fillId="0" borderId="4" xfId="0" applyBorder="1" applyAlignment="1" applyProtection="1">
      <alignment horizontal="center"/>
      <protection locked="0"/>
    </xf>
    <xf numFmtId="9" fontId="17" fillId="8" borderId="5" xfId="1" applyFont="1" applyFill="1" applyBorder="1" applyAlignment="1" applyProtection="1">
      <alignment horizontal="center"/>
      <protection hidden="1"/>
    </xf>
    <xf numFmtId="9" fontId="17" fillId="8" borderId="6" xfId="1" applyFont="1" applyFill="1" applyBorder="1" applyAlignment="1" applyProtection="1">
      <alignment horizontal="center"/>
      <protection hidden="1"/>
    </xf>
    <xf numFmtId="0" fontId="1" fillId="8" borderId="1" xfId="0" applyFont="1" applyFill="1" applyBorder="1" applyAlignment="1" applyProtection="1">
      <alignment horizontal="center"/>
      <protection hidden="1"/>
    </xf>
    <xf numFmtId="0" fontId="1" fillId="8" borderId="3" xfId="0" applyFont="1" applyFill="1" applyBorder="1" applyAlignment="1" applyProtection="1">
      <alignment horizontal="center"/>
      <protection hidden="1"/>
    </xf>
    <xf numFmtId="0" fontId="1" fillId="8" borderId="5" xfId="0" applyFont="1" applyFill="1" applyBorder="1" applyAlignment="1" applyProtection="1">
      <alignment horizontal="center"/>
      <protection hidden="1"/>
    </xf>
    <xf numFmtId="0" fontId="2" fillId="0" borderId="8"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 fillId="0" borderId="11" xfId="0" applyFont="1" applyBorder="1" applyAlignment="1" applyProtection="1">
      <alignment horizontal="left" vertical="top" wrapText="1"/>
      <protection hidden="1"/>
    </xf>
    <xf numFmtId="0" fontId="17" fillId="0" borderId="1" xfId="0" applyFont="1" applyFill="1" applyBorder="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0" fontId="1" fillId="0" borderId="1" xfId="0" applyFont="1" applyBorder="1" applyAlignment="1" applyProtection="1">
      <alignment horizontal="center" vertical="top" wrapText="1"/>
      <protection hidden="1"/>
    </xf>
    <xf numFmtId="9" fontId="1" fillId="0" borderId="1" xfId="1" applyFont="1" applyBorder="1" applyAlignment="1" applyProtection="1">
      <alignment horizontal="center" vertical="top" wrapText="1"/>
      <protection locked="0"/>
    </xf>
    <xf numFmtId="0" fontId="17" fillId="0" borderId="1" xfId="0" applyFont="1" applyFill="1" applyBorder="1" applyAlignment="1" applyProtection="1">
      <alignment horizontal="center" vertical="top" wrapText="1"/>
      <protection locked="0"/>
    </xf>
    <xf numFmtId="0" fontId="2" fillId="0" borderId="14"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15" xfId="0" applyFont="1" applyBorder="1" applyAlignment="1" applyProtection="1">
      <alignment horizontal="left" vertical="top" wrapText="1"/>
      <protection hidden="1"/>
    </xf>
    <xf numFmtId="0" fontId="2" fillId="0" borderId="9" xfId="0" applyFont="1" applyBorder="1" applyAlignment="1" applyProtection="1">
      <alignment horizontal="left" vertical="top" wrapText="1"/>
      <protection hidden="1"/>
    </xf>
    <xf numFmtId="0" fontId="2" fillId="0" borderId="10" xfId="0" applyFont="1" applyBorder="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9" fillId="0" borderId="1"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protection hidden="1"/>
    </xf>
    <xf numFmtId="0" fontId="10" fillId="0" borderId="4" xfId="0" applyFont="1" applyFill="1" applyBorder="1" applyAlignment="1" applyProtection="1">
      <alignment horizontal="center"/>
      <protection hidden="1"/>
    </xf>
    <xf numFmtId="0" fontId="10" fillId="0" borderId="5" xfId="0" applyFont="1" applyFill="1" applyBorder="1" applyAlignment="1" applyProtection="1">
      <alignment horizontal="center"/>
      <protection hidden="1"/>
    </xf>
    <xf numFmtId="0" fontId="10" fillId="0" borderId="6" xfId="0" applyFont="1" applyFill="1" applyBorder="1" applyAlignment="1" applyProtection="1">
      <alignment horizontal="center"/>
      <protection hidden="1"/>
    </xf>
    <xf numFmtId="0" fontId="13" fillId="0" borderId="3" xfId="0" applyFont="1" applyFill="1" applyBorder="1" applyAlignment="1" applyProtection="1">
      <alignment horizontal="left" vertical="top" wrapText="1"/>
      <protection hidden="1"/>
    </xf>
    <xf numFmtId="0" fontId="13" fillId="0" borderId="5" xfId="0" applyFont="1" applyFill="1" applyBorder="1" applyAlignment="1" applyProtection="1">
      <alignment horizontal="left" vertical="top" wrapText="1"/>
      <protection hidden="1"/>
    </xf>
    <xf numFmtId="0" fontId="13" fillId="0" borderId="6" xfId="0" applyFont="1" applyFill="1" applyBorder="1" applyAlignment="1" applyProtection="1">
      <alignment horizontal="left" vertical="top" wrapText="1"/>
      <protection hidden="1"/>
    </xf>
    <xf numFmtId="0" fontId="0" fillId="0" borderId="3" xfId="0" applyFont="1" applyFill="1" applyBorder="1" applyAlignment="1" applyProtection="1">
      <alignment horizontal="left" vertical="top" wrapText="1"/>
      <protection locked="0"/>
    </xf>
    <xf numFmtId="0" fontId="11" fillId="4" borderId="9" xfId="0" applyFont="1" applyFill="1" applyBorder="1" applyAlignment="1" applyProtection="1">
      <alignment horizontal="center"/>
      <protection hidden="1"/>
    </xf>
    <xf numFmtId="0" fontId="11" fillId="4" borderId="10" xfId="0" applyFont="1" applyFill="1" applyBorder="1" applyAlignment="1" applyProtection="1">
      <alignment horizontal="center"/>
      <protection hidden="1"/>
    </xf>
    <xf numFmtId="0" fontId="11" fillId="4" borderId="7" xfId="0" applyFont="1" applyFill="1" applyBorder="1" applyAlignment="1" applyProtection="1">
      <alignment horizontal="center"/>
      <protection hidden="1"/>
    </xf>
    <xf numFmtId="0" fontId="13" fillId="0" borderId="3" xfId="0" applyFont="1" applyFill="1" applyBorder="1" applyAlignment="1" applyProtection="1">
      <alignment horizontal="left" vertical="center" wrapText="1"/>
      <protection hidden="1"/>
    </xf>
    <xf numFmtId="0" fontId="13" fillId="0" borderId="5" xfId="0" applyFont="1" applyFill="1" applyBorder="1" applyAlignment="1" applyProtection="1">
      <alignment horizontal="left" vertical="center" wrapText="1"/>
      <protection hidden="1"/>
    </xf>
    <xf numFmtId="0" fontId="13" fillId="0" borderId="6"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center"/>
      <protection hidden="1"/>
    </xf>
    <xf numFmtId="0" fontId="9" fillId="0" borderId="3" xfId="0" applyFont="1" applyFill="1" applyBorder="1" applyAlignment="1" applyProtection="1">
      <alignment horizontal="center" vertical="top" wrapText="1"/>
      <protection locked="0"/>
    </xf>
    <xf numFmtId="0" fontId="9" fillId="0" borderId="5" xfId="0" applyFont="1" applyFill="1" applyBorder="1" applyAlignment="1" applyProtection="1">
      <alignment horizontal="center" vertical="top" wrapText="1"/>
      <protection locked="0"/>
    </xf>
    <xf numFmtId="0" fontId="9" fillId="0" borderId="6" xfId="0" applyFont="1" applyFill="1" applyBorder="1" applyAlignment="1" applyProtection="1">
      <alignment horizontal="center" vertical="top" wrapText="1"/>
      <protection locked="0"/>
    </xf>
    <xf numFmtId="9" fontId="1" fillId="0" borderId="3" xfId="1" applyFont="1" applyBorder="1" applyAlignment="1" applyProtection="1">
      <alignment horizontal="center" vertical="top" wrapText="1"/>
      <protection locked="0"/>
    </xf>
    <xf numFmtId="9" fontId="1" fillId="0" borderId="6" xfId="1" applyFont="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locked="0"/>
    </xf>
    <xf numFmtId="0" fontId="17" fillId="0" borderId="5" xfId="0" applyFont="1" applyFill="1" applyBorder="1" applyAlignment="1" applyProtection="1">
      <alignment horizontal="center" vertical="top" wrapText="1"/>
      <protection locked="0"/>
    </xf>
    <xf numFmtId="0" fontId="17" fillId="0" borderId="6" xfId="0" applyFont="1" applyFill="1" applyBorder="1" applyAlignment="1" applyProtection="1">
      <alignment horizontal="center" vertical="top" wrapText="1"/>
      <protection locked="0"/>
    </xf>
    <xf numFmtId="0" fontId="17" fillId="0" borderId="3" xfId="0" applyFont="1" applyFill="1" applyBorder="1" applyAlignment="1" applyProtection="1">
      <alignment horizontal="center" vertical="top" wrapText="1"/>
      <protection hidden="1"/>
    </xf>
    <xf numFmtId="0" fontId="17" fillId="0" borderId="5" xfId="0" applyFont="1" applyFill="1" applyBorder="1" applyAlignment="1" applyProtection="1">
      <alignment horizontal="center" vertical="top" wrapText="1"/>
      <protection hidden="1"/>
    </xf>
    <xf numFmtId="0" fontId="17" fillId="0" borderId="6" xfId="0" applyFont="1" applyFill="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6" xfId="0" applyNumberFormat="1" applyFont="1" applyBorder="1" applyAlignment="1" applyProtection="1">
      <alignment horizontal="center" vertical="top" wrapText="1"/>
      <protection hidden="1"/>
    </xf>
    <xf numFmtId="0" fontId="21" fillId="0" borderId="0" xfId="0" applyFont="1" applyAlignment="1" applyProtection="1">
      <alignment horizontal="left" vertical="center" indent="2"/>
      <protection hidden="1"/>
    </xf>
    <xf numFmtId="0" fontId="1" fillId="0" borderId="0" xfId="0" applyFont="1" applyAlignment="1" applyProtection="1">
      <alignment horizontal="center"/>
      <protection hidden="1"/>
    </xf>
    <xf numFmtId="0" fontId="6" fillId="0" borderId="0" xfId="0" applyFont="1" applyFill="1" applyProtection="1">
      <protection hidden="1"/>
    </xf>
    <xf numFmtId="0" fontId="6" fillId="0" borderId="0" xfId="0" applyFont="1" applyFill="1" applyBorder="1" applyAlignment="1" applyProtection="1">
      <protection hidden="1"/>
    </xf>
    <xf numFmtId="0" fontId="25" fillId="0" borderId="0" xfId="0" applyFont="1" applyAlignment="1" applyProtection="1">
      <alignment horizontal="left" vertical="center" indent="2"/>
      <protection hidden="1"/>
    </xf>
    <xf numFmtId="0" fontId="6" fillId="0" borderId="0" xfId="0" applyFont="1" applyFill="1" applyAlignment="1" applyProtection="1">
      <alignment horizontal="left" vertical="center"/>
      <protection hidden="1"/>
    </xf>
    <xf numFmtId="0" fontId="26" fillId="0" borderId="0" xfId="0" applyFont="1" applyFill="1" applyAlignment="1" applyProtection="1">
      <alignment horizontal="left" vertical="center"/>
      <protection hidden="1"/>
    </xf>
    <xf numFmtId="0" fontId="6" fillId="0" borderId="0" xfId="0" applyFont="1" applyAlignment="1" applyProtection="1">
      <protection hidden="1"/>
    </xf>
    <xf numFmtId="0" fontId="6" fillId="0" borderId="0" xfId="0" applyFont="1" applyFill="1" applyAlignment="1" applyProtection="1">
      <alignment wrapText="1"/>
      <protection hidden="1"/>
    </xf>
  </cellXfs>
  <cellStyles count="2">
    <cellStyle name="Normal" xfId="0" builtinId="0"/>
    <cellStyle name="Porcentaje" xfId="1" builtinId="5"/>
  </cellStyles>
  <dxfs count="11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266700</xdr:colOff>
      <xdr:row>2</xdr:row>
      <xdr:rowOff>118697</xdr:rowOff>
    </xdr:from>
    <xdr:ext cx="1120286" cy="219075"/>
    <xdr:sp macro="" textlink="">
      <xdr:nvSpPr>
        <xdr:cNvPr id="6" name="Shape 3"/>
        <xdr:cNvSpPr txBox="1"/>
      </xdr:nvSpPr>
      <xdr:spPr>
        <a:xfrm>
          <a:off x="7410450" y="575897"/>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265233</xdr:colOff>
      <xdr:row>0</xdr:row>
      <xdr:rowOff>95250</xdr:rowOff>
    </xdr:from>
    <xdr:to>
      <xdr:col>28</xdr:col>
      <xdr:colOff>191964</xdr:colOff>
      <xdr:row>2</xdr:row>
      <xdr:rowOff>139212</xdr:rowOff>
    </xdr:to>
    <xdr:pic>
      <xdr:nvPicPr>
        <xdr:cNvPr id="7" name="Imagen 6"/>
        <xdr:cNvPicPr>
          <a:picLocks noChangeAspect="1"/>
        </xdr:cNvPicPr>
      </xdr:nvPicPr>
      <xdr:blipFill>
        <a:blip xmlns:r="http://schemas.openxmlformats.org/officeDocument/2006/relationships" r:embed="rId2"/>
        <a:stretch>
          <a:fillRect/>
        </a:stretch>
      </xdr:blipFill>
      <xdr:spPr>
        <a:xfrm>
          <a:off x="7694733" y="95250"/>
          <a:ext cx="498231" cy="501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257175</xdr:colOff>
      <xdr:row>2</xdr:row>
      <xdr:rowOff>118697</xdr:rowOff>
    </xdr:from>
    <xdr:ext cx="1120286" cy="219075"/>
    <xdr:sp macro="" textlink="">
      <xdr:nvSpPr>
        <xdr:cNvPr id="5" name="Shape 3"/>
        <xdr:cNvSpPr txBox="1"/>
      </xdr:nvSpPr>
      <xdr:spPr>
        <a:xfrm>
          <a:off x="7400925" y="575897"/>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255708</xdr:colOff>
      <xdr:row>0</xdr:row>
      <xdr:rowOff>95250</xdr:rowOff>
    </xdr:from>
    <xdr:to>
      <xdr:col>28</xdr:col>
      <xdr:colOff>182439</xdr:colOff>
      <xdr:row>2</xdr:row>
      <xdr:rowOff>139212</xdr:rowOff>
    </xdr:to>
    <xdr:pic>
      <xdr:nvPicPr>
        <xdr:cNvPr id="6" name="Imagen 5"/>
        <xdr:cNvPicPr>
          <a:picLocks noChangeAspect="1"/>
        </xdr:cNvPicPr>
      </xdr:nvPicPr>
      <xdr:blipFill>
        <a:blip xmlns:r="http://schemas.openxmlformats.org/officeDocument/2006/relationships" r:embed="rId2"/>
        <a:stretch>
          <a:fillRect/>
        </a:stretch>
      </xdr:blipFill>
      <xdr:spPr>
        <a:xfrm>
          <a:off x="7685208" y="95250"/>
          <a:ext cx="498231" cy="501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265039</xdr:colOff>
      <xdr:row>2</xdr:row>
      <xdr:rowOff>107929</xdr:rowOff>
    </xdr:from>
    <xdr:ext cx="1120286" cy="219075"/>
    <xdr:sp macro="" textlink="">
      <xdr:nvSpPr>
        <xdr:cNvPr id="5" name="Shape 3"/>
        <xdr:cNvSpPr txBox="1"/>
      </xdr:nvSpPr>
      <xdr:spPr>
        <a:xfrm>
          <a:off x="7512322" y="563472"/>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259431</xdr:colOff>
      <xdr:row>0</xdr:row>
      <xdr:rowOff>82825</xdr:rowOff>
    </xdr:from>
    <xdr:to>
      <xdr:col>28</xdr:col>
      <xdr:colOff>177879</xdr:colOff>
      <xdr:row>2</xdr:row>
      <xdr:rowOff>128444</xdr:rowOff>
    </xdr:to>
    <xdr:pic>
      <xdr:nvPicPr>
        <xdr:cNvPr id="7" name="Imagen 6"/>
        <xdr:cNvPicPr>
          <a:picLocks noChangeAspect="1"/>
        </xdr:cNvPicPr>
      </xdr:nvPicPr>
      <xdr:blipFill>
        <a:blip xmlns:r="http://schemas.openxmlformats.org/officeDocument/2006/relationships" r:embed="rId2"/>
        <a:stretch>
          <a:fillRect/>
        </a:stretch>
      </xdr:blipFill>
      <xdr:spPr>
        <a:xfrm>
          <a:off x="7796605" y="82825"/>
          <a:ext cx="498231" cy="501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273322</xdr:colOff>
      <xdr:row>2</xdr:row>
      <xdr:rowOff>107928</xdr:rowOff>
    </xdr:from>
    <xdr:ext cx="1120286" cy="219075"/>
    <xdr:sp macro="" textlink="">
      <xdr:nvSpPr>
        <xdr:cNvPr id="5" name="Shape 3"/>
        <xdr:cNvSpPr txBox="1"/>
      </xdr:nvSpPr>
      <xdr:spPr>
        <a:xfrm>
          <a:off x="7520605" y="563471"/>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267714</xdr:colOff>
      <xdr:row>0</xdr:row>
      <xdr:rowOff>82824</xdr:rowOff>
    </xdr:from>
    <xdr:to>
      <xdr:col>28</xdr:col>
      <xdr:colOff>186162</xdr:colOff>
      <xdr:row>2</xdr:row>
      <xdr:rowOff>128443</xdr:rowOff>
    </xdr:to>
    <xdr:pic>
      <xdr:nvPicPr>
        <xdr:cNvPr id="7" name="Imagen 6"/>
        <xdr:cNvPicPr>
          <a:picLocks noChangeAspect="1"/>
        </xdr:cNvPicPr>
      </xdr:nvPicPr>
      <xdr:blipFill>
        <a:blip xmlns:r="http://schemas.openxmlformats.org/officeDocument/2006/relationships" r:embed="rId2"/>
        <a:stretch>
          <a:fillRect/>
        </a:stretch>
      </xdr:blipFill>
      <xdr:spPr>
        <a:xfrm>
          <a:off x="7804888" y="82824"/>
          <a:ext cx="498231" cy="501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257175</xdr:colOff>
      <xdr:row>2</xdr:row>
      <xdr:rowOff>99647</xdr:rowOff>
    </xdr:from>
    <xdr:ext cx="1120286" cy="219075"/>
    <xdr:sp macro="" textlink="">
      <xdr:nvSpPr>
        <xdr:cNvPr id="5" name="Shape 3"/>
        <xdr:cNvSpPr txBox="1"/>
      </xdr:nvSpPr>
      <xdr:spPr>
        <a:xfrm>
          <a:off x="7400925" y="556847"/>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255708</xdr:colOff>
      <xdr:row>0</xdr:row>
      <xdr:rowOff>76200</xdr:rowOff>
    </xdr:from>
    <xdr:to>
      <xdr:col>28</xdr:col>
      <xdr:colOff>182439</xdr:colOff>
      <xdr:row>2</xdr:row>
      <xdr:rowOff>120162</xdr:rowOff>
    </xdr:to>
    <xdr:pic>
      <xdr:nvPicPr>
        <xdr:cNvPr id="7" name="Imagen 6"/>
        <xdr:cNvPicPr>
          <a:picLocks noChangeAspect="1"/>
        </xdr:cNvPicPr>
      </xdr:nvPicPr>
      <xdr:blipFill>
        <a:blip xmlns:r="http://schemas.openxmlformats.org/officeDocument/2006/relationships" r:embed="rId2"/>
        <a:stretch>
          <a:fillRect/>
        </a:stretch>
      </xdr:blipFill>
      <xdr:spPr>
        <a:xfrm>
          <a:off x="7685208" y="76200"/>
          <a:ext cx="498231" cy="501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273325</xdr:colOff>
      <xdr:row>2</xdr:row>
      <xdr:rowOff>99646</xdr:rowOff>
    </xdr:from>
    <xdr:ext cx="1120286" cy="219075"/>
    <xdr:sp macro="" textlink="">
      <xdr:nvSpPr>
        <xdr:cNvPr id="6" name="Shape 3"/>
        <xdr:cNvSpPr txBox="1"/>
      </xdr:nvSpPr>
      <xdr:spPr>
        <a:xfrm>
          <a:off x="7520608" y="555189"/>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267717</xdr:colOff>
      <xdr:row>0</xdr:row>
      <xdr:rowOff>74542</xdr:rowOff>
    </xdr:from>
    <xdr:to>
      <xdr:col>28</xdr:col>
      <xdr:colOff>186165</xdr:colOff>
      <xdr:row>2</xdr:row>
      <xdr:rowOff>120161</xdr:rowOff>
    </xdr:to>
    <xdr:pic>
      <xdr:nvPicPr>
        <xdr:cNvPr id="7" name="Imagen 6"/>
        <xdr:cNvPicPr>
          <a:picLocks noChangeAspect="1"/>
        </xdr:cNvPicPr>
      </xdr:nvPicPr>
      <xdr:blipFill>
        <a:blip xmlns:r="http://schemas.openxmlformats.org/officeDocument/2006/relationships" r:embed="rId2"/>
        <a:stretch>
          <a:fillRect/>
        </a:stretch>
      </xdr:blipFill>
      <xdr:spPr>
        <a:xfrm>
          <a:off x="7804891" y="74542"/>
          <a:ext cx="498231" cy="5011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114300</xdr:colOff>
      <xdr:row>3</xdr:row>
      <xdr:rowOff>76200</xdr:rowOff>
    </xdr:to>
    <xdr:pic>
      <xdr:nvPicPr>
        <xdr:cNvPr id="3" name="2 Imagen" descr="C:\Users\UTZMG 6\Pictures\Logo_UTZMG nuevo (1).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265041</xdr:colOff>
      <xdr:row>2</xdr:row>
      <xdr:rowOff>107928</xdr:rowOff>
    </xdr:from>
    <xdr:ext cx="1120286" cy="219075"/>
    <xdr:sp macro="" textlink="">
      <xdr:nvSpPr>
        <xdr:cNvPr id="6" name="Shape 3"/>
        <xdr:cNvSpPr txBox="1"/>
      </xdr:nvSpPr>
      <xdr:spPr>
        <a:xfrm>
          <a:off x="7512324" y="563471"/>
          <a:ext cx="1120286" cy="219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RE-02-07 Ver. G</a:t>
          </a:r>
          <a:endParaRPr sz="1400"/>
        </a:p>
      </xdr:txBody>
    </xdr:sp>
    <xdr:clientData fLocksWithSheet="0"/>
  </xdr:oneCellAnchor>
  <xdr:twoCellAnchor editAs="oneCell">
    <xdr:from>
      <xdr:col>26</xdr:col>
      <xdr:colOff>259433</xdr:colOff>
      <xdr:row>0</xdr:row>
      <xdr:rowOff>82824</xdr:rowOff>
    </xdr:from>
    <xdr:to>
      <xdr:col>28</xdr:col>
      <xdr:colOff>177881</xdr:colOff>
      <xdr:row>2</xdr:row>
      <xdr:rowOff>128443</xdr:rowOff>
    </xdr:to>
    <xdr:pic>
      <xdr:nvPicPr>
        <xdr:cNvPr id="7" name="Imagen 6"/>
        <xdr:cNvPicPr>
          <a:picLocks noChangeAspect="1"/>
        </xdr:cNvPicPr>
      </xdr:nvPicPr>
      <xdr:blipFill>
        <a:blip xmlns:r="http://schemas.openxmlformats.org/officeDocument/2006/relationships" r:embed="rId2"/>
        <a:stretch>
          <a:fillRect/>
        </a:stretch>
      </xdr:blipFill>
      <xdr:spPr>
        <a:xfrm>
          <a:off x="7796607" y="82824"/>
          <a:ext cx="498231" cy="5011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
  <sheetViews>
    <sheetView tabSelected="1" view="pageBreakPreview" zoomScale="120" zoomScaleNormal="100" zoomScaleSheetLayoutView="120" workbookViewId="0">
      <selection activeCell="F6" sqref="F6:AD6"/>
    </sheetView>
  </sheetViews>
  <sheetFormatPr baseColWidth="10" defaultColWidth="0" defaultRowHeight="15" zeroHeight="1" x14ac:dyDescent="0.25"/>
  <cols>
    <col min="1" max="29" width="4.28515625" style="24" customWidth="1"/>
    <col min="30" max="30" width="4.28515625" style="7" customWidth="1"/>
    <col min="31" max="31" width="8.140625" style="211" customWidth="1"/>
    <col min="32" max="37" width="4.28515625" style="211" hidden="1"/>
    <col min="38" max="38" width="4.5703125" style="211" hidden="1"/>
    <col min="39" max="39" width="4" style="211" hidden="1"/>
    <col min="40" max="41" width="11.42578125" style="211" hidden="1"/>
    <col min="42" max="42" width="4.28515625" style="211" hidden="1"/>
    <col min="43" max="50" width="0" style="211" hidden="1"/>
    <col min="51" max="16384" width="11.42578125" style="211" hidden="1"/>
  </cols>
  <sheetData>
    <row r="1" spans="1:39"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L1" s="211" t="s">
        <v>178</v>
      </c>
      <c r="AM1" s="211" t="s">
        <v>164</v>
      </c>
    </row>
    <row r="2" spans="1:39" ht="21" customHeight="1" x14ac:dyDescent="0.25">
      <c r="A2" s="40" t="s">
        <v>218</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L2" s="212" t="str">
        <f>BD!B2</f>
        <v>ÁLGEBRA LINEAL</v>
      </c>
      <c r="AM2" s="213" t="s">
        <v>202</v>
      </c>
    </row>
    <row r="3" spans="1:39"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L3" s="212" t="str">
        <f>BD!B3</f>
        <v>APLICACIONES DE IoT</v>
      </c>
      <c r="AM3" s="213" t="s">
        <v>210</v>
      </c>
    </row>
    <row r="4" spans="1:39"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212" t="str">
        <f>BD!B4</f>
        <v>APLICACIONES WEB</v>
      </c>
      <c r="AM4" s="213" t="s">
        <v>187</v>
      </c>
    </row>
    <row r="5" spans="1:39"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10</v>
      </c>
      <c r="AL5" s="212" t="str">
        <f>BD!B5</f>
        <v>APLICACIONES WEB ORIENTADAS A SERVICIOS</v>
      </c>
      <c r="AM5" s="213" t="s">
        <v>195</v>
      </c>
    </row>
    <row r="6" spans="1:39" ht="15.75" customHeight="1" x14ac:dyDescent="0.3">
      <c r="A6" s="44" t="s">
        <v>148</v>
      </c>
      <c r="B6" s="45"/>
      <c r="C6" s="45"/>
      <c r="D6" s="45"/>
      <c r="E6" s="45"/>
      <c r="F6" s="46" t="s">
        <v>1043</v>
      </c>
      <c r="G6" s="47"/>
      <c r="H6" s="47"/>
      <c r="I6" s="47"/>
      <c r="J6" s="47"/>
      <c r="K6" s="47"/>
      <c r="L6" s="47"/>
      <c r="M6" s="47"/>
      <c r="N6" s="47"/>
      <c r="O6" s="47"/>
      <c r="P6" s="47"/>
      <c r="Q6" s="47"/>
      <c r="R6" s="47"/>
      <c r="S6" s="47"/>
      <c r="T6" s="47"/>
      <c r="U6" s="47"/>
      <c r="V6" s="47"/>
      <c r="W6" s="47"/>
      <c r="X6" s="47"/>
      <c r="Y6" s="47"/>
      <c r="Z6" s="47"/>
      <c r="AA6" s="47"/>
      <c r="AB6" s="47"/>
      <c r="AC6" s="48"/>
      <c r="AD6" s="49"/>
      <c r="AL6" s="212" t="str">
        <f>BD!B6</f>
        <v>APLICACIONES WEB PARA I4.0</v>
      </c>
      <c r="AM6" s="213" t="s">
        <v>199</v>
      </c>
    </row>
    <row r="7" spans="1:39" ht="15.75" x14ac:dyDescent="0.25">
      <c r="A7" s="50" t="s">
        <v>149</v>
      </c>
      <c r="B7" s="51"/>
      <c r="C7" s="51"/>
      <c r="D7" s="51"/>
      <c r="E7" s="52"/>
      <c r="F7" s="53" t="str">
        <f>+VLOOKUP(F6,BD!B:VI,2,0)</f>
        <v>TECNOLOGÍAS DE LA INFORMACIÓN ÁREA DESARROLLO DE SOFTWARE MULTIPLATAFORMA</v>
      </c>
      <c r="G7" s="54"/>
      <c r="H7" s="54"/>
      <c r="I7" s="54"/>
      <c r="J7" s="54"/>
      <c r="K7" s="54"/>
      <c r="L7" s="54"/>
      <c r="M7" s="54"/>
      <c r="N7" s="54"/>
      <c r="O7" s="54"/>
      <c r="P7" s="54"/>
      <c r="Q7" s="54"/>
      <c r="R7" s="54"/>
      <c r="S7" s="54"/>
      <c r="T7" s="54"/>
      <c r="U7" s="54"/>
      <c r="V7" s="54"/>
      <c r="W7" s="54"/>
      <c r="X7" s="54"/>
      <c r="Y7" s="54"/>
      <c r="Z7" s="54"/>
      <c r="AA7" s="54"/>
      <c r="AB7" s="54"/>
      <c r="AC7" s="54"/>
      <c r="AD7" s="55"/>
      <c r="AL7" s="212" t="str">
        <f>BD!B7</f>
        <v>BASE DE DATOS</v>
      </c>
      <c r="AM7" s="213" t="s">
        <v>200</v>
      </c>
    </row>
    <row r="8" spans="1:39" x14ac:dyDescent="0.25">
      <c r="A8" s="62" t="s">
        <v>179</v>
      </c>
      <c r="B8" s="63"/>
      <c r="C8" s="63"/>
      <c r="D8" s="63"/>
      <c r="E8" s="63"/>
      <c r="F8" s="72" t="str">
        <f>+VLOOKUP(F6,BD!B:VI,11,0)</f>
        <v>Sistemas de Numeración</v>
      </c>
      <c r="G8" s="73"/>
      <c r="H8" s="73"/>
      <c r="I8" s="73"/>
      <c r="J8" s="73"/>
      <c r="K8" s="73"/>
      <c r="L8" s="73"/>
      <c r="M8" s="73"/>
      <c r="N8" s="73"/>
      <c r="O8" s="73"/>
      <c r="P8" s="73"/>
      <c r="Q8" s="73"/>
      <c r="R8" s="73"/>
      <c r="S8" s="73"/>
      <c r="T8" s="73"/>
      <c r="U8" s="73"/>
      <c r="V8" s="73"/>
      <c r="W8" s="73"/>
      <c r="X8" s="73"/>
      <c r="Y8" s="73"/>
      <c r="Z8" s="73"/>
      <c r="AA8" s="73"/>
      <c r="AB8" s="73"/>
      <c r="AC8" s="73"/>
      <c r="AD8" s="74"/>
      <c r="AL8" s="212" t="str">
        <f>BD!B8</f>
        <v>BASES DE DATOS PARA APLICACIONES</v>
      </c>
      <c r="AM8" s="213" t="s">
        <v>203</v>
      </c>
    </row>
    <row r="9" spans="1:39" ht="15.75" customHeight="1" x14ac:dyDescent="0.25">
      <c r="A9" s="44" t="s">
        <v>150</v>
      </c>
      <c r="B9" s="45"/>
      <c r="C9" s="45"/>
      <c r="D9" s="45"/>
      <c r="E9" s="45"/>
      <c r="F9" s="64" t="str">
        <f>+VLOOKUP(F6,BD!B:VI,4,0)</f>
        <v>Primero</v>
      </c>
      <c r="G9" s="65"/>
      <c r="H9" s="66"/>
      <c r="I9" s="10" t="s">
        <v>151</v>
      </c>
      <c r="J9" s="11"/>
      <c r="K9" s="11"/>
      <c r="L9" s="12">
        <f>+VLOOKUP(F6,BD!B:VI,12,0)</f>
        <v>6</v>
      </c>
      <c r="M9" s="67" t="s">
        <v>152</v>
      </c>
      <c r="N9" s="68"/>
      <c r="O9" s="68"/>
      <c r="P9" s="13">
        <f>+VLOOKUP(F6,BD!B:VI,13,0)</f>
        <v>12</v>
      </c>
      <c r="Q9" s="67" t="s">
        <v>153</v>
      </c>
      <c r="R9" s="68"/>
      <c r="S9" s="68"/>
      <c r="T9" s="68"/>
      <c r="U9" s="14">
        <f>+VLOOKUP(F6,BD!B:VI,8,0)</f>
        <v>6</v>
      </c>
      <c r="V9" s="67" t="s">
        <v>154</v>
      </c>
      <c r="W9" s="68"/>
      <c r="X9" s="68"/>
      <c r="Y9" s="68"/>
      <c r="Z9" s="69" t="str">
        <f>+VLOOKUP(F6,BD!B:VI,57,0)</f>
        <v>Aula</v>
      </c>
      <c r="AA9" s="70"/>
      <c r="AB9" s="70"/>
      <c r="AC9" s="70"/>
      <c r="AD9" s="71"/>
      <c r="AL9" s="212" t="str">
        <f>BD!B9</f>
        <v xml:space="preserve">BASES DE DATOS PARA CÓMPUTO EN LA NUBE </v>
      </c>
      <c r="AM9" s="213" t="s">
        <v>194</v>
      </c>
    </row>
    <row r="10" spans="1:39"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212" t="str">
        <f>BD!B10</f>
        <v>CÁLCULO DIFERENCIAL</v>
      </c>
      <c r="AM10" s="213" t="s">
        <v>189</v>
      </c>
    </row>
    <row r="11" spans="1:39" ht="34.5" customHeight="1" x14ac:dyDescent="0.25">
      <c r="A11" s="56" t="str">
        <f>+VLOOKUP(F6,BD!B:VI,15,0)</f>
        <v>El alumno resolverá problemas matemáticos de la vida cotidiana para contribuir a su manejo en el nivel superior.</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212" t="str">
        <f>BD!B11</f>
        <v>DESARROLLO DE HABILIDADES DEL PENSAMIENTO LÓGICO</v>
      </c>
      <c r="AM11" s="213" t="s">
        <v>204</v>
      </c>
    </row>
    <row r="12" spans="1:39"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212" t="str">
        <f>BD!B12</f>
        <v xml:space="preserve">DESARROLLO MÓVIL MULTIPLATAFORMA </v>
      </c>
      <c r="AM12" s="213" t="s">
        <v>205</v>
      </c>
    </row>
    <row r="13" spans="1:39" ht="21" customHeight="1" x14ac:dyDescent="0.25">
      <c r="A13" s="59"/>
      <c r="B13" s="60"/>
      <c r="C13" s="60"/>
      <c r="D13" s="60"/>
      <c r="E13" s="60"/>
      <c r="F13" s="60"/>
      <c r="G13" s="60"/>
      <c r="H13" s="60"/>
      <c r="I13" s="60"/>
      <c r="J13" s="60"/>
      <c r="K13" s="60"/>
      <c r="L13" s="60"/>
      <c r="M13" s="60"/>
      <c r="N13" s="60"/>
      <c r="O13" s="61"/>
      <c r="P13" s="26" t="s">
        <v>156</v>
      </c>
      <c r="Q13" s="59"/>
      <c r="R13" s="60"/>
      <c r="S13" s="60"/>
      <c r="T13" s="60"/>
      <c r="U13" s="60"/>
      <c r="V13" s="60"/>
      <c r="W13" s="60"/>
      <c r="X13" s="60"/>
      <c r="Y13" s="60"/>
      <c r="Z13" s="60"/>
      <c r="AA13" s="60"/>
      <c r="AB13" s="60"/>
      <c r="AC13" s="60"/>
      <c r="AD13" s="61"/>
      <c r="AE13" s="211" t="s">
        <v>156</v>
      </c>
      <c r="AL13" s="212" t="str">
        <f>BD!B13</f>
        <v>DISEÑO DE APPS</v>
      </c>
      <c r="AM13" s="213" t="s">
        <v>191</v>
      </c>
    </row>
    <row r="14" spans="1:39" ht="21" customHeight="1" x14ac:dyDescent="0.25">
      <c r="A14" s="59"/>
      <c r="B14" s="60"/>
      <c r="C14" s="60"/>
      <c r="D14" s="60"/>
      <c r="E14" s="60"/>
      <c r="F14" s="60"/>
      <c r="G14" s="60"/>
      <c r="H14" s="60"/>
      <c r="I14" s="60"/>
      <c r="J14" s="60"/>
      <c r="K14" s="60"/>
      <c r="L14" s="60"/>
      <c r="M14" s="60"/>
      <c r="N14" s="60"/>
      <c r="O14" s="61"/>
      <c r="P14" s="26" t="s">
        <v>156</v>
      </c>
      <c r="Q14" s="59"/>
      <c r="R14" s="60"/>
      <c r="S14" s="60"/>
      <c r="T14" s="60"/>
      <c r="U14" s="60"/>
      <c r="V14" s="60"/>
      <c r="W14" s="60"/>
      <c r="X14" s="60"/>
      <c r="Y14" s="60"/>
      <c r="Z14" s="60"/>
      <c r="AA14" s="60"/>
      <c r="AB14" s="60"/>
      <c r="AC14" s="60"/>
      <c r="AD14" s="61"/>
      <c r="AE14" s="211" t="s">
        <v>156</v>
      </c>
      <c r="AL14" s="212" t="str">
        <f>BD!B14</f>
        <v>ESTÁNDARES Y MÉTRICAS PARA EL DE DESARROLLO DE SOFTWARE</v>
      </c>
      <c r="AM14" s="213" t="s">
        <v>197</v>
      </c>
    </row>
    <row r="15" spans="1:39"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212" t="str">
        <f>BD!B15</f>
        <v>ESTRUCTURAS DE DATOS APLICADAS</v>
      </c>
      <c r="AM15" s="213" t="s">
        <v>206</v>
      </c>
    </row>
    <row r="16" spans="1:39"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212" t="str">
        <f>BD!B16</f>
        <v>EVALUACIÓN Y MEJORA PARA EL DESARROLLO DE SOFTWARE</v>
      </c>
      <c r="AM16" s="213" t="s">
        <v>192</v>
      </c>
    </row>
    <row r="17" spans="1:39" s="214" customFormat="1" ht="39" customHeight="1" x14ac:dyDescent="0.25">
      <c r="A17" s="75" t="str">
        <f>IF(VLOOKUP(F6,BD!B:VI,16,0)=0,"----------------------------------------------------",(VLOOKUP(F6,BD!B:VI,16,0)))</f>
        <v>Clasificación de los números reales</v>
      </c>
      <c r="B17" s="76"/>
      <c r="C17" s="76"/>
      <c r="D17" s="76"/>
      <c r="E17" s="76"/>
      <c r="F17" s="76"/>
      <c r="G17" s="77"/>
      <c r="H17" s="7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L17" s="212" t="str">
        <f>BD!B17</f>
        <v>EXPRESIÓN ORAL Y ESCRITA I</v>
      </c>
      <c r="AM17" s="213" t="s">
        <v>207</v>
      </c>
    </row>
    <row r="18" spans="1:39" s="214" customFormat="1" ht="39" customHeight="1" x14ac:dyDescent="0.25">
      <c r="A18" s="75" t="str">
        <f>IF(VLOOKUP(F6,BD!B:VI,20,0)=0,"----------------------------------------------------",(VLOOKUP(F6,BD!B:VI,20,0)))</f>
        <v>Números complejos</v>
      </c>
      <c r="B18" s="76"/>
      <c r="C18" s="76"/>
      <c r="D18" s="76"/>
      <c r="E18" s="76"/>
      <c r="F18" s="76"/>
      <c r="G18" s="77"/>
      <c r="H18" s="7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L18" s="212" t="str">
        <f>BD!B18</f>
        <v>EXPRESIÓN ORAL Y ESCRITA II</v>
      </c>
      <c r="AM18" s="213" t="s">
        <v>193</v>
      </c>
    </row>
    <row r="19" spans="1:39" s="214" customFormat="1" ht="39" customHeight="1" x14ac:dyDescent="0.25">
      <c r="A19" s="75" t="str">
        <f>IF(VLOOKUP(F6,BD!B:VI,24,0)=0,"----------------------------------------------------",(VLOOKUP(F6,BD!B:VI,24,0)))</f>
        <v>Sistemas de numeración</v>
      </c>
      <c r="B19" s="76"/>
      <c r="C19" s="76"/>
      <c r="D19" s="76"/>
      <c r="E19" s="76"/>
      <c r="F19" s="76"/>
      <c r="G19" s="77"/>
      <c r="H19" s="78"/>
      <c r="I19" s="79"/>
      <c r="J19" s="79"/>
      <c r="K19" s="79"/>
      <c r="L19" s="79"/>
      <c r="M19" s="79"/>
      <c r="N19" s="79"/>
      <c r="O19" s="79"/>
      <c r="P19" s="79"/>
      <c r="Q19" s="79"/>
      <c r="R19" s="79"/>
      <c r="S19" s="79"/>
      <c r="T19" s="79"/>
      <c r="U19" s="79"/>
      <c r="V19" s="79"/>
      <c r="W19" s="79"/>
      <c r="X19" s="79"/>
      <c r="Y19" s="80"/>
      <c r="Z19" s="81"/>
      <c r="AA19" s="82"/>
      <c r="AB19" s="83" t="str">
        <f t="shared" si="0"/>
        <v/>
      </c>
      <c r="AC19" s="83"/>
      <c r="AD19" s="83"/>
      <c r="AL19" s="212" t="str">
        <f>BD!B19</f>
        <v xml:space="preserve">FORMACIÓN SOCIOCULTURAL I
</v>
      </c>
      <c r="AM19" s="213" t="s">
        <v>198</v>
      </c>
    </row>
    <row r="20" spans="1:39" s="214" customFormat="1" ht="39" customHeight="1" x14ac:dyDescent="0.25">
      <c r="A20" s="75" t="str">
        <f>IF(VLOOKUP(F6,BD!B:VI,28,0)=0,"----------------------------------------------------",(VLOOKUP(F6,BD!B:VI,28,0)))</f>
        <v>----------------------------------------------------</v>
      </c>
      <c r="B20" s="76"/>
      <c r="C20" s="76"/>
      <c r="D20" s="76"/>
      <c r="E20" s="76"/>
      <c r="F20" s="76"/>
      <c r="G20" s="77"/>
      <c r="H20" s="78"/>
      <c r="I20" s="79"/>
      <c r="J20" s="79"/>
      <c r="K20" s="79"/>
      <c r="L20" s="79"/>
      <c r="M20" s="79"/>
      <c r="N20" s="79"/>
      <c r="O20" s="79"/>
      <c r="P20" s="79"/>
      <c r="Q20" s="79"/>
      <c r="R20" s="79"/>
      <c r="S20" s="79"/>
      <c r="T20" s="79"/>
      <c r="U20" s="79"/>
      <c r="V20" s="79"/>
      <c r="W20" s="79"/>
      <c r="X20" s="79"/>
      <c r="Y20" s="80"/>
      <c r="Z20" s="81"/>
      <c r="AA20" s="82"/>
      <c r="AB20" s="83" t="str">
        <f t="shared" si="0"/>
        <v/>
      </c>
      <c r="AC20" s="83"/>
      <c r="AD20" s="83"/>
      <c r="AL20" s="212" t="str">
        <f>BD!B20</f>
        <v>FORMACIÓN SOCIOCULTURAL II</v>
      </c>
      <c r="AM20" s="213" t="s">
        <v>190</v>
      </c>
    </row>
    <row r="21" spans="1:39" s="214" customFormat="1" ht="39" customHeight="1" x14ac:dyDescent="0.25">
      <c r="A21" s="75" t="str">
        <f>IF(VLOOKUP(F6,BD!B:VI,32,0)=0,"----------------------------------------------------",(VLOOKUP(F6,BD!B:VI,32,0)))</f>
        <v>----------------------------------------------------</v>
      </c>
      <c r="B21" s="76"/>
      <c r="C21" s="76"/>
      <c r="D21" s="76"/>
      <c r="E21" s="76"/>
      <c r="F21" s="76"/>
      <c r="G21" s="77"/>
      <c r="H21" s="78"/>
      <c r="I21" s="79"/>
      <c r="J21" s="79"/>
      <c r="K21" s="79"/>
      <c r="L21" s="79"/>
      <c r="M21" s="79"/>
      <c r="N21" s="79"/>
      <c r="O21" s="79"/>
      <c r="P21" s="79"/>
      <c r="Q21" s="79"/>
      <c r="R21" s="79"/>
      <c r="S21" s="79"/>
      <c r="T21" s="79"/>
      <c r="U21" s="79"/>
      <c r="V21" s="79"/>
      <c r="W21" s="79"/>
      <c r="X21" s="79"/>
      <c r="Y21" s="80"/>
      <c r="Z21" s="81"/>
      <c r="AA21" s="82"/>
      <c r="AB21" s="83" t="str">
        <f t="shared" si="0"/>
        <v/>
      </c>
      <c r="AC21" s="83"/>
      <c r="AD21" s="83"/>
      <c r="AL21" s="212" t="str">
        <f>BD!B21</f>
        <v>FORMACIÓN SOCIOCULTURAL III</v>
      </c>
      <c r="AM21" s="213" t="s">
        <v>196</v>
      </c>
    </row>
    <row r="22" spans="1:39" s="214" customFormat="1" ht="39" customHeight="1" x14ac:dyDescent="0.25">
      <c r="A22" s="75" t="str">
        <f>IF(VLOOKUP(F6,BD!B:VI,36,0)=0,"----------------------------------------------------",(VLOOKUP(F6,BD!B:VI,36,0)))</f>
        <v>----------------------------------------------------</v>
      </c>
      <c r="B22" s="76"/>
      <c r="C22" s="76"/>
      <c r="D22" s="76"/>
      <c r="E22" s="76"/>
      <c r="F22" s="76"/>
      <c r="G22" s="77"/>
      <c r="H22" s="7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215"/>
      <c r="AL22" s="212" t="str">
        <f>BD!B22</f>
        <v>FORMACIÓN SOCIOCULTURAL IV</v>
      </c>
      <c r="AM22" s="213" t="s">
        <v>208</v>
      </c>
    </row>
    <row r="23" spans="1:39" s="214" customFormat="1" ht="39" customHeight="1" x14ac:dyDescent="0.25">
      <c r="A23" s="75" t="str">
        <f>IF(VLOOKUP(F6,BD!B:VI,40,0)=0,"----------------------------------------------------",(VLOOKUP(F6,BD!B:VI,40,0)))</f>
        <v>----------------------------------------------------</v>
      </c>
      <c r="B23" s="76"/>
      <c r="C23" s="76"/>
      <c r="D23" s="76"/>
      <c r="E23" s="76"/>
      <c r="F23" s="76"/>
      <c r="G23" s="77"/>
      <c r="H23" s="78"/>
      <c r="I23" s="79"/>
      <c r="J23" s="79"/>
      <c r="K23" s="79"/>
      <c r="L23" s="79"/>
      <c r="M23" s="79"/>
      <c r="N23" s="79"/>
      <c r="O23" s="79"/>
      <c r="P23" s="79"/>
      <c r="Q23" s="79"/>
      <c r="R23" s="79"/>
      <c r="S23" s="79"/>
      <c r="T23" s="79"/>
      <c r="U23" s="79"/>
      <c r="V23" s="79"/>
      <c r="W23" s="79"/>
      <c r="X23" s="79"/>
      <c r="Y23" s="80"/>
      <c r="Z23" s="81"/>
      <c r="AA23" s="82"/>
      <c r="AB23" s="83" t="str">
        <f t="shared" si="0"/>
        <v/>
      </c>
      <c r="AC23" s="83"/>
      <c r="AD23" s="83"/>
      <c r="AL23" s="212" t="str">
        <f>BD!B23</f>
        <v>FUNCIONES MATEMÁTICAS</v>
      </c>
      <c r="AM23" s="213" t="s">
        <v>209</v>
      </c>
    </row>
    <row r="24" spans="1:39" ht="18" customHeight="1" x14ac:dyDescent="0.25">
      <c r="A24" s="95" t="s">
        <v>214</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212" t="str">
        <f>BD!B24</f>
        <v>FUNDAMENTOS DE REDES</v>
      </c>
      <c r="AM24" s="213" t="s">
        <v>188</v>
      </c>
    </row>
    <row r="25" spans="1:39"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20" t="s">
        <v>165</v>
      </c>
      <c r="Z25" s="98" t="s">
        <v>166</v>
      </c>
      <c r="AA25" s="98"/>
      <c r="AB25" s="98"/>
      <c r="AC25" s="98"/>
      <c r="AD25" s="98"/>
      <c r="AL25" s="212" t="str">
        <f>BD!B25</f>
        <v>FUNDAMENTOS DE TI</v>
      </c>
      <c r="AM25" s="213" t="s">
        <v>201</v>
      </c>
    </row>
    <row r="26" spans="1:39"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212" t="str">
        <f>BD!B26</f>
        <v>INGLÉS I</v>
      </c>
    </row>
    <row r="27" spans="1:39"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212" t="str">
        <f>BD!B27</f>
        <v xml:space="preserve">INGLÉS II </v>
      </c>
    </row>
    <row r="28" spans="1:39"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212" t="str">
        <f>BD!B28</f>
        <v>INGLÉS III</v>
      </c>
    </row>
    <row r="29" spans="1:39"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212" t="str">
        <f>BD!B29</f>
        <v>INGLÉS IV</v>
      </c>
    </row>
    <row r="30" spans="1:39"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212" t="str">
        <f>BD!B30</f>
        <v>INGLÉS V</v>
      </c>
    </row>
    <row r="31" spans="1:39"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212" t="str">
        <f>BD!B31</f>
        <v>INTEGRADORA I</v>
      </c>
    </row>
    <row r="32" spans="1:39"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212" t="str">
        <f>BD!B32</f>
        <v>INTEGRADORA II</v>
      </c>
    </row>
    <row r="33" spans="1:38"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212" t="str">
        <f>BD!B33</f>
        <v>INTERCONEXIÓN DE REDES</v>
      </c>
    </row>
    <row r="34" spans="1:38"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212" t="str">
        <f>BD!B34</f>
        <v xml:space="preserve">INTRODUCCIÓN AL DISEÑO DIGITAL
</v>
      </c>
    </row>
    <row r="35" spans="1:38" x14ac:dyDescent="0.25">
      <c r="A35" s="17" t="s">
        <v>161</v>
      </c>
      <c r="B35" s="88" t="s">
        <v>167</v>
      </c>
      <c r="C35" s="88"/>
      <c r="D35" s="88"/>
      <c r="E35" s="88"/>
      <c r="F35" s="88"/>
      <c r="G35" s="88"/>
      <c r="H35" s="88"/>
      <c r="I35" s="88"/>
      <c r="J35" s="88"/>
      <c r="K35" s="88"/>
      <c r="L35" s="88"/>
      <c r="M35" s="88"/>
      <c r="N35" s="88"/>
      <c r="O35" s="88"/>
      <c r="P35" s="88"/>
      <c r="Q35" s="88"/>
      <c r="R35" s="89"/>
      <c r="S35" s="18" t="s">
        <v>163</v>
      </c>
      <c r="T35" s="87" t="s">
        <v>164</v>
      </c>
      <c r="U35" s="87"/>
      <c r="V35" s="87"/>
      <c r="W35" s="87"/>
      <c r="X35" s="19"/>
      <c r="Y35" s="20" t="s">
        <v>165</v>
      </c>
      <c r="Z35" s="123" t="s">
        <v>166</v>
      </c>
      <c r="AA35" s="124"/>
      <c r="AB35" s="124"/>
      <c r="AC35" s="124"/>
      <c r="AD35" s="125"/>
      <c r="AL35" s="212" t="str">
        <f>BD!B35</f>
        <v>METODOLOGÍA DE LA PROGRAMACIÓN</v>
      </c>
    </row>
    <row r="36" spans="1:38"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212" t="str">
        <f>BD!B36</f>
        <v xml:space="preserve">METODOLOGÍAS Y MODELADO DE DESARROLLO DE SOFTWARE
</v>
      </c>
    </row>
    <row r="37" spans="1:38"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212" t="str">
        <f>BD!B37</f>
        <v>PRINCIPIOS DE IoT</v>
      </c>
    </row>
    <row r="38" spans="1:38"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212" t="str">
        <f>BD!B38</f>
        <v>PROBABILIDAD Y ESTADÍSTICA</v>
      </c>
    </row>
    <row r="39" spans="1:38"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212" t="str">
        <f>BD!B39</f>
        <v>PROGRAMACIÓN ORIENTADA A OBJETOS</v>
      </c>
    </row>
    <row r="40" spans="1:38"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212" t="str">
        <f>BD!B40</f>
        <v xml:space="preserve">SISTEMAS OPERATIVOS </v>
      </c>
    </row>
    <row r="41" spans="1:38"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212"/>
    </row>
    <row r="42" spans="1:38"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212"/>
    </row>
    <row r="43" spans="1:38"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212"/>
    </row>
    <row r="44" spans="1:38"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212"/>
    </row>
    <row r="45" spans="1:38"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212"/>
    </row>
    <row r="46" spans="1:38"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212"/>
    </row>
    <row r="47" spans="1:38"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212"/>
    </row>
    <row r="48" spans="1:38"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212"/>
    </row>
    <row r="49" spans="1:38"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212"/>
    </row>
    <row r="50" spans="1:38"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212"/>
    </row>
    <row r="51" spans="1:38"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212"/>
    </row>
    <row r="52" spans="1:38"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212"/>
    </row>
    <row r="53" spans="1:38"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212"/>
    </row>
    <row r="54" spans="1:38"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212"/>
    </row>
    <row r="55" spans="1:38"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212"/>
    </row>
    <row r="56" spans="1:38"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212"/>
    </row>
    <row r="57" spans="1:38" x14ac:dyDescent="0.25">
      <c r="A57" s="17" t="s">
        <v>161</v>
      </c>
      <c r="B57" s="88" t="s">
        <v>168</v>
      </c>
      <c r="C57" s="88"/>
      <c r="D57" s="88"/>
      <c r="E57" s="88"/>
      <c r="F57" s="88"/>
      <c r="G57" s="88"/>
      <c r="H57" s="88"/>
      <c r="I57" s="88"/>
      <c r="J57" s="88"/>
      <c r="K57" s="88"/>
      <c r="L57" s="88"/>
      <c r="M57" s="88"/>
      <c r="N57" s="88"/>
      <c r="O57" s="88"/>
      <c r="P57" s="88"/>
      <c r="Q57" s="88"/>
      <c r="R57" s="89"/>
      <c r="S57" s="18" t="s">
        <v>163</v>
      </c>
      <c r="T57" s="87" t="s">
        <v>164</v>
      </c>
      <c r="U57" s="87"/>
      <c r="V57" s="87"/>
      <c r="W57" s="87"/>
      <c r="X57" s="19"/>
      <c r="Y57" s="20" t="s">
        <v>165</v>
      </c>
      <c r="Z57" s="90" t="s">
        <v>166</v>
      </c>
      <c r="AA57" s="135"/>
      <c r="AB57" s="135"/>
      <c r="AC57" s="135"/>
      <c r="AD57" s="91"/>
      <c r="AL57" s="216"/>
    </row>
    <row r="58" spans="1:38"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L58" s="212"/>
    </row>
    <row r="59" spans="1:38"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L59" s="212"/>
    </row>
    <row r="60" spans="1:38"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row>
    <row r="61" spans="1:38"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row>
    <row r="62" spans="1:38"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row>
    <row r="63" spans="1:38"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row>
    <row r="64" spans="1:38"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row>
    <row r="65" spans="1:30"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row>
    <row r="66" spans="1:30"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row>
    <row r="67" spans="1:30" s="217"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row>
    <row r="68" spans="1:30" x14ac:dyDescent="0.25">
      <c r="A68" s="148" t="str">
        <f>+VLOOKUP(F6,BD!B:VI,52,0)</f>
        <v xml:space="preserve">A partir de un caso de estudio resuelve problemas de su entorno en el que involucren la aplicación de:
- Números reales
- Números complejos
- Sistemas de numeración
</v>
      </c>
      <c r="B68" s="149"/>
      <c r="C68" s="149"/>
      <c r="D68" s="149"/>
      <c r="E68" s="149"/>
      <c r="F68" s="149"/>
      <c r="G68" s="149"/>
      <c r="H68" s="149"/>
      <c r="I68" s="149"/>
      <c r="J68" s="149"/>
      <c r="K68" s="149"/>
      <c r="L68" s="149"/>
      <c r="M68" s="149"/>
      <c r="N68" s="149"/>
      <c r="O68" s="149"/>
      <c r="P68" s="149"/>
      <c r="Q68" s="149"/>
      <c r="R68" s="149"/>
      <c r="S68" s="149"/>
      <c r="T68" s="150"/>
      <c r="U68" s="154" t="str">
        <f>+VLOOKUP(F6,BD!B:VI,53,0)</f>
        <v xml:space="preserve">1. Comprender los números reales y su representación en la recta numérica
2. Identificar el proceso de solución de operaciones aritméticas
3. Comprender el proceso de números complejos y su representación en forma gráfica y polar
4. Explicar los sistemas de numeración y sus conversiones entre ellas
</v>
      </c>
      <c r="V68" s="155"/>
      <c r="W68" s="155"/>
      <c r="X68" s="155"/>
      <c r="Y68" s="155"/>
      <c r="Z68" s="155"/>
      <c r="AA68" s="155"/>
      <c r="AB68" s="155"/>
      <c r="AC68" s="155"/>
      <c r="AD68" s="156"/>
    </row>
    <row r="69" spans="1:30" s="217"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row>
    <row r="70" spans="1:30" s="217"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row>
    <row r="71" spans="1:30" ht="18.75" x14ac:dyDescent="0.3">
      <c r="A71" s="163" t="s">
        <v>212</v>
      </c>
      <c r="B71" s="163"/>
      <c r="C71" s="163"/>
      <c r="D71" s="163"/>
      <c r="E71" s="163"/>
      <c r="F71" s="163"/>
      <c r="G71" s="163"/>
      <c r="H71" s="163"/>
      <c r="I71" s="163"/>
      <c r="J71" s="163"/>
      <c r="K71" s="163"/>
      <c r="L71" s="163"/>
      <c r="M71" s="163"/>
      <c r="N71" s="163"/>
      <c r="O71" s="163"/>
      <c r="P71" s="164" t="s">
        <v>172</v>
      </c>
      <c r="Q71" s="165"/>
      <c r="R71" s="165"/>
      <c r="S71" s="165"/>
      <c r="T71" s="165"/>
      <c r="U71" s="165"/>
      <c r="V71" s="165"/>
      <c r="W71" s="165"/>
      <c r="X71" s="165"/>
      <c r="Y71" s="165"/>
      <c r="Z71" s="165"/>
      <c r="AA71" s="165"/>
      <c r="AB71" s="165"/>
      <c r="AC71" s="161" t="s">
        <v>173</v>
      </c>
      <c r="AD71" s="162"/>
    </row>
    <row r="72" spans="1:30"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80"/>
      <c r="Q72" s="180"/>
      <c r="R72" s="180"/>
      <c r="S72" s="180"/>
      <c r="T72" s="180"/>
      <c r="U72" s="180"/>
      <c r="V72" s="180"/>
      <c r="W72" s="180"/>
      <c r="X72" s="180"/>
      <c r="Y72" s="180"/>
      <c r="Z72" s="180"/>
      <c r="AA72" s="180"/>
      <c r="AB72" s="180"/>
      <c r="AC72" s="172"/>
      <c r="AD72" s="172"/>
    </row>
    <row r="73" spans="1:30" x14ac:dyDescent="0.25">
      <c r="A73" s="174"/>
      <c r="B73" s="175"/>
      <c r="C73" s="175"/>
      <c r="D73" s="175"/>
      <c r="E73" s="175"/>
      <c r="F73" s="175"/>
      <c r="G73" s="175"/>
      <c r="H73" s="175"/>
      <c r="I73" s="175"/>
      <c r="J73" s="175"/>
      <c r="K73" s="175"/>
      <c r="L73" s="175"/>
      <c r="M73" s="175"/>
      <c r="N73" s="175"/>
      <c r="O73" s="176"/>
      <c r="P73" s="180"/>
      <c r="Q73" s="180"/>
      <c r="R73" s="180"/>
      <c r="S73" s="180"/>
      <c r="T73" s="180"/>
      <c r="U73" s="180"/>
      <c r="V73" s="180"/>
      <c r="W73" s="180"/>
      <c r="X73" s="180"/>
      <c r="Y73" s="180"/>
      <c r="Z73" s="180"/>
      <c r="AA73" s="180"/>
      <c r="AB73" s="180"/>
      <c r="AC73" s="172"/>
      <c r="AD73" s="172"/>
    </row>
    <row r="74" spans="1:30" ht="18.75"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173"/>
      <c r="Q74" s="173"/>
      <c r="R74" s="173"/>
      <c r="S74" s="173"/>
      <c r="T74" s="173"/>
      <c r="U74" s="173"/>
      <c r="V74" s="173"/>
      <c r="W74" s="173"/>
      <c r="X74" s="173"/>
      <c r="Y74" s="173"/>
      <c r="Z74" s="173"/>
      <c r="AA74" s="173"/>
      <c r="AB74" s="173"/>
      <c r="AC74" s="172"/>
      <c r="AD74" s="172"/>
    </row>
    <row r="75" spans="1:30" ht="18.75" x14ac:dyDescent="0.25">
      <c r="A75" s="174"/>
      <c r="B75" s="175"/>
      <c r="C75" s="175"/>
      <c r="D75" s="175"/>
      <c r="E75" s="175"/>
      <c r="F75" s="175"/>
      <c r="G75" s="175"/>
      <c r="H75" s="175"/>
      <c r="I75" s="175"/>
      <c r="J75" s="175"/>
      <c r="K75" s="175"/>
      <c r="L75" s="175"/>
      <c r="M75" s="175"/>
      <c r="N75" s="175"/>
      <c r="O75" s="176"/>
      <c r="P75" s="173"/>
      <c r="Q75" s="173"/>
      <c r="R75" s="173"/>
      <c r="S75" s="173"/>
      <c r="T75" s="173"/>
      <c r="U75" s="173"/>
      <c r="V75" s="173"/>
      <c r="W75" s="173"/>
      <c r="X75" s="173"/>
      <c r="Y75" s="173"/>
      <c r="Z75" s="173"/>
      <c r="AA75" s="173"/>
      <c r="AB75" s="173"/>
      <c r="AC75" s="172"/>
      <c r="AD75" s="172"/>
    </row>
    <row r="76" spans="1:30" ht="18.75"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173"/>
      <c r="Q76" s="173"/>
      <c r="R76" s="173"/>
      <c r="S76" s="173"/>
      <c r="T76" s="173"/>
      <c r="U76" s="173"/>
      <c r="V76" s="173"/>
      <c r="W76" s="173"/>
      <c r="X76" s="173"/>
      <c r="Y76" s="173"/>
      <c r="Z76" s="173"/>
      <c r="AA76" s="173"/>
      <c r="AB76" s="173"/>
      <c r="AC76" s="172"/>
      <c r="AD76" s="172"/>
    </row>
    <row r="77" spans="1:30" ht="18.75" x14ac:dyDescent="0.25">
      <c r="A77" s="174"/>
      <c r="B77" s="175"/>
      <c r="C77" s="175"/>
      <c r="D77" s="175"/>
      <c r="E77" s="175"/>
      <c r="F77" s="175"/>
      <c r="G77" s="175"/>
      <c r="H77" s="175"/>
      <c r="I77" s="175"/>
      <c r="J77" s="175"/>
      <c r="K77" s="175"/>
      <c r="L77" s="175"/>
      <c r="M77" s="175"/>
      <c r="N77" s="175"/>
      <c r="O77" s="176"/>
      <c r="P77" s="173"/>
      <c r="Q77" s="173"/>
      <c r="R77" s="173"/>
      <c r="S77" s="173"/>
      <c r="T77" s="173"/>
      <c r="U77" s="173"/>
      <c r="V77" s="173"/>
      <c r="W77" s="173"/>
      <c r="X77" s="173"/>
      <c r="Y77" s="173"/>
      <c r="Z77" s="173"/>
      <c r="AA77" s="173"/>
      <c r="AB77" s="173"/>
      <c r="AC77" s="172"/>
      <c r="AD77" s="172"/>
    </row>
    <row r="78" spans="1:30" ht="18.75"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173"/>
      <c r="Q78" s="173"/>
      <c r="R78" s="173"/>
      <c r="S78" s="173"/>
      <c r="T78" s="173"/>
      <c r="U78" s="173"/>
      <c r="V78" s="173"/>
      <c r="W78" s="173"/>
      <c r="X78" s="173"/>
      <c r="Y78" s="173"/>
      <c r="Z78" s="173"/>
      <c r="AA78" s="173"/>
      <c r="AB78" s="173"/>
      <c r="AC78" s="172"/>
      <c r="AD78" s="172"/>
    </row>
    <row r="79" spans="1:30" ht="18.75" x14ac:dyDescent="0.25">
      <c r="A79" s="174"/>
      <c r="B79" s="175"/>
      <c r="C79" s="175"/>
      <c r="D79" s="175"/>
      <c r="E79" s="175"/>
      <c r="F79" s="175"/>
      <c r="G79" s="175"/>
      <c r="H79" s="175"/>
      <c r="I79" s="175"/>
      <c r="J79" s="175"/>
      <c r="K79" s="175"/>
      <c r="L79" s="175"/>
      <c r="M79" s="175"/>
      <c r="N79" s="175"/>
      <c r="O79" s="176"/>
      <c r="P79" s="173"/>
      <c r="Q79" s="173"/>
      <c r="R79" s="173"/>
      <c r="S79" s="173"/>
      <c r="T79" s="173"/>
      <c r="U79" s="173"/>
      <c r="V79" s="173"/>
      <c r="W79" s="173"/>
      <c r="X79" s="173"/>
      <c r="Y79" s="173"/>
      <c r="Z79" s="173"/>
      <c r="AA79" s="173"/>
      <c r="AB79" s="173"/>
      <c r="AC79" s="172"/>
      <c r="AD79" s="172"/>
    </row>
    <row r="80" spans="1:30" ht="18.75"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169"/>
      <c r="Q80" s="169"/>
      <c r="R80" s="169"/>
      <c r="S80" s="169"/>
      <c r="T80" s="169"/>
      <c r="U80" s="169"/>
      <c r="V80" s="169"/>
      <c r="W80" s="169"/>
      <c r="X80" s="169"/>
      <c r="Y80" s="169"/>
      <c r="Z80" s="169"/>
      <c r="AA80" s="169"/>
      <c r="AB80" s="169"/>
      <c r="AC80" s="170">
        <f>SUM(AC72:AD79)</f>
        <v>0</v>
      </c>
      <c r="AD80" s="171"/>
    </row>
    <row r="81" spans="1:30" x14ac:dyDescent="0.25"/>
    <row r="82" spans="1:30" x14ac:dyDescent="0.25"/>
    <row r="83" spans="1:30" x14ac:dyDescent="0.25"/>
    <row r="84" spans="1:30" x14ac:dyDescent="0.25"/>
    <row r="85" spans="1:30" x14ac:dyDescent="0.25">
      <c r="A85" s="31"/>
      <c r="B85" s="160"/>
      <c r="C85" s="160"/>
      <c r="D85" s="160"/>
      <c r="E85" s="160"/>
      <c r="F85" s="160"/>
      <c r="G85" s="160"/>
      <c r="H85" s="160"/>
      <c r="I85" s="160"/>
      <c r="J85" s="160"/>
      <c r="K85" s="31"/>
      <c r="L85" s="160"/>
      <c r="M85" s="160"/>
      <c r="N85" s="160"/>
      <c r="O85" s="160"/>
      <c r="P85" s="160"/>
      <c r="Q85" s="160"/>
      <c r="R85" s="160"/>
      <c r="S85" s="160"/>
      <c r="T85" s="160"/>
      <c r="U85" s="31"/>
      <c r="V85" s="160"/>
      <c r="W85" s="160"/>
      <c r="X85" s="160"/>
      <c r="Y85" s="160"/>
      <c r="Z85" s="160"/>
      <c r="AA85" s="160"/>
      <c r="AB85" s="160"/>
      <c r="AC85" s="160"/>
      <c r="AD85" s="160"/>
    </row>
    <row r="86" spans="1:30" x14ac:dyDescent="0.25">
      <c r="A86" s="30"/>
      <c r="B86" s="31" t="s">
        <v>215</v>
      </c>
      <c r="C86" s="31"/>
      <c r="D86" s="31"/>
      <c r="E86" s="31"/>
      <c r="F86" s="31"/>
      <c r="G86" s="31"/>
      <c r="H86" s="31"/>
      <c r="I86" s="31"/>
      <c r="J86" s="30"/>
      <c r="K86" s="31"/>
      <c r="L86" s="31"/>
      <c r="M86" s="31" t="s">
        <v>216</v>
      </c>
      <c r="N86" s="31"/>
      <c r="O86" s="31"/>
      <c r="P86" s="35"/>
      <c r="Q86" s="35"/>
      <c r="R86" s="30"/>
      <c r="S86" s="31"/>
      <c r="T86" s="31"/>
      <c r="U86" s="31"/>
      <c r="V86" s="31" t="s">
        <v>217</v>
      </c>
      <c r="W86" s="31"/>
      <c r="X86" s="31"/>
      <c r="Y86" s="31"/>
      <c r="Z86" s="31"/>
      <c r="AA86" s="31"/>
      <c r="AB86" s="31"/>
      <c r="AC86" s="31"/>
      <c r="AD86" s="30"/>
    </row>
    <row r="87" spans="1:30" x14ac:dyDescent="0.25">
      <c r="A87" s="35" t="s">
        <v>180</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0"/>
    </row>
    <row r="88" spans="1:30"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selectLockedCells="1"/>
  <sortState ref="AL2:AL17">
    <sortCondition ref="AL2"/>
  </sortState>
  <mergeCells count="177">
    <mergeCell ref="A88:AD88"/>
    <mergeCell ref="A78:O79"/>
    <mergeCell ref="A72:O73"/>
    <mergeCell ref="A74:O75"/>
    <mergeCell ref="A76:O77"/>
    <mergeCell ref="P72:AB72"/>
    <mergeCell ref="AC72:AD72"/>
    <mergeCell ref="P73:AB73"/>
    <mergeCell ref="AC73:AD73"/>
    <mergeCell ref="P74:AB74"/>
    <mergeCell ref="AC74:AD74"/>
    <mergeCell ref="P75:AB75"/>
    <mergeCell ref="AC75:AD75"/>
    <mergeCell ref="L85:T85"/>
    <mergeCell ref="B85:J85"/>
    <mergeCell ref="V85:AD85"/>
    <mergeCell ref="AC71:AD71"/>
    <mergeCell ref="A64:A66"/>
    <mergeCell ref="B64:R66"/>
    <mergeCell ref="T64:X64"/>
    <mergeCell ref="Z64:AD66"/>
    <mergeCell ref="T65:X65"/>
    <mergeCell ref="T66:X66"/>
    <mergeCell ref="A70:AD70"/>
    <mergeCell ref="A71:O71"/>
    <mergeCell ref="P71:AB71"/>
    <mergeCell ref="A80:O80"/>
    <mergeCell ref="P80:AB80"/>
    <mergeCell ref="AC80:AD80"/>
    <mergeCell ref="AC76:AD76"/>
    <mergeCell ref="P77:AB77"/>
    <mergeCell ref="AC77:AD77"/>
    <mergeCell ref="P78:AB78"/>
    <mergeCell ref="AC78:AD78"/>
    <mergeCell ref="P79:AB79"/>
    <mergeCell ref="AC79:AD79"/>
    <mergeCell ref="P76:AB76"/>
    <mergeCell ref="A61:A63"/>
    <mergeCell ref="B61:R63"/>
    <mergeCell ref="T61:X61"/>
    <mergeCell ref="Z61:AD63"/>
    <mergeCell ref="T62:X62"/>
    <mergeCell ref="T63:X63"/>
    <mergeCell ref="A67:T67"/>
    <mergeCell ref="U67:AD67"/>
    <mergeCell ref="A68:T69"/>
    <mergeCell ref="U68:AD69"/>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A9:E9"/>
    <mergeCell ref="F9:H9"/>
    <mergeCell ref="M9:O9"/>
    <mergeCell ref="Q9:T9"/>
    <mergeCell ref="V9:Y9"/>
    <mergeCell ref="Z9:AD9"/>
    <mergeCell ref="F8:AD8"/>
    <mergeCell ref="A2:AD2"/>
    <mergeCell ref="A5:AB5"/>
    <mergeCell ref="A6:E6"/>
    <mergeCell ref="F6:AD6"/>
    <mergeCell ref="A7:E7"/>
    <mergeCell ref="F7:AD7"/>
    <mergeCell ref="A10:AD10"/>
    <mergeCell ref="A11:AD11"/>
    <mergeCell ref="A12:AD12"/>
  </mergeCells>
  <conditionalFormatting sqref="A54:B54 A58:B58 A61:B61 A29 A18:A23 A26 A32 AC80:AD80 P72:AD79 A64:B64 A36:B36 A39:B39 A42:B42 A45:B45 A48:B48 A51:B51 H17:AA23 S26:S34 S36:S56 S58:S66">
    <cfRule type="containsBlanks" dxfId="117" priority="150">
      <formula>LEN(TRIM(A17))=0</formula>
    </cfRule>
  </conditionalFormatting>
  <conditionalFormatting sqref="AD5">
    <cfRule type="containsBlanks" dxfId="116" priority="118">
      <formula>LEN(TRIM(AD5))=0</formula>
    </cfRule>
  </conditionalFormatting>
  <conditionalFormatting sqref="A13:O14">
    <cfRule type="containsBlanks" dxfId="115" priority="78">
      <formula>LEN(TRIM(A13))=0</formula>
    </cfRule>
  </conditionalFormatting>
  <conditionalFormatting sqref="Q13:AD14">
    <cfRule type="containsBlanks" dxfId="114" priority="77">
      <formula>LEN(TRIM(Q13))=0</formula>
    </cfRule>
  </conditionalFormatting>
  <conditionalFormatting sqref="B26">
    <cfRule type="containsBlanks" dxfId="113" priority="75">
      <formula>LEN(TRIM(B26))=0</formula>
    </cfRule>
  </conditionalFormatting>
  <conditionalFormatting sqref="B29">
    <cfRule type="containsBlanks" dxfId="112" priority="52">
      <formula>LEN(TRIM(B29))=0</formula>
    </cfRule>
  </conditionalFormatting>
  <conditionalFormatting sqref="B32">
    <cfRule type="containsBlanks" dxfId="111" priority="51">
      <formula>LEN(TRIM(B32))=0</formula>
    </cfRule>
  </conditionalFormatting>
  <conditionalFormatting sqref="T58">
    <cfRule type="containsBlanks" dxfId="110" priority="5">
      <formula>LEN(TRIM(T58))=0</formula>
    </cfRule>
  </conditionalFormatting>
  <conditionalFormatting sqref="T36:T56">
    <cfRule type="containsBlanks" dxfId="109" priority="4">
      <formula>LEN(TRIM(T36))=0</formula>
    </cfRule>
  </conditionalFormatting>
  <conditionalFormatting sqref="T59:T66">
    <cfRule type="containsBlanks" dxfId="108" priority="3">
      <formula>LEN(TRIM(T59))=0</formula>
    </cfRule>
  </conditionalFormatting>
  <conditionalFormatting sqref="T26">
    <cfRule type="containsBlanks" dxfId="107" priority="2">
      <formula>LEN(TRIM(T26))=0</formula>
    </cfRule>
  </conditionalFormatting>
  <conditionalFormatting sqref="T27:T34">
    <cfRule type="containsBlanks" dxfId="106" priority="1">
      <formula>LEN(TRIM(T27))=0</formula>
    </cfRule>
  </conditionalFormatting>
  <dataValidations count="6">
    <dataValidation type="list" allowBlank="1" showInputMessage="1" showErrorMessage="1" sqref="A54 A61 A58 A26 A32 A64 A29 A36 A39 A42 A45 A48 A51">
      <formula1>"1,2,3,4,5,6,7,8,9,10,11,12,13,14,15"</formula1>
    </dataValidation>
    <dataValidation type="list" allowBlank="1" showInputMessage="1" showErrorMessage="1" sqref="S26:S34 S36:S56 Y26:Y34 S58:S66 Y58:Y66 Y36:Y5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F6:AD6">
      <formula1>$AL$2:$AL$40</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0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 style="7" customWidth="1"/>
    <col min="32" max="37" width="4.28515625" style="4" hidden="1"/>
    <col min="38" max="38" width="11.42578125" style="3" hidden="1"/>
    <col min="39" max="41" width="11.42578125" style="25" hidden="1"/>
    <col min="42" max="42" width="4.28515625" style="25" hidden="1"/>
    <col min="43" max="43" width="0" style="25" hidden="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3" t="s">
        <v>178</v>
      </c>
      <c r="AM1" s="3" t="s">
        <v>164</v>
      </c>
      <c r="AN1" s="4"/>
      <c r="AO1" s="4"/>
      <c r="AP1" s="4"/>
      <c r="AQ1" s="4"/>
    </row>
    <row r="2" spans="1:43" ht="21" customHeight="1" x14ac:dyDescent="0.25">
      <c r="A2" s="40" t="str">
        <f>+'UT 1'!A2:AD2</f>
        <v>PLANEACIÓN ACADÉMICA REV. 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
      <c r="AL2" s="3" t="s">
        <v>114</v>
      </c>
      <c r="AM2" s="209" t="s">
        <v>202</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3" t="s">
        <v>103</v>
      </c>
      <c r="AM3" s="209" t="s">
        <v>210</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3" t="s">
        <v>107</v>
      </c>
      <c r="AM4" s="209" t="s">
        <v>187</v>
      </c>
      <c r="AN4" s="4"/>
      <c r="AO4" s="4"/>
      <c r="AP4" s="4"/>
      <c r="AQ4" s="4"/>
    </row>
    <row r="5" spans="1:43"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31</v>
      </c>
      <c r="AL5" s="3" t="s">
        <v>130</v>
      </c>
      <c r="AM5" s="209" t="s">
        <v>195</v>
      </c>
      <c r="AN5" s="4"/>
      <c r="AO5" s="4"/>
      <c r="AP5" s="4"/>
      <c r="AQ5" s="4"/>
    </row>
    <row r="6" spans="1:43" ht="15.75" customHeight="1" x14ac:dyDescent="0.3">
      <c r="A6" s="44" t="s">
        <v>148</v>
      </c>
      <c r="B6" s="45"/>
      <c r="C6" s="45"/>
      <c r="D6" s="45"/>
      <c r="E6" s="45"/>
      <c r="F6" s="181" t="str">
        <f>+'UT 1'!F6:AD6</f>
        <v>ÁLGEBRA LINEAL</v>
      </c>
      <c r="G6" s="182"/>
      <c r="H6" s="182"/>
      <c r="I6" s="182"/>
      <c r="J6" s="182"/>
      <c r="K6" s="182"/>
      <c r="L6" s="182"/>
      <c r="M6" s="182"/>
      <c r="N6" s="182"/>
      <c r="O6" s="182"/>
      <c r="P6" s="182"/>
      <c r="Q6" s="182"/>
      <c r="R6" s="182"/>
      <c r="S6" s="182"/>
      <c r="T6" s="182"/>
      <c r="U6" s="182"/>
      <c r="V6" s="182"/>
      <c r="W6" s="182"/>
      <c r="X6" s="182"/>
      <c r="Y6" s="182"/>
      <c r="Z6" s="182"/>
      <c r="AA6" s="182"/>
      <c r="AB6" s="182"/>
      <c r="AC6" s="183"/>
      <c r="AD6" s="184"/>
      <c r="AL6" s="3" t="s">
        <v>140</v>
      </c>
      <c r="AM6" s="209" t="s">
        <v>199</v>
      </c>
      <c r="AN6" s="4"/>
      <c r="AO6" s="4"/>
      <c r="AP6" s="4"/>
      <c r="AQ6" s="4"/>
    </row>
    <row r="7" spans="1:43" ht="15.75" x14ac:dyDescent="0.25">
      <c r="A7" s="50" t="s">
        <v>149</v>
      </c>
      <c r="B7" s="51"/>
      <c r="C7" s="51"/>
      <c r="D7" s="51"/>
      <c r="E7" s="52"/>
      <c r="F7" s="53" t="str">
        <f>+VLOOKUP(F6,BD!B:VI,2,0)</f>
        <v>TECNOLOGÍAS DE LA INFORMACIÓN ÁREA DESARROLLO DE SOFTWARE MULTIPLATAFORMA</v>
      </c>
      <c r="G7" s="54"/>
      <c r="H7" s="54"/>
      <c r="I7" s="54"/>
      <c r="J7" s="54"/>
      <c r="K7" s="54"/>
      <c r="L7" s="54"/>
      <c r="M7" s="54"/>
      <c r="N7" s="54"/>
      <c r="O7" s="54"/>
      <c r="P7" s="54"/>
      <c r="Q7" s="54"/>
      <c r="R7" s="54"/>
      <c r="S7" s="54"/>
      <c r="T7" s="54"/>
      <c r="U7" s="54"/>
      <c r="V7" s="54"/>
      <c r="W7" s="54"/>
      <c r="X7" s="54"/>
      <c r="Y7" s="54"/>
      <c r="Z7" s="54"/>
      <c r="AA7" s="54"/>
      <c r="AB7" s="54"/>
      <c r="AC7" s="54"/>
      <c r="AD7" s="55"/>
      <c r="AL7" s="3" t="s">
        <v>125</v>
      </c>
      <c r="AM7" s="209" t="s">
        <v>200</v>
      </c>
      <c r="AN7" s="4"/>
      <c r="AO7" s="4"/>
      <c r="AP7" s="4"/>
      <c r="AQ7" s="4"/>
    </row>
    <row r="8" spans="1:43" x14ac:dyDescent="0.25">
      <c r="A8" s="62" t="s">
        <v>179</v>
      </c>
      <c r="B8" s="63"/>
      <c r="C8" s="63"/>
      <c r="D8" s="63"/>
      <c r="E8" s="63"/>
      <c r="F8" s="72" t="str">
        <f>+VLOOKUP(F6,BD!B:VI,59,0)</f>
        <v>Álgebra</v>
      </c>
      <c r="G8" s="73"/>
      <c r="H8" s="73"/>
      <c r="I8" s="73"/>
      <c r="J8" s="73"/>
      <c r="K8" s="73"/>
      <c r="L8" s="73"/>
      <c r="M8" s="73"/>
      <c r="N8" s="73"/>
      <c r="O8" s="73"/>
      <c r="P8" s="73"/>
      <c r="Q8" s="73"/>
      <c r="R8" s="73"/>
      <c r="S8" s="73"/>
      <c r="T8" s="73"/>
      <c r="U8" s="73"/>
      <c r="V8" s="73"/>
      <c r="W8" s="73"/>
      <c r="X8" s="73"/>
      <c r="Y8" s="73"/>
      <c r="Z8" s="73"/>
      <c r="AA8" s="73"/>
      <c r="AB8" s="73"/>
      <c r="AC8" s="73"/>
      <c r="AD8" s="74"/>
      <c r="AL8" s="3" t="s">
        <v>133</v>
      </c>
      <c r="AM8" s="209" t="s">
        <v>203</v>
      </c>
      <c r="AN8" s="4"/>
      <c r="AO8" s="4"/>
      <c r="AP8" s="4"/>
      <c r="AQ8" s="4"/>
    </row>
    <row r="9" spans="1:43" ht="15.75" customHeight="1" x14ac:dyDescent="0.25">
      <c r="A9" s="44" t="s">
        <v>150</v>
      </c>
      <c r="B9" s="45"/>
      <c r="C9" s="45"/>
      <c r="D9" s="45"/>
      <c r="E9" s="45"/>
      <c r="F9" s="64" t="str">
        <f>+VLOOKUP(F6,BD!B:VI,4,0)</f>
        <v>Primero</v>
      </c>
      <c r="G9" s="65"/>
      <c r="H9" s="66"/>
      <c r="I9" s="10" t="s">
        <v>151</v>
      </c>
      <c r="J9" s="11"/>
      <c r="K9" s="11"/>
      <c r="L9" s="12">
        <f>+VLOOKUP(F6,BD!B:VI,60,0)</f>
        <v>6</v>
      </c>
      <c r="M9" s="67" t="s">
        <v>152</v>
      </c>
      <c r="N9" s="68"/>
      <c r="O9" s="68"/>
      <c r="P9" s="13">
        <f>+VLOOKUP(F6,BD!B:VI,61,0)</f>
        <v>18</v>
      </c>
      <c r="Q9" s="67" t="s">
        <v>153</v>
      </c>
      <c r="R9" s="68"/>
      <c r="S9" s="68"/>
      <c r="T9" s="68"/>
      <c r="U9" s="14">
        <f>+VLOOKUP(F6,BD!B:VI,8,0)</f>
        <v>6</v>
      </c>
      <c r="V9" s="67" t="s">
        <v>154</v>
      </c>
      <c r="W9" s="68"/>
      <c r="X9" s="68"/>
      <c r="Y9" s="68"/>
      <c r="Z9" s="69" t="str">
        <f>+VLOOKUP(F6,BD!B:VI,105,0)</f>
        <v>Aula</v>
      </c>
      <c r="AA9" s="70"/>
      <c r="AB9" s="70"/>
      <c r="AC9" s="70"/>
      <c r="AD9" s="71"/>
      <c r="AL9" s="3" t="s">
        <v>134</v>
      </c>
      <c r="AM9" s="209" t="s">
        <v>194</v>
      </c>
      <c r="AN9" s="4"/>
      <c r="AO9" s="4"/>
      <c r="AP9" s="4"/>
      <c r="AQ9" s="4"/>
    </row>
    <row r="10" spans="1:43"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3" t="s">
        <v>100</v>
      </c>
      <c r="AM10" s="209" t="s">
        <v>189</v>
      </c>
      <c r="AN10" s="4"/>
      <c r="AO10" s="4"/>
      <c r="AP10" s="4"/>
      <c r="AQ10" s="4"/>
    </row>
    <row r="11" spans="1:43" ht="34.5" customHeight="1" x14ac:dyDescent="0.25">
      <c r="A11" s="56" t="str">
        <f>+VLOOKUP(F6,BD!B:VI,63,0)</f>
        <v>El alumno desarrollará problemas algebraicos para resolver situaciones de la vida cotidiana.</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3" t="s">
        <v>129</v>
      </c>
      <c r="AM11" s="209" t="s">
        <v>204</v>
      </c>
      <c r="AN11" s="4"/>
      <c r="AO11" s="4"/>
      <c r="AP11" s="4"/>
      <c r="AQ11" s="4"/>
    </row>
    <row r="12" spans="1:43"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3" t="s">
        <v>181</v>
      </c>
      <c r="AM12" s="209" t="s">
        <v>205</v>
      </c>
      <c r="AN12" s="4"/>
      <c r="AO12" s="4"/>
      <c r="AP12" s="4"/>
      <c r="AQ12" s="4"/>
    </row>
    <row r="13" spans="1:43" ht="21" customHeight="1" x14ac:dyDescent="0.25">
      <c r="A13" s="59"/>
      <c r="B13" s="60"/>
      <c r="C13" s="60"/>
      <c r="D13" s="60"/>
      <c r="E13" s="60"/>
      <c r="F13" s="60"/>
      <c r="G13" s="60"/>
      <c r="H13" s="60"/>
      <c r="I13" s="60"/>
      <c r="J13" s="60"/>
      <c r="K13" s="60"/>
      <c r="L13" s="60"/>
      <c r="M13" s="60"/>
      <c r="N13" s="60"/>
      <c r="O13" s="61"/>
      <c r="P13" s="34" t="s">
        <v>156</v>
      </c>
      <c r="Q13" s="59"/>
      <c r="R13" s="60"/>
      <c r="S13" s="60"/>
      <c r="T13" s="60"/>
      <c r="U13" s="60"/>
      <c r="V13" s="60"/>
      <c r="W13" s="60"/>
      <c r="X13" s="60"/>
      <c r="Y13" s="60"/>
      <c r="Z13" s="60"/>
      <c r="AA13" s="60"/>
      <c r="AB13" s="60"/>
      <c r="AC13" s="60"/>
      <c r="AD13" s="61"/>
      <c r="AE13" s="7" t="s">
        <v>156</v>
      </c>
      <c r="AL13" s="3" t="s">
        <v>182</v>
      </c>
      <c r="AM13" s="209" t="s">
        <v>191</v>
      </c>
      <c r="AN13" s="4"/>
      <c r="AO13" s="4"/>
      <c r="AP13" s="4"/>
      <c r="AQ13" s="4"/>
    </row>
    <row r="14" spans="1:43" ht="21" customHeight="1" x14ac:dyDescent="0.25">
      <c r="A14" s="59"/>
      <c r="B14" s="60"/>
      <c r="C14" s="60"/>
      <c r="D14" s="60"/>
      <c r="E14" s="60"/>
      <c r="F14" s="60"/>
      <c r="G14" s="60"/>
      <c r="H14" s="60"/>
      <c r="I14" s="60"/>
      <c r="J14" s="60"/>
      <c r="K14" s="60"/>
      <c r="L14" s="60"/>
      <c r="M14" s="60"/>
      <c r="N14" s="60"/>
      <c r="O14" s="61"/>
      <c r="P14" s="34" t="s">
        <v>156</v>
      </c>
      <c r="Q14" s="59"/>
      <c r="R14" s="60"/>
      <c r="S14" s="60"/>
      <c r="T14" s="60"/>
      <c r="U14" s="60"/>
      <c r="V14" s="60"/>
      <c r="W14" s="60"/>
      <c r="X14" s="60"/>
      <c r="Y14" s="60"/>
      <c r="Z14" s="60"/>
      <c r="AA14" s="60"/>
      <c r="AB14" s="60"/>
      <c r="AC14" s="60"/>
      <c r="AD14" s="61"/>
      <c r="AE14" s="7" t="s">
        <v>156</v>
      </c>
      <c r="AL14" s="3" t="s">
        <v>183</v>
      </c>
      <c r="AM14" s="209" t="s">
        <v>197</v>
      </c>
      <c r="AN14" s="4"/>
      <c r="AO14" s="4"/>
      <c r="AP14" s="4"/>
      <c r="AQ14" s="4"/>
    </row>
    <row r="15" spans="1:43"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3" t="s">
        <v>115</v>
      </c>
      <c r="AM15" s="209" t="s">
        <v>206</v>
      </c>
      <c r="AN15" s="4"/>
      <c r="AO15" s="4"/>
      <c r="AP15" s="4"/>
      <c r="AQ15" s="4"/>
    </row>
    <row r="16" spans="1:43"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3" t="s">
        <v>119</v>
      </c>
      <c r="AM16" s="209" t="s">
        <v>192</v>
      </c>
      <c r="AN16" s="4"/>
      <c r="AO16" s="4"/>
      <c r="AP16" s="4"/>
      <c r="AQ16" s="4"/>
    </row>
    <row r="17" spans="1:43" s="16" customFormat="1" ht="39" customHeight="1" x14ac:dyDescent="0.25">
      <c r="A17" s="185" t="str">
        <f>IF(VLOOKUP(F6,BD!B:VI,64,0)=0,"----------------------------------------------------",(VLOOKUP(F6,BD!B:VI,64,0)))</f>
        <v>Expresiones algebraicas y su clasificación</v>
      </c>
      <c r="B17" s="186"/>
      <c r="C17" s="186"/>
      <c r="D17" s="186"/>
      <c r="E17" s="186"/>
      <c r="F17" s="186"/>
      <c r="G17" s="187"/>
      <c r="H17" s="18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E17" s="15"/>
      <c r="AL17" s="27" t="s">
        <v>135</v>
      </c>
      <c r="AM17" s="209" t="s">
        <v>207</v>
      </c>
    </row>
    <row r="18" spans="1:43" s="16" customFormat="1" ht="39" customHeight="1" x14ac:dyDescent="0.25">
      <c r="A18" s="185" t="str">
        <f>IF(VLOOKUP(F6,BD!B:VI,68,0)=0,"----------------------------------------------------",(VLOOKUP(F6,BD!B:VI,68,0)))</f>
        <v>Operaciones algebraicas</v>
      </c>
      <c r="B18" s="186"/>
      <c r="C18" s="186"/>
      <c r="D18" s="186"/>
      <c r="E18" s="186"/>
      <c r="F18" s="186"/>
      <c r="G18" s="187"/>
      <c r="H18" s="18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E18" s="15"/>
      <c r="AL18" s="27" t="s">
        <v>120</v>
      </c>
      <c r="AM18" s="209" t="s">
        <v>193</v>
      </c>
    </row>
    <row r="19" spans="1:43" s="16" customFormat="1" ht="39" customHeight="1" x14ac:dyDescent="0.25">
      <c r="A19" s="185" t="str">
        <f>IF(VLOOKUP(F6,BD!B:VI,72,0)=0,"----------------------------------------------------",(VLOOKUP(F6,BD!B:VI,72,0)))</f>
        <v>Productos notables</v>
      </c>
      <c r="B19" s="186"/>
      <c r="C19" s="186"/>
      <c r="D19" s="186"/>
      <c r="E19" s="186"/>
      <c r="F19" s="186"/>
      <c r="G19" s="187"/>
      <c r="H19" s="188"/>
      <c r="I19" s="79"/>
      <c r="J19" s="79"/>
      <c r="K19" s="79"/>
      <c r="L19" s="79"/>
      <c r="M19" s="79"/>
      <c r="N19" s="79"/>
      <c r="O19" s="79"/>
      <c r="P19" s="79"/>
      <c r="Q19" s="79"/>
      <c r="R19" s="79"/>
      <c r="S19" s="79"/>
      <c r="T19" s="79"/>
      <c r="U19" s="79"/>
      <c r="V19" s="79"/>
      <c r="W19" s="79"/>
      <c r="X19" s="79"/>
      <c r="Y19" s="80"/>
      <c r="Z19" s="81"/>
      <c r="AA19" s="82"/>
      <c r="AB19" s="83" t="str">
        <f t="shared" si="0"/>
        <v/>
      </c>
      <c r="AC19" s="83"/>
      <c r="AD19" s="83"/>
      <c r="AE19" s="15"/>
      <c r="AL19" s="27" t="s">
        <v>126</v>
      </c>
      <c r="AM19" s="209" t="s">
        <v>198</v>
      </c>
    </row>
    <row r="20" spans="1:43" s="16" customFormat="1" ht="39" customHeight="1" x14ac:dyDescent="0.25">
      <c r="A20" s="185" t="str">
        <f>IF(VLOOKUP(F6,BD!B:VI,76,0)=0,"----------------------------------------------------",(VLOOKUP(F6,BD!B:VI,76,0)))</f>
        <v>Factorización</v>
      </c>
      <c r="B20" s="186"/>
      <c r="C20" s="186"/>
      <c r="D20" s="186"/>
      <c r="E20" s="186"/>
      <c r="F20" s="186"/>
      <c r="G20" s="187"/>
      <c r="H20" s="188"/>
      <c r="I20" s="79"/>
      <c r="J20" s="79"/>
      <c r="K20" s="79"/>
      <c r="L20" s="79"/>
      <c r="M20" s="79"/>
      <c r="N20" s="79"/>
      <c r="O20" s="79"/>
      <c r="P20" s="79"/>
      <c r="Q20" s="79"/>
      <c r="R20" s="79"/>
      <c r="S20" s="79"/>
      <c r="T20" s="79"/>
      <c r="U20" s="79"/>
      <c r="V20" s="79"/>
      <c r="W20" s="79"/>
      <c r="X20" s="79"/>
      <c r="Y20" s="80"/>
      <c r="Z20" s="81"/>
      <c r="AA20" s="82"/>
      <c r="AB20" s="83" t="str">
        <f t="shared" si="0"/>
        <v/>
      </c>
      <c r="AC20" s="83"/>
      <c r="AD20" s="83"/>
      <c r="AE20" s="15"/>
      <c r="AL20" s="27" t="s">
        <v>122</v>
      </c>
      <c r="AM20" s="209" t="s">
        <v>190</v>
      </c>
    </row>
    <row r="21" spans="1:43" s="16" customFormat="1" ht="39" customHeight="1" x14ac:dyDescent="0.25">
      <c r="A21" s="185" t="str">
        <f>IF(VLOOKUP(F6,BD!B:VI,80,0)=0,"----------------------------------------------------",(VLOOKUP(F6,BD!B:VI,80,0)))</f>
        <v>----------------------------------------------------</v>
      </c>
      <c r="B21" s="186"/>
      <c r="C21" s="186"/>
      <c r="D21" s="186"/>
      <c r="E21" s="186"/>
      <c r="F21" s="186"/>
      <c r="G21" s="187"/>
      <c r="H21" s="188"/>
      <c r="I21" s="79"/>
      <c r="J21" s="79"/>
      <c r="K21" s="79"/>
      <c r="L21" s="79"/>
      <c r="M21" s="79"/>
      <c r="N21" s="79"/>
      <c r="O21" s="79"/>
      <c r="P21" s="79"/>
      <c r="Q21" s="79"/>
      <c r="R21" s="79"/>
      <c r="S21" s="79"/>
      <c r="T21" s="79"/>
      <c r="U21" s="79"/>
      <c r="V21" s="79"/>
      <c r="W21" s="79"/>
      <c r="X21" s="79"/>
      <c r="Y21" s="80"/>
      <c r="Z21" s="81"/>
      <c r="AA21" s="82"/>
      <c r="AB21" s="83" t="str">
        <f t="shared" si="0"/>
        <v/>
      </c>
      <c r="AC21" s="83"/>
      <c r="AD21" s="83"/>
      <c r="AE21" s="15"/>
      <c r="AL21" s="27" t="s">
        <v>177</v>
      </c>
      <c r="AM21" s="209" t="s">
        <v>196</v>
      </c>
    </row>
    <row r="22" spans="1:43" s="16" customFormat="1" ht="39" customHeight="1" x14ac:dyDescent="0.25">
      <c r="A22" s="185" t="str">
        <f>IF(VLOOKUP(F6,BD!B:VI,84,0)=0,"----------------------------------------------------",(VLOOKUP(F6,BD!B:VI,84,0)))</f>
        <v>----------------------------------------------------</v>
      </c>
      <c r="B22" s="186"/>
      <c r="C22" s="186"/>
      <c r="D22" s="186"/>
      <c r="E22" s="186"/>
      <c r="F22" s="186"/>
      <c r="G22" s="187"/>
      <c r="H22" s="18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15"/>
      <c r="AL22" s="27" t="s">
        <v>145</v>
      </c>
      <c r="AM22" s="209" t="s">
        <v>208</v>
      </c>
    </row>
    <row r="23" spans="1:43" s="16" customFormat="1" ht="39" customHeight="1" x14ac:dyDescent="0.25">
      <c r="A23" s="185" t="str">
        <f>IF(VLOOKUP(F6,BD!B:VI,88,0)=0,"----------------------------------------------------",(VLOOKUP(F6,BD!B:VI,88,0)))</f>
        <v>----------------------------------------------------</v>
      </c>
      <c r="B23" s="186"/>
      <c r="C23" s="186"/>
      <c r="D23" s="186"/>
      <c r="E23" s="186"/>
      <c r="F23" s="186"/>
      <c r="G23" s="187"/>
      <c r="H23" s="188"/>
      <c r="I23" s="79"/>
      <c r="J23" s="79"/>
      <c r="K23" s="79"/>
      <c r="L23" s="79"/>
      <c r="M23" s="79"/>
      <c r="N23" s="79"/>
      <c r="O23" s="79"/>
      <c r="P23" s="79"/>
      <c r="Q23" s="79"/>
      <c r="R23" s="79"/>
      <c r="S23" s="79"/>
      <c r="T23" s="79"/>
      <c r="U23" s="79"/>
      <c r="V23" s="79"/>
      <c r="W23" s="79"/>
      <c r="X23" s="79"/>
      <c r="Y23" s="80"/>
      <c r="Z23" s="81"/>
      <c r="AA23" s="82"/>
      <c r="AB23" s="83" t="str">
        <f t="shared" si="0"/>
        <v/>
      </c>
      <c r="AC23" s="83"/>
      <c r="AD23" s="83"/>
      <c r="AE23" s="15"/>
      <c r="AL23" s="27" t="s">
        <v>105</v>
      </c>
      <c r="AM23" s="209" t="s">
        <v>209</v>
      </c>
    </row>
    <row r="24" spans="1:43" ht="18" customHeight="1" x14ac:dyDescent="0.25">
      <c r="A24" s="95" t="s">
        <v>186</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3" t="s">
        <v>184</v>
      </c>
      <c r="AM24" s="209" t="s">
        <v>188</v>
      </c>
      <c r="AN24" s="4"/>
      <c r="AO24" s="4"/>
      <c r="AP24" s="4"/>
      <c r="AQ24" s="4"/>
    </row>
    <row r="25" spans="1:43"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32" t="s">
        <v>165</v>
      </c>
      <c r="Z25" s="98" t="s">
        <v>166</v>
      </c>
      <c r="AA25" s="98"/>
      <c r="AB25" s="98"/>
      <c r="AC25" s="98"/>
      <c r="AD25" s="98"/>
      <c r="AL25" s="3" t="s">
        <v>128</v>
      </c>
      <c r="AM25" s="209" t="s">
        <v>201</v>
      </c>
      <c r="AN25" s="4"/>
      <c r="AO25" s="4"/>
      <c r="AP25" s="4"/>
      <c r="AQ25" s="4"/>
    </row>
    <row r="26" spans="1:43"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3" t="s">
        <v>104</v>
      </c>
      <c r="AM26" s="4"/>
      <c r="AN26" s="4"/>
      <c r="AO26" s="4"/>
      <c r="AP26" s="4"/>
      <c r="AQ26" s="4"/>
    </row>
    <row r="27" spans="1:43"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3" t="s">
        <v>111</v>
      </c>
      <c r="AM27" s="4"/>
      <c r="AN27" s="4"/>
      <c r="AO27" s="4"/>
      <c r="AP27" s="4"/>
      <c r="AQ27" s="4"/>
    </row>
    <row r="28" spans="1:43"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3" t="s">
        <v>174</v>
      </c>
      <c r="AM28" s="4"/>
      <c r="AN28" s="4"/>
      <c r="AO28" s="4"/>
      <c r="AP28" s="4"/>
      <c r="AQ28" s="4"/>
    </row>
    <row r="29" spans="1:43"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3" t="s">
        <v>175</v>
      </c>
      <c r="AM29" s="4"/>
      <c r="AN29" s="4"/>
      <c r="AO29" s="4"/>
      <c r="AP29" s="4"/>
      <c r="AQ29" s="4"/>
    </row>
    <row r="30" spans="1:43"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3" t="s">
        <v>176</v>
      </c>
      <c r="AM30" s="4"/>
      <c r="AN30" s="4"/>
      <c r="AO30" s="4"/>
      <c r="AP30" s="4"/>
      <c r="AQ30" s="4"/>
    </row>
    <row r="31" spans="1:43"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3" t="s">
        <v>144</v>
      </c>
      <c r="AM31" s="4"/>
      <c r="AN31" s="4"/>
      <c r="AO31" s="4"/>
      <c r="AP31" s="4"/>
      <c r="AQ31" s="4"/>
    </row>
    <row r="32" spans="1:43"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3" t="s">
        <v>109</v>
      </c>
      <c r="AM32" s="4"/>
      <c r="AN32" s="4"/>
      <c r="AO32" s="4"/>
      <c r="AP32" s="4"/>
      <c r="AQ32" s="4"/>
    </row>
    <row r="33" spans="1:43"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3" t="s">
        <v>138</v>
      </c>
      <c r="AM33" s="4"/>
      <c r="AN33" s="4"/>
      <c r="AO33" s="4"/>
      <c r="AP33" s="4"/>
      <c r="AQ33" s="4"/>
    </row>
    <row r="34" spans="1:43"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3" t="s">
        <v>121</v>
      </c>
      <c r="AM34" s="4"/>
      <c r="AN34" s="4"/>
      <c r="AO34" s="4"/>
      <c r="AP34" s="4"/>
      <c r="AQ34" s="4"/>
    </row>
    <row r="35" spans="1:43" x14ac:dyDescent="0.25">
      <c r="A35" s="17" t="s">
        <v>161</v>
      </c>
      <c r="B35" s="88" t="s">
        <v>167</v>
      </c>
      <c r="C35" s="88"/>
      <c r="D35" s="88"/>
      <c r="E35" s="88"/>
      <c r="F35" s="88"/>
      <c r="G35" s="88"/>
      <c r="H35" s="88"/>
      <c r="I35" s="88"/>
      <c r="J35" s="88"/>
      <c r="K35" s="88"/>
      <c r="L35" s="88"/>
      <c r="M35" s="88"/>
      <c r="N35" s="88"/>
      <c r="O35" s="88"/>
      <c r="P35" s="88"/>
      <c r="Q35" s="88"/>
      <c r="R35" s="89"/>
      <c r="S35" s="18" t="s">
        <v>163</v>
      </c>
      <c r="T35" s="87" t="s">
        <v>164</v>
      </c>
      <c r="U35" s="87"/>
      <c r="V35" s="87"/>
      <c r="W35" s="87"/>
      <c r="X35" s="19"/>
      <c r="Y35" s="32" t="s">
        <v>165</v>
      </c>
      <c r="Z35" s="123" t="s">
        <v>166</v>
      </c>
      <c r="AA35" s="124"/>
      <c r="AB35" s="124"/>
      <c r="AC35" s="124"/>
      <c r="AD35" s="125"/>
      <c r="AL35" s="3" t="s">
        <v>127</v>
      </c>
      <c r="AM35" s="4"/>
      <c r="AN35" s="4"/>
      <c r="AO35" s="4"/>
      <c r="AP35" s="4"/>
      <c r="AQ35" s="4"/>
    </row>
    <row r="36" spans="1:43"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3" t="s">
        <v>141</v>
      </c>
      <c r="AM36" s="4"/>
      <c r="AN36" s="4"/>
      <c r="AO36" s="4"/>
      <c r="AP36" s="4"/>
      <c r="AQ36" s="4"/>
    </row>
    <row r="37" spans="1:43"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3" t="s">
        <v>102</v>
      </c>
      <c r="AM37" s="4"/>
      <c r="AN37" s="4"/>
      <c r="AO37" s="4"/>
      <c r="AP37" s="4"/>
      <c r="AQ37" s="4"/>
    </row>
    <row r="38" spans="1:43"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3" t="s">
        <v>113</v>
      </c>
      <c r="AM38" s="4"/>
      <c r="AN38" s="4"/>
      <c r="AO38" s="4"/>
      <c r="AP38" s="4"/>
      <c r="AQ38" s="4"/>
    </row>
    <row r="39" spans="1:43"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3" t="s">
        <v>139</v>
      </c>
      <c r="AM39" s="4"/>
      <c r="AN39" s="4"/>
      <c r="AO39" s="4"/>
      <c r="AP39" s="4"/>
      <c r="AQ39" s="4"/>
    </row>
    <row r="40" spans="1:43"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3" t="s">
        <v>112</v>
      </c>
      <c r="AM40" s="4"/>
      <c r="AN40" s="4"/>
      <c r="AO40" s="4"/>
      <c r="AP40" s="4"/>
      <c r="AQ40" s="4"/>
    </row>
    <row r="41" spans="1:43"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3" t="s">
        <v>99</v>
      </c>
      <c r="AM41" s="4"/>
      <c r="AN41" s="4"/>
      <c r="AO41" s="4"/>
      <c r="AP41" s="4"/>
      <c r="AQ41" s="4"/>
    </row>
    <row r="42" spans="1:43"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3" t="s">
        <v>108</v>
      </c>
      <c r="AM42" s="4"/>
      <c r="AN42" s="4"/>
      <c r="AO42" s="4"/>
      <c r="AP42" s="4"/>
      <c r="AQ42" s="4"/>
    </row>
    <row r="43" spans="1:43"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3" t="s">
        <v>143</v>
      </c>
      <c r="AM43" s="4"/>
      <c r="AN43" s="4"/>
      <c r="AO43" s="4"/>
      <c r="AP43" s="4"/>
      <c r="AQ43" s="4"/>
    </row>
    <row r="44" spans="1:43"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3" t="s">
        <v>123</v>
      </c>
      <c r="AM44" s="4"/>
      <c r="AN44" s="4"/>
      <c r="AO44" s="4"/>
      <c r="AP44" s="4"/>
      <c r="AQ44" s="4"/>
    </row>
    <row r="45" spans="1:43"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3" t="s">
        <v>137</v>
      </c>
      <c r="AM45" s="4"/>
      <c r="AN45" s="4"/>
      <c r="AO45" s="4"/>
      <c r="AP45" s="4"/>
      <c r="AQ45" s="4"/>
    </row>
    <row r="46" spans="1:43"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3" t="s">
        <v>142</v>
      </c>
      <c r="AM46" s="4"/>
      <c r="AN46" s="4"/>
      <c r="AO46" s="4"/>
      <c r="AP46" s="4"/>
      <c r="AQ46" s="4"/>
    </row>
    <row r="47" spans="1:43"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3" t="s">
        <v>131</v>
      </c>
      <c r="AM47" s="4"/>
      <c r="AN47" s="4"/>
      <c r="AO47" s="4"/>
      <c r="AP47" s="4"/>
      <c r="AQ47" s="4"/>
    </row>
    <row r="48" spans="1:43"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3" t="s">
        <v>106</v>
      </c>
      <c r="AM48" s="4"/>
      <c r="AN48" s="4"/>
      <c r="AO48" s="4"/>
      <c r="AP48" s="4"/>
      <c r="AQ48" s="4"/>
    </row>
    <row r="49" spans="1:43"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3" t="s">
        <v>116</v>
      </c>
      <c r="AM49" s="4"/>
      <c r="AN49" s="4"/>
      <c r="AO49" s="4"/>
      <c r="AP49" s="4"/>
      <c r="AQ49" s="4"/>
    </row>
    <row r="50" spans="1:43"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3" t="s">
        <v>97</v>
      </c>
      <c r="AM50" s="4"/>
      <c r="AN50" s="4"/>
      <c r="AO50" s="4"/>
      <c r="AP50" s="4"/>
      <c r="AQ50" s="4"/>
    </row>
    <row r="51" spans="1:43"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3" t="s">
        <v>132</v>
      </c>
      <c r="AM51" s="4"/>
      <c r="AN51" s="4"/>
      <c r="AO51" s="4"/>
      <c r="AP51" s="4"/>
      <c r="AQ51" s="4"/>
    </row>
    <row r="52" spans="1:43"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3" t="s">
        <v>118</v>
      </c>
      <c r="AM52" s="4"/>
      <c r="AN52" s="4"/>
      <c r="AO52" s="4"/>
      <c r="AP52" s="4"/>
      <c r="AQ52" s="4"/>
    </row>
    <row r="53" spans="1:43"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3" t="s">
        <v>124</v>
      </c>
      <c r="AM53" s="4"/>
      <c r="AN53" s="4"/>
      <c r="AO53" s="4"/>
      <c r="AP53" s="4"/>
      <c r="AQ53" s="4"/>
    </row>
    <row r="54" spans="1:43"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3" t="s">
        <v>110</v>
      </c>
      <c r="AM54" s="4"/>
      <c r="AN54" s="4"/>
      <c r="AO54" s="4"/>
      <c r="AP54" s="4"/>
      <c r="AQ54" s="4"/>
    </row>
    <row r="55" spans="1:43"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3" t="s">
        <v>101</v>
      </c>
      <c r="AM55" s="4"/>
      <c r="AN55" s="4"/>
      <c r="AO55" s="4"/>
      <c r="AP55" s="4"/>
      <c r="AQ55" s="4"/>
    </row>
    <row r="56" spans="1:43"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3" t="s">
        <v>117</v>
      </c>
      <c r="AM56" s="4"/>
      <c r="AN56" s="4"/>
      <c r="AO56" s="4"/>
      <c r="AP56" s="4"/>
      <c r="AQ56" s="4"/>
    </row>
    <row r="57" spans="1:43" x14ac:dyDescent="0.25">
      <c r="A57" s="17" t="s">
        <v>161</v>
      </c>
      <c r="B57" s="88" t="s">
        <v>168</v>
      </c>
      <c r="C57" s="88"/>
      <c r="D57" s="88"/>
      <c r="E57" s="88"/>
      <c r="F57" s="88"/>
      <c r="G57" s="88"/>
      <c r="H57" s="88"/>
      <c r="I57" s="88"/>
      <c r="J57" s="88"/>
      <c r="K57" s="88"/>
      <c r="L57" s="88"/>
      <c r="M57" s="88"/>
      <c r="N57" s="88"/>
      <c r="O57" s="88"/>
      <c r="P57" s="88"/>
      <c r="Q57" s="88"/>
      <c r="R57" s="89"/>
      <c r="S57" s="18" t="s">
        <v>163</v>
      </c>
      <c r="T57" s="87" t="s">
        <v>164</v>
      </c>
      <c r="U57" s="87"/>
      <c r="V57" s="87"/>
      <c r="W57" s="87"/>
      <c r="X57" s="19"/>
      <c r="Y57" s="32" t="s">
        <v>165</v>
      </c>
      <c r="Z57" s="90" t="s">
        <v>166</v>
      </c>
      <c r="AA57" s="135"/>
      <c r="AB57" s="135"/>
      <c r="AC57" s="135"/>
      <c r="AD57" s="91"/>
      <c r="AL57" s="3" t="s">
        <v>136</v>
      </c>
      <c r="AM57" s="4"/>
      <c r="AN57" s="4"/>
      <c r="AO57" s="4"/>
      <c r="AP57" s="4"/>
      <c r="AQ57" s="4"/>
    </row>
    <row r="58" spans="1:43"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M58" s="4"/>
      <c r="AN58" s="4"/>
      <c r="AO58" s="4"/>
      <c r="AP58" s="4"/>
      <c r="AQ58" s="4"/>
    </row>
    <row r="59" spans="1:43"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M59" s="4"/>
      <c r="AN59" s="4"/>
      <c r="AO59" s="4"/>
      <c r="AP59" s="4"/>
      <c r="AQ59" s="4"/>
    </row>
    <row r="60" spans="1:43"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c r="AM60" s="4"/>
      <c r="AN60" s="4"/>
      <c r="AO60" s="4"/>
      <c r="AP60" s="4"/>
      <c r="AQ60" s="4"/>
    </row>
    <row r="61" spans="1:43"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c r="AM61" s="4"/>
      <c r="AN61" s="4"/>
      <c r="AO61" s="4"/>
      <c r="AP61" s="4"/>
      <c r="AQ61" s="4"/>
    </row>
    <row r="62" spans="1:43"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c r="AM62" s="4"/>
      <c r="AN62" s="4"/>
      <c r="AO62" s="4"/>
      <c r="AP62" s="4"/>
      <c r="AQ62" s="4"/>
    </row>
    <row r="63" spans="1:43"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c r="AM63" s="4"/>
      <c r="AN63" s="4"/>
      <c r="AO63" s="4"/>
      <c r="AP63" s="4"/>
      <c r="AQ63" s="4"/>
    </row>
    <row r="64" spans="1:43"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c r="AM64" s="4"/>
      <c r="AN64" s="4"/>
      <c r="AO64" s="4"/>
      <c r="AP64" s="4"/>
      <c r="AQ64" s="4"/>
    </row>
    <row r="65" spans="1:43"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c r="AM65" s="4"/>
      <c r="AN65" s="4"/>
      <c r="AO65" s="4"/>
      <c r="AP65" s="4"/>
      <c r="AQ65" s="4"/>
    </row>
    <row r="66" spans="1:43"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c r="AM66" s="4"/>
      <c r="AN66" s="4"/>
      <c r="AO66" s="4"/>
      <c r="AP66" s="4"/>
      <c r="AQ66" s="4"/>
    </row>
    <row r="67" spans="1:43" s="23"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c r="AE67" s="22"/>
      <c r="AL67" s="28"/>
    </row>
    <row r="68" spans="1:43" x14ac:dyDescent="0.25">
      <c r="A68" s="148" t="str">
        <f>+VLOOKUP(F6,BD!B:VI,100,0)</f>
        <v xml:space="preserve">Integra un portafolio de evidencias que contenga:
a) Solución de 5 ejercicios de cada uno de los siguientes temas:
- Lenguaje algebraico
- Operaciones algebraicas
- Productos notables
- Factorización
b) Solución de un caso práctico sobre situaciones de su entorno donde los datos de inicio sean expresiones algebraicas de los conceptos analizados
</v>
      </c>
      <c r="B68" s="149"/>
      <c r="C68" s="149"/>
      <c r="D68" s="149"/>
      <c r="E68" s="149"/>
      <c r="F68" s="149"/>
      <c r="G68" s="149"/>
      <c r="H68" s="149"/>
      <c r="I68" s="149"/>
      <c r="J68" s="149"/>
      <c r="K68" s="149"/>
      <c r="L68" s="149"/>
      <c r="M68" s="149"/>
      <c r="N68" s="149"/>
      <c r="O68" s="149"/>
      <c r="P68" s="149"/>
      <c r="Q68" s="149"/>
      <c r="R68" s="149"/>
      <c r="S68" s="149"/>
      <c r="T68" s="150"/>
      <c r="U68" s="154" t="str">
        <f>+VLOOKUP(F6,BD!B:VI,101,0)</f>
        <v xml:space="preserve">Internet
Cañón
Pintarrón
Equipo de cómputo
Material impreso
Calculadora científica
</v>
      </c>
      <c r="V68" s="155"/>
      <c r="W68" s="155"/>
      <c r="X68" s="155"/>
      <c r="Y68" s="155"/>
      <c r="Z68" s="155"/>
      <c r="AA68" s="155"/>
      <c r="AB68" s="155"/>
      <c r="AC68" s="155"/>
      <c r="AD68" s="156"/>
      <c r="AM68" s="4"/>
      <c r="AN68" s="4"/>
      <c r="AO68" s="4"/>
      <c r="AP68" s="4"/>
      <c r="AQ68" s="4"/>
    </row>
    <row r="69" spans="1:43" s="23"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c r="AE69" s="22"/>
      <c r="AL69" s="28"/>
    </row>
    <row r="70" spans="1:43" s="23"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c r="AE70" s="22"/>
      <c r="AL70" s="28"/>
    </row>
    <row r="71" spans="1:43" ht="18.75" x14ac:dyDescent="0.3">
      <c r="A71" s="163" t="s">
        <v>212</v>
      </c>
      <c r="B71" s="163"/>
      <c r="C71" s="163"/>
      <c r="D71" s="163"/>
      <c r="E71" s="163"/>
      <c r="F71" s="163"/>
      <c r="G71" s="163"/>
      <c r="H71" s="163"/>
      <c r="I71" s="163"/>
      <c r="J71" s="163"/>
      <c r="K71" s="163"/>
      <c r="L71" s="163"/>
      <c r="M71" s="163"/>
      <c r="N71" s="163"/>
      <c r="O71" s="163"/>
      <c r="P71" s="164" t="s">
        <v>172</v>
      </c>
      <c r="Q71" s="165"/>
      <c r="R71" s="165"/>
      <c r="S71" s="165"/>
      <c r="T71" s="165"/>
      <c r="U71" s="165"/>
      <c r="V71" s="165"/>
      <c r="W71" s="165"/>
      <c r="X71" s="165"/>
      <c r="Y71" s="165"/>
      <c r="Z71" s="165"/>
      <c r="AA71" s="165"/>
      <c r="AB71" s="165"/>
      <c r="AC71" s="161" t="s">
        <v>173</v>
      </c>
      <c r="AD71" s="162"/>
      <c r="AM71" s="3"/>
      <c r="AN71" s="4"/>
      <c r="AO71" s="4"/>
      <c r="AP71" s="4"/>
      <c r="AQ71" s="4"/>
    </row>
    <row r="72" spans="1:43"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80"/>
      <c r="Q72" s="180"/>
      <c r="R72" s="180"/>
      <c r="S72" s="180"/>
      <c r="T72" s="180"/>
      <c r="U72" s="180"/>
      <c r="V72" s="180"/>
      <c r="W72" s="180"/>
      <c r="X72" s="180"/>
      <c r="Y72" s="180"/>
      <c r="Z72" s="180"/>
      <c r="AA72" s="180"/>
      <c r="AB72" s="180"/>
      <c r="AC72" s="172"/>
      <c r="AD72" s="172"/>
      <c r="AM72" s="3"/>
      <c r="AN72" s="4"/>
      <c r="AO72" s="4"/>
      <c r="AP72" s="4"/>
      <c r="AQ72" s="4"/>
    </row>
    <row r="73" spans="1:43" x14ac:dyDescent="0.25">
      <c r="A73" s="174"/>
      <c r="B73" s="175"/>
      <c r="C73" s="175"/>
      <c r="D73" s="175"/>
      <c r="E73" s="175"/>
      <c r="F73" s="175"/>
      <c r="G73" s="175"/>
      <c r="H73" s="175"/>
      <c r="I73" s="175"/>
      <c r="J73" s="175"/>
      <c r="K73" s="175"/>
      <c r="L73" s="175"/>
      <c r="M73" s="175"/>
      <c r="N73" s="175"/>
      <c r="O73" s="176"/>
      <c r="P73" s="180"/>
      <c r="Q73" s="180"/>
      <c r="R73" s="180"/>
      <c r="S73" s="180"/>
      <c r="T73" s="180"/>
      <c r="U73" s="180"/>
      <c r="V73" s="180"/>
      <c r="W73" s="180"/>
      <c r="X73" s="180"/>
      <c r="Y73" s="180"/>
      <c r="Z73" s="180"/>
      <c r="AA73" s="180"/>
      <c r="AB73" s="180"/>
      <c r="AC73" s="172"/>
      <c r="AD73" s="172"/>
      <c r="AM73" s="3"/>
      <c r="AN73" s="4"/>
      <c r="AO73" s="4"/>
      <c r="AP73" s="4"/>
      <c r="AQ73" s="4"/>
    </row>
    <row r="74" spans="1:43" ht="18.75"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173"/>
      <c r="Q74" s="173"/>
      <c r="R74" s="173"/>
      <c r="S74" s="173"/>
      <c r="T74" s="173"/>
      <c r="U74" s="173"/>
      <c r="V74" s="173"/>
      <c r="W74" s="173"/>
      <c r="X74" s="173"/>
      <c r="Y74" s="173"/>
      <c r="Z74" s="173"/>
      <c r="AA74" s="173"/>
      <c r="AB74" s="173"/>
      <c r="AC74" s="172"/>
      <c r="AD74" s="172"/>
      <c r="AM74" s="3"/>
      <c r="AN74" s="4"/>
      <c r="AO74" s="4"/>
      <c r="AP74" s="4"/>
      <c r="AQ74" s="4"/>
    </row>
    <row r="75" spans="1:43" ht="18.75" x14ac:dyDescent="0.25">
      <c r="A75" s="174"/>
      <c r="B75" s="175"/>
      <c r="C75" s="175"/>
      <c r="D75" s="175"/>
      <c r="E75" s="175"/>
      <c r="F75" s="175"/>
      <c r="G75" s="175"/>
      <c r="H75" s="175"/>
      <c r="I75" s="175"/>
      <c r="J75" s="175"/>
      <c r="K75" s="175"/>
      <c r="L75" s="175"/>
      <c r="M75" s="175"/>
      <c r="N75" s="175"/>
      <c r="O75" s="176"/>
      <c r="P75" s="173"/>
      <c r="Q75" s="173"/>
      <c r="R75" s="173"/>
      <c r="S75" s="173"/>
      <c r="T75" s="173"/>
      <c r="U75" s="173"/>
      <c r="V75" s="173"/>
      <c r="W75" s="173"/>
      <c r="X75" s="173"/>
      <c r="Y75" s="173"/>
      <c r="Z75" s="173"/>
      <c r="AA75" s="173"/>
      <c r="AB75" s="173"/>
      <c r="AC75" s="172"/>
      <c r="AD75" s="172"/>
      <c r="AM75" s="3"/>
      <c r="AN75" s="4"/>
      <c r="AO75" s="4"/>
      <c r="AP75" s="4"/>
      <c r="AQ75" s="4"/>
    </row>
    <row r="76" spans="1:43" ht="18.75"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173"/>
      <c r="Q76" s="173"/>
      <c r="R76" s="173"/>
      <c r="S76" s="173"/>
      <c r="T76" s="173"/>
      <c r="U76" s="173"/>
      <c r="V76" s="173"/>
      <c r="W76" s="173"/>
      <c r="X76" s="173"/>
      <c r="Y76" s="173"/>
      <c r="Z76" s="173"/>
      <c r="AA76" s="173"/>
      <c r="AB76" s="173"/>
      <c r="AC76" s="172"/>
      <c r="AD76" s="172"/>
      <c r="AM76" s="3"/>
      <c r="AN76" s="4"/>
      <c r="AO76" s="4"/>
      <c r="AP76" s="4"/>
      <c r="AQ76" s="4"/>
    </row>
    <row r="77" spans="1:43" ht="18.75" x14ac:dyDescent="0.25">
      <c r="A77" s="174"/>
      <c r="B77" s="175"/>
      <c r="C77" s="175"/>
      <c r="D77" s="175"/>
      <c r="E77" s="175"/>
      <c r="F77" s="175"/>
      <c r="G77" s="175"/>
      <c r="H77" s="175"/>
      <c r="I77" s="175"/>
      <c r="J77" s="175"/>
      <c r="K77" s="175"/>
      <c r="L77" s="175"/>
      <c r="M77" s="175"/>
      <c r="N77" s="175"/>
      <c r="O77" s="176"/>
      <c r="P77" s="173"/>
      <c r="Q77" s="173"/>
      <c r="R77" s="173"/>
      <c r="S77" s="173"/>
      <c r="T77" s="173"/>
      <c r="U77" s="173"/>
      <c r="V77" s="173"/>
      <c r="W77" s="173"/>
      <c r="X77" s="173"/>
      <c r="Y77" s="173"/>
      <c r="Z77" s="173"/>
      <c r="AA77" s="173"/>
      <c r="AB77" s="173"/>
      <c r="AC77" s="172"/>
      <c r="AD77" s="172"/>
      <c r="AM77" s="3"/>
      <c r="AN77" s="4"/>
      <c r="AO77" s="4"/>
      <c r="AP77" s="4"/>
      <c r="AQ77" s="4"/>
    </row>
    <row r="78" spans="1:43" ht="18.75"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173"/>
      <c r="Q78" s="173"/>
      <c r="R78" s="173"/>
      <c r="S78" s="173"/>
      <c r="T78" s="173"/>
      <c r="U78" s="173"/>
      <c r="V78" s="173"/>
      <c r="W78" s="173"/>
      <c r="X78" s="173"/>
      <c r="Y78" s="173"/>
      <c r="Z78" s="173"/>
      <c r="AA78" s="173"/>
      <c r="AB78" s="173"/>
      <c r="AC78" s="172"/>
      <c r="AD78" s="172"/>
      <c r="AM78" s="3"/>
      <c r="AN78" s="4"/>
      <c r="AO78" s="4"/>
      <c r="AP78" s="4"/>
      <c r="AQ78" s="4"/>
    </row>
    <row r="79" spans="1:43" ht="18.75" x14ac:dyDescent="0.25">
      <c r="A79" s="174"/>
      <c r="B79" s="175"/>
      <c r="C79" s="175"/>
      <c r="D79" s="175"/>
      <c r="E79" s="175"/>
      <c r="F79" s="175"/>
      <c r="G79" s="175"/>
      <c r="H79" s="175"/>
      <c r="I79" s="175"/>
      <c r="J79" s="175"/>
      <c r="K79" s="175"/>
      <c r="L79" s="175"/>
      <c r="M79" s="175"/>
      <c r="N79" s="175"/>
      <c r="O79" s="176"/>
      <c r="P79" s="173"/>
      <c r="Q79" s="173"/>
      <c r="R79" s="173"/>
      <c r="S79" s="173"/>
      <c r="T79" s="173"/>
      <c r="U79" s="173"/>
      <c r="V79" s="173"/>
      <c r="W79" s="173"/>
      <c r="X79" s="173"/>
      <c r="Y79" s="173"/>
      <c r="Z79" s="173"/>
      <c r="AA79" s="173"/>
      <c r="AB79" s="173"/>
      <c r="AC79" s="172"/>
      <c r="AD79" s="172"/>
      <c r="AM79" s="3"/>
      <c r="AN79" s="4"/>
      <c r="AO79" s="4"/>
      <c r="AP79" s="4"/>
      <c r="AQ79" s="4"/>
    </row>
    <row r="80" spans="1:43" ht="18.75"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169"/>
      <c r="Q80" s="169"/>
      <c r="R80" s="169"/>
      <c r="S80" s="169"/>
      <c r="T80" s="169"/>
      <c r="U80" s="169"/>
      <c r="V80" s="169"/>
      <c r="W80" s="169"/>
      <c r="X80" s="169"/>
      <c r="Y80" s="169"/>
      <c r="Z80" s="169"/>
      <c r="AA80" s="169"/>
      <c r="AB80" s="169"/>
      <c r="AC80" s="170">
        <f>SUM(AC72:AD79)</f>
        <v>0</v>
      </c>
      <c r="AD80" s="171"/>
      <c r="AM80" s="3"/>
      <c r="AN80" s="4"/>
      <c r="AO80" s="4"/>
      <c r="AP80" s="4"/>
      <c r="AQ80" s="4"/>
    </row>
    <row r="81" spans="1:43" x14ac:dyDescent="0.25"/>
    <row r="82" spans="1:43" x14ac:dyDescent="0.25"/>
    <row r="83" spans="1:43" x14ac:dyDescent="0.25"/>
    <row r="84" spans="1:43" x14ac:dyDescent="0.25"/>
    <row r="85" spans="1:43" x14ac:dyDescent="0.25">
      <c r="A85" s="31"/>
      <c r="B85" s="160" t="str">
        <f>IF('UT 1'!B85:J85=0,"",'UT 1'!B85:J85)</f>
        <v/>
      </c>
      <c r="C85" s="160"/>
      <c r="D85" s="160"/>
      <c r="E85" s="160"/>
      <c r="F85" s="160"/>
      <c r="G85" s="160"/>
      <c r="H85" s="160"/>
      <c r="I85" s="160"/>
      <c r="J85" s="160"/>
      <c r="K85" s="31"/>
      <c r="L85" s="160" t="str">
        <f>IF('UT 1'!L85:T85=0,"",'UT 1'!L85:T85)</f>
        <v/>
      </c>
      <c r="M85" s="160"/>
      <c r="N85" s="160"/>
      <c r="O85" s="160"/>
      <c r="P85" s="160"/>
      <c r="Q85" s="160"/>
      <c r="R85" s="160"/>
      <c r="S85" s="160"/>
      <c r="T85" s="160"/>
      <c r="U85" s="31"/>
      <c r="V85" s="160" t="str">
        <f>IF('UT 1'!V85:AD85=0,"",'UT 1'!V85:AD85)</f>
        <v/>
      </c>
      <c r="W85" s="160"/>
      <c r="X85" s="160"/>
      <c r="Y85" s="160"/>
      <c r="Z85" s="160"/>
      <c r="AA85" s="160"/>
      <c r="AB85" s="160"/>
      <c r="AC85" s="160"/>
      <c r="AD85" s="160"/>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180</v>
      </c>
      <c r="AL87" s="25"/>
      <c r="AM87" s="3"/>
    </row>
    <row r="88" spans="1:43"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2:AD2"/>
    <mergeCell ref="A5:AB5"/>
    <mergeCell ref="A6:E6"/>
    <mergeCell ref="F6:AD6"/>
    <mergeCell ref="A7:E7"/>
    <mergeCell ref="F7:AD7"/>
    <mergeCell ref="A10:AD10"/>
    <mergeCell ref="A11:AD11"/>
    <mergeCell ref="A8:E8"/>
    <mergeCell ref="F8:AD8"/>
    <mergeCell ref="A9:E9"/>
    <mergeCell ref="F9:H9"/>
    <mergeCell ref="M9:O9"/>
    <mergeCell ref="Q9:T9"/>
    <mergeCell ref="V9:Y9"/>
    <mergeCell ref="Z9:AD9"/>
    <mergeCell ref="A12:AD12"/>
  </mergeCells>
  <conditionalFormatting sqref="A58 A26 A17:A23 A29 A32 A54 A61 A64 A36 A39 A42 A45 A48 A51 H17:AA23">
    <cfRule type="containsBlanks" dxfId="105" priority="124">
      <formula>LEN(TRIM(A17))=0</formula>
    </cfRule>
  </conditionalFormatting>
  <conditionalFormatting sqref="AD5">
    <cfRule type="containsBlanks" dxfId="104" priority="92">
      <formula>LEN(TRIM(AD5))=0</formula>
    </cfRule>
  </conditionalFormatting>
  <conditionalFormatting sqref="AC80:AD80 P72:AD79">
    <cfRule type="containsBlanks" dxfId="103" priority="38">
      <formula>LEN(TRIM(P72))=0</formula>
    </cfRule>
  </conditionalFormatting>
  <conditionalFormatting sqref="A13:O14">
    <cfRule type="containsBlanks" dxfId="102" priority="37">
      <formula>LEN(TRIM(A13))=0</formula>
    </cfRule>
  </conditionalFormatting>
  <conditionalFormatting sqref="Q13:AD14">
    <cfRule type="containsBlanks" dxfId="101" priority="36">
      <formula>LEN(TRIM(Q13))=0</formula>
    </cfRule>
  </conditionalFormatting>
  <conditionalFormatting sqref="S26:S34">
    <cfRule type="containsBlanks" dxfId="100" priority="35">
      <formula>LEN(TRIM(S26))=0</formula>
    </cfRule>
  </conditionalFormatting>
  <conditionalFormatting sqref="B26">
    <cfRule type="containsBlanks" dxfId="99" priority="34">
      <formula>LEN(TRIM(B26))=0</formula>
    </cfRule>
  </conditionalFormatting>
  <conditionalFormatting sqref="B29">
    <cfRule type="containsBlanks" dxfId="98" priority="33">
      <formula>LEN(TRIM(B29))=0</formula>
    </cfRule>
  </conditionalFormatting>
  <conditionalFormatting sqref="B32">
    <cfRule type="containsBlanks" dxfId="97" priority="32">
      <formula>LEN(TRIM(B32))=0</formula>
    </cfRule>
  </conditionalFormatting>
  <conditionalFormatting sqref="B54 B36 B39 B42 B45 B48 B51 S36:S56">
    <cfRule type="containsBlanks" dxfId="96" priority="23">
      <formula>LEN(TRIM(B36))=0</formula>
    </cfRule>
  </conditionalFormatting>
  <conditionalFormatting sqref="B58 B61 B64 S58:S66">
    <cfRule type="containsBlanks" dxfId="95" priority="20">
      <formula>LEN(TRIM(B58))=0</formula>
    </cfRule>
  </conditionalFormatting>
  <conditionalFormatting sqref="T58">
    <cfRule type="containsBlanks" dxfId="94" priority="5">
      <formula>LEN(TRIM(T58))=0</formula>
    </cfRule>
  </conditionalFormatting>
  <conditionalFormatting sqref="T36:T56">
    <cfRule type="containsBlanks" dxfId="93" priority="4">
      <formula>LEN(TRIM(T36))=0</formula>
    </cfRule>
  </conditionalFormatting>
  <conditionalFormatting sqref="T59:T66">
    <cfRule type="containsBlanks" dxfId="92" priority="3">
      <formula>LEN(TRIM(T59))=0</formula>
    </cfRule>
  </conditionalFormatting>
  <conditionalFormatting sqref="T26">
    <cfRule type="containsBlanks" dxfId="91" priority="2">
      <formula>LEN(TRIM(T26))=0</formula>
    </cfRule>
  </conditionalFormatting>
  <conditionalFormatting sqref="T27:T34">
    <cfRule type="containsBlanks" dxfId="90" priority="1">
      <formula>LEN(TRIM(T27))=0</formula>
    </cfRule>
  </conditionalFormatting>
  <dataValidations count="4">
    <dataValidation type="list" allowBlank="1" showInputMessage="1" showErrorMessage="1" sqref="S58:S66 S26:S34 S36:S56 Y26:Y34 Y36:Y56 Y58:Y66">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ignoredErrors>
    <ignoredError sqref="A17"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6.28515625" style="7" customWidth="1"/>
    <col min="32" max="37" width="4.28515625" style="4" hidden="1"/>
    <col min="38" max="41" width="11.42578125" style="25" hidden="1"/>
    <col min="42" max="42" width="4.28515625" style="25" hidden="1"/>
    <col min="43" max="43" width="0" style="25" hidden="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164</v>
      </c>
      <c r="AN1" s="4"/>
      <c r="AO1" s="4"/>
      <c r="AP1" s="4"/>
      <c r="AQ1" s="4"/>
    </row>
    <row r="2" spans="1:43" ht="21" customHeight="1" x14ac:dyDescent="0.25">
      <c r="A2" s="40" t="str">
        <f>+'UT 1'!A2:AD2</f>
        <v>PLANEACIÓN ACADÉMICA REV. 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
      <c r="AL2" s="4"/>
      <c r="AM2" s="209" t="s">
        <v>202</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209" t="s">
        <v>210</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209" t="s">
        <v>187</v>
      </c>
      <c r="AN4" s="4"/>
      <c r="AO4" s="4"/>
      <c r="AP4" s="4"/>
      <c r="AQ4" s="4"/>
    </row>
    <row r="5" spans="1:43"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32</v>
      </c>
      <c r="AL5" s="4"/>
      <c r="AM5" s="209" t="s">
        <v>195</v>
      </c>
      <c r="AN5" s="4"/>
      <c r="AO5" s="4"/>
      <c r="AP5" s="4"/>
      <c r="AQ5" s="4"/>
    </row>
    <row r="6" spans="1:43" ht="15.75" customHeight="1" x14ac:dyDescent="0.3">
      <c r="A6" s="44" t="s">
        <v>148</v>
      </c>
      <c r="B6" s="45"/>
      <c r="C6" s="45"/>
      <c r="D6" s="45"/>
      <c r="E6" s="45"/>
      <c r="F6" s="181" t="str">
        <f>+'UT 1'!F6:AD6</f>
        <v>ÁLGEBRA LINEAL</v>
      </c>
      <c r="G6" s="182"/>
      <c r="H6" s="182"/>
      <c r="I6" s="182"/>
      <c r="J6" s="182"/>
      <c r="K6" s="182"/>
      <c r="L6" s="182"/>
      <c r="M6" s="182"/>
      <c r="N6" s="182"/>
      <c r="O6" s="182"/>
      <c r="P6" s="182"/>
      <c r="Q6" s="182"/>
      <c r="R6" s="182"/>
      <c r="S6" s="182"/>
      <c r="T6" s="182"/>
      <c r="U6" s="182"/>
      <c r="V6" s="182"/>
      <c r="W6" s="182"/>
      <c r="X6" s="182"/>
      <c r="Y6" s="182"/>
      <c r="Z6" s="182"/>
      <c r="AA6" s="182"/>
      <c r="AB6" s="182"/>
      <c r="AC6" s="183"/>
      <c r="AD6" s="184"/>
      <c r="AL6" s="4"/>
      <c r="AM6" s="209" t="s">
        <v>199</v>
      </c>
      <c r="AN6" s="4"/>
      <c r="AO6" s="4"/>
      <c r="AP6" s="4"/>
      <c r="AQ6" s="4"/>
    </row>
    <row r="7" spans="1:43" ht="15.75" x14ac:dyDescent="0.25">
      <c r="A7" s="50" t="s">
        <v>149</v>
      </c>
      <c r="B7" s="51"/>
      <c r="C7" s="51"/>
      <c r="D7" s="51"/>
      <c r="E7" s="52"/>
      <c r="F7" s="189" t="str">
        <f>+VLOOKUP(F6,BD!B:VI,2,0)</f>
        <v>TECNOLOGÍAS DE LA INFORMACIÓN ÁREA DESARROLLO DE SOFTWARE MULTIPLATAFORMA</v>
      </c>
      <c r="G7" s="190"/>
      <c r="H7" s="190"/>
      <c r="I7" s="190"/>
      <c r="J7" s="190"/>
      <c r="K7" s="190"/>
      <c r="L7" s="190"/>
      <c r="M7" s="190"/>
      <c r="N7" s="190"/>
      <c r="O7" s="190"/>
      <c r="P7" s="190"/>
      <c r="Q7" s="190"/>
      <c r="R7" s="190"/>
      <c r="S7" s="190"/>
      <c r="T7" s="190"/>
      <c r="U7" s="190"/>
      <c r="V7" s="190"/>
      <c r="W7" s="190"/>
      <c r="X7" s="190"/>
      <c r="Y7" s="190"/>
      <c r="Z7" s="190"/>
      <c r="AA7" s="190"/>
      <c r="AB7" s="190"/>
      <c r="AC7" s="190"/>
      <c r="AD7" s="191"/>
      <c r="AL7" s="4"/>
      <c r="AM7" s="209" t="s">
        <v>200</v>
      </c>
      <c r="AN7" s="4"/>
      <c r="AO7" s="4"/>
      <c r="AP7" s="4"/>
      <c r="AQ7" s="4"/>
    </row>
    <row r="8" spans="1:43" x14ac:dyDescent="0.25">
      <c r="A8" s="62" t="s">
        <v>179</v>
      </c>
      <c r="B8" s="63"/>
      <c r="C8" s="63"/>
      <c r="D8" s="63"/>
      <c r="E8" s="63"/>
      <c r="F8" s="72" t="str">
        <f>+VLOOKUP(F6,BD!B:VI,107,0)</f>
        <v>Ecuaciones e Inecuaciones</v>
      </c>
      <c r="G8" s="73"/>
      <c r="H8" s="73"/>
      <c r="I8" s="73"/>
      <c r="J8" s="73"/>
      <c r="K8" s="73"/>
      <c r="L8" s="73"/>
      <c r="M8" s="73"/>
      <c r="N8" s="73"/>
      <c r="O8" s="73"/>
      <c r="P8" s="73"/>
      <c r="Q8" s="73"/>
      <c r="R8" s="73"/>
      <c r="S8" s="73"/>
      <c r="T8" s="73"/>
      <c r="U8" s="73"/>
      <c r="V8" s="73"/>
      <c r="W8" s="73"/>
      <c r="X8" s="73"/>
      <c r="Y8" s="73"/>
      <c r="Z8" s="73"/>
      <c r="AA8" s="73"/>
      <c r="AB8" s="73"/>
      <c r="AC8" s="73"/>
      <c r="AD8" s="74"/>
      <c r="AL8" s="4"/>
      <c r="AM8" s="209" t="s">
        <v>203</v>
      </c>
      <c r="AN8" s="4"/>
      <c r="AO8" s="4"/>
      <c r="AP8" s="4"/>
      <c r="AQ8" s="4"/>
    </row>
    <row r="9" spans="1:43" ht="15.75" customHeight="1" x14ac:dyDescent="0.25">
      <c r="A9" s="44" t="s">
        <v>150</v>
      </c>
      <c r="B9" s="45"/>
      <c r="C9" s="45"/>
      <c r="D9" s="45"/>
      <c r="E9" s="45"/>
      <c r="F9" s="64" t="str">
        <f>+VLOOKUP(F6,BD!B:VI,4,0)</f>
        <v>Primero</v>
      </c>
      <c r="G9" s="65"/>
      <c r="H9" s="66"/>
      <c r="I9" s="10" t="s">
        <v>151</v>
      </c>
      <c r="J9" s="11"/>
      <c r="K9" s="11"/>
      <c r="L9" s="12">
        <f>+VLOOKUP(F6,BD!B:VI,108,0)</f>
        <v>6</v>
      </c>
      <c r="M9" s="67" t="s">
        <v>152</v>
      </c>
      <c r="N9" s="68"/>
      <c r="O9" s="68"/>
      <c r="P9" s="13">
        <f>+VLOOKUP(F6,BD!B:VI,109,0)</f>
        <v>18</v>
      </c>
      <c r="Q9" s="67" t="s">
        <v>153</v>
      </c>
      <c r="R9" s="68"/>
      <c r="S9" s="68"/>
      <c r="T9" s="68"/>
      <c r="U9" s="14">
        <f>+VLOOKUP(F6,BD!B:VI,8,0)</f>
        <v>6</v>
      </c>
      <c r="V9" s="67" t="s">
        <v>154</v>
      </c>
      <c r="W9" s="68"/>
      <c r="X9" s="68"/>
      <c r="Y9" s="68"/>
      <c r="Z9" s="69" t="str">
        <f>+VLOOKUP(F6,BD!B:VI,153,0)</f>
        <v>Aula</v>
      </c>
      <c r="AA9" s="70"/>
      <c r="AB9" s="70"/>
      <c r="AC9" s="70"/>
      <c r="AD9" s="71"/>
      <c r="AL9" s="4"/>
      <c r="AM9" s="209" t="s">
        <v>194</v>
      </c>
      <c r="AN9" s="4"/>
      <c r="AO9" s="4"/>
      <c r="AP9" s="4"/>
      <c r="AQ9" s="4"/>
    </row>
    <row r="10" spans="1:43"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4"/>
      <c r="AM10" s="209" t="s">
        <v>189</v>
      </c>
      <c r="AN10" s="4"/>
      <c r="AO10" s="4"/>
      <c r="AP10" s="4"/>
      <c r="AQ10" s="4"/>
    </row>
    <row r="11" spans="1:43" ht="34.5" customHeight="1" x14ac:dyDescent="0.25">
      <c r="A11" s="56" t="str">
        <f>+VLOOKUP(F6,BD!B:VI,111,0)</f>
        <v>El alumno resolverá ecuaciones, inecuaciones y sistemas de ecuaciones para contribuir a la toma de decisiones sobre problemas de su entorno cotidiano y profesional.</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4"/>
      <c r="AM11" s="209" t="s">
        <v>204</v>
      </c>
      <c r="AN11" s="4"/>
      <c r="AO11" s="4"/>
      <c r="AP11" s="4"/>
      <c r="AQ11" s="4"/>
    </row>
    <row r="12" spans="1:43"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3" t="s">
        <v>181</v>
      </c>
      <c r="AM12" s="209" t="s">
        <v>205</v>
      </c>
      <c r="AN12" s="4"/>
      <c r="AO12" s="4"/>
      <c r="AP12" s="4"/>
      <c r="AQ12" s="4"/>
    </row>
    <row r="13" spans="1:43" ht="21" customHeight="1" x14ac:dyDescent="0.25">
      <c r="A13" s="59"/>
      <c r="B13" s="60"/>
      <c r="C13" s="60"/>
      <c r="D13" s="60"/>
      <c r="E13" s="60"/>
      <c r="F13" s="60"/>
      <c r="G13" s="60"/>
      <c r="H13" s="60"/>
      <c r="I13" s="60"/>
      <c r="J13" s="60"/>
      <c r="K13" s="60"/>
      <c r="L13" s="60"/>
      <c r="M13" s="60"/>
      <c r="N13" s="60"/>
      <c r="O13" s="61"/>
      <c r="P13" s="34" t="s">
        <v>156</v>
      </c>
      <c r="Q13" s="59"/>
      <c r="R13" s="60"/>
      <c r="S13" s="60"/>
      <c r="T13" s="60"/>
      <c r="U13" s="60"/>
      <c r="V13" s="60"/>
      <c r="W13" s="60"/>
      <c r="X13" s="60"/>
      <c r="Y13" s="60"/>
      <c r="Z13" s="60"/>
      <c r="AA13" s="60"/>
      <c r="AB13" s="60"/>
      <c r="AC13" s="60"/>
      <c r="AD13" s="61"/>
      <c r="AE13" s="7" t="s">
        <v>156</v>
      </c>
      <c r="AL13" s="3" t="s">
        <v>182</v>
      </c>
      <c r="AM13" s="209" t="s">
        <v>191</v>
      </c>
      <c r="AN13" s="4"/>
      <c r="AO13" s="4"/>
      <c r="AP13" s="4"/>
      <c r="AQ13" s="4"/>
    </row>
    <row r="14" spans="1:43" ht="21" customHeight="1" x14ac:dyDescent="0.25">
      <c r="A14" s="59"/>
      <c r="B14" s="60"/>
      <c r="C14" s="60"/>
      <c r="D14" s="60"/>
      <c r="E14" s="60"/>
      <c r="F14" s="60"/>
      <c r="G14" s="60"/>
      <c r="H14" s="60"/>
      <c r="I14" s="60"/>
      <c r="J14" s="60"/>
      <c r="K14" s="60"/>
      <c r="L14" s="60"/>
      <c r="M14" s="60"/>
      <c r="N14" s="60"/>
      <c r="O14" s="61"/>
      <c r="P14" s="34" t="s">
        <v>156</v>
      </c>
      <c r="Q14" s="59"/>
      <c r="R14" s="60"/>
      <c r="S14" s="60"/>
      <c r="T14" s="60"/>
      <c r="U14" s="60"/>
      <c r="V14" s="60"/>
      <c r="W14" s="60"/>
      <c r="X14" s="60"/>
      <c r="Y14" s="60"/>
      <c r="Z14" s="60"/>
      <c r="AA14" s="60"/>
      <c r="AB14" s="60"/>
      <c r="AC14" s="60"/>
      <c r="AD14" s="61"/>
      <c r="AE14" s="7" t="s">
        <v>156</v>
      </c>
      <c r="AL14" s="3" t="s">
        <v>183</v>
      </c>
      <c r="AM14" s="209" t="s">
        <v>197</v>
      </c>
      <c r="AN14" s="4"/>
      <c r="AO14" s="4"/>
      <c r="AP14" s="4"/>
      <c r="AQ14" s="4"/>
    </row>
    <row r="15" spans="1:43"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4"/>
      <c r="AM15" s="209" t="s">
        <v>206</v>
      </c>
      <c r="AN15" s="4"/>
      <c r="AO15" s="4"/>
      <c r="AP15" s="4"/>
      <c r="AQ15" s="4"/>
    </row>
    <row r="16" spans="1:43"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4"/>
      <c r="AM16" s="209" t="s">
        <v>192</v>
      </c>
      <c r="AN16" s="4"/>
      <c r="AO16" s="4"/>
      <c r="AP16" s="4"/>
      <c r="AQ16" s="4"/>
    </row>
    <row r="17" spans="1:43" s="16" customFormat="1" ht="39" customHeight="1" x14ac:dyDescent="0.25">
      <c r="A17" s="185" t="str">
        <f>IF(VLOOKUP(F6,BD!B:VI,112,0)=0,"----------------------------------------------------",(VLOOKUP(F6,BD!B:VI,112,0)))</f>
        <v>Ecuaciones de primer grado</v>
      </c>
      <c r="B17" s="186"/>
      <c r="C17" s="186"/>
      <c r="D17" s="186"/>
      <c r="E17" s="186"/>
      <c r="F17" s="186"/>
      <c r="G17" s="187"/>
      <c r="H17" s="18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E17" s="15"/>
      <c r="AM17" s="209" t="s">
        <v>207</v>
      </c>
    </row>
    <row r="18" spans="1:43" s="16" customFormat="1" ht="39" customHeight="1" x14ac:dyDescent="0.25">
      <c r="A18" s="185" t="str">
        <f>IF(VLOOKUP(F6,BD!B:VI,116,0)=0,"----------------------------------------------------",(VLOOKUP(F6,BD!B:VI,116,0)))</f>
        <v>Desigualdades lineales</v>
      </c>
      <c r="B18" s="186"/>
      <c r="C18" s="186"/>
      <c r="D18" s="186"/>
      <c r="E18" s="186"/>
      <c r="F18" s="186"/>
      <c r="G18" s="187"/>
      <c r="H18" s="18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E18" s="15"/>
      <c r="AM18" s="209" t="s">
        <v>193</v>
      </c>
    </row>
    <row r="19" spans="1:43" s="16" customFormat="1" ht="39" customHeight="1" x14ac:dyDescent="0.25">
      <c r="A19" s="185" t="str">
        <f>IF(VLOOKUP(F6,BD!B:VI,120,0)=0,"----------------------------------------------------",(VLOOKUP(F6,BD!B:VI,120,0)))</f>
        <v>Sistemas de ecuaciones lineales con dos incógnitas</v>
      </c>
      <c r="B19" s="186"/>
      <c r="C19" s="186"/>
      <c r="D19" s="186"/>
      <c r="E19" s="186"/>
      <c r="F19" s="186"/>
      <c r="G19" s="187"/>
      <c r="H19" s="188"/>
      <c r="I19" s="79"/>
      <c r="J19" s="79"/>
      <c r="K19" s="79"/>
      <c r="L19" s="79"/>
      <c r="M19" s="79"/>
      <c r="N19" s="79"/>
      <c r="O19" s="79"/>
      <c r="P19" s="79"/>
      <c r="Q19" s="79"/>
      <c r="R19" s="79"/>
      <c r="S19" s="79"/>
      <c r="T19" s="79"/>
      <c r="U19" s="79"/>
      <c r="V19" s="79"/>
      <c r="W19" s="79"/>
      <c r="X19" s="79"/>
      <c r="Y19" s="80"/>
      <c r="Z19" s="81"/>
      <c r="AA19" s="82"/>
      <c r="AB19" s="83" t="str">
        <f t="shared" si="0"/>
        <v/>
      </c>
      <c r="AC19" s="83"/>
      <c r="AD19" s="83"/>
      <c r="AE19" s="15"/>
      <c r="AM19" s="209" t="s">
        <v>198</v>
      </c>
    </row>
    <row r="20" spans="1:43" s="16" customFormat="1" ht="39" customHeight="1" x14ac:dyDescent="0.25">
      <c r="A20" s="185" t="str">
        <f>IF(VLOOKUP(F6,BD!B:VI,124,0)=0,"----------------------------------------------------",(VLOOKUP(F6,BD!B:VI,124,0)))</f>
        <v>Ecuaciones de Segundo Grado</v>
      </c>
      <c r="B20" s="186"/>
      <c r="C20" s="186"/>
      <c r="D20" s="186"/>
      <c r="E20" s="186"/>
      <c r="F20" s="186"/>
      <c r="G20" s="187"/>
      <c r="H20" s="188"/>
      <c r="I20" s="79"/>
      <c r="J20" s="79"/>
      <c r="K20" s="79"/>
      <c r="L20" s="79"/>
      <c r="M20" s="79"/>
      <c r="N20" s="79"/>
      <c r="O20" s="79"/>
      <c r="P20" s="79"/>
      <c r="Q20" s="79"/>
      <c r="R20" s="79"/>
      <c r="S20" s="79"/>
      <c r="T20" s="79"/>
      <c r="U20" s="79"/>
      <c r="V20" s="79"/>
      <c r="W20" s="79"/>
      <c r="X20" s="79"/>
      <c r="Y20" s="80"/>
      <c r="Z20" s="81"/>
      <c r="AA20" s="82"/>
      <c r="AB20" s="83" t="str">
        <f t="shared" si="0"/>
        <v/>
      </c>
      <c r="AC20" s="83"/>
      <c r="AD20" s="83"/>
      <c r="AE20" s="15"/>
      <c r="AM20" s="209" t="s">
        <v>190</v>
      </c>
    </row>
    <row r="21" spans="1:43" s="16" customFormat="1" ht="39" customHeight="1" x14ac:dyDescent="0.25">
      <c r="A21" s="185" t="str">
        <f>IF(VLOOKUP(F6,BD!B:VI,128,0)=0,"----------------------------------------------------",(VLOOKUP(F6,BD!B:VI,128,0)))</f>
        <v>----------------------------------------------------</v>
      </c>
      <c r="B21" s="186"/>
      <c r="C21" s="186"/>
      <c r="D21" s="186"/>
      <c r="E21" s="186"/>
      <c r="F21" s="186"/>
      <c r="G21" s="187"/>
      <c r="H21" s="188"/>
      <c r="I21" s="79"/>
      <c r="J21" s="79"/>
      <c r="K21" s="79"/>
      <c r="L21" s="79"/>
      <c r="M21" s="79"/>
      <c r="N21" s="79"/>
      <c r="O21" s="79"/>
      <c r="P21" s="79"/>
      <c r="Q21" s="79"/>
      <c r="R21" s="79"/>
      <c r="S21" s="79"/>
      <c r="T21" s="79"/>
      <c r="U21" s="79"/>
      <c r="V21" s="79"/>
      <c r="W21" s="79"/>
      <c r="X21" s="79"/>
      <c r="Y21" s="80"/>
      <c r="Z21" s="81"/>
      <c r="AA21" s="82"/>
      <c r="AB21" s="83" t="str">
        <f t="shared" si="0"/>
        <v/>
      </c>
      <c r="AC21" s="83"/>
      <c r="AD21" s="83"/>
      <c r="AE21" s="15"/>
      <c r="AM21" s="209" t="s">
        <v>196</v>
      </c>
    </row>
    <row r="22" spans="1:43" s="16" customFormat="1" ht="39" customHeight="1" x14ac:dyDescent="0.25">
      <c r="A22" s="185" t="str">
        <f>IF(VLOOKUP(F6,BD!B:VI,132,0)=0,"----------------------------------------------------",(VLOOKUP(F6,BD!B:VI,132,0)))</f>
        <v>----------------------------------------------------</v>
      </c>
      <c r="B22" s="186"/>
      <c r="C22" s="186"/>
      <c r="D22" s="186"/>
      <c r="E22" s="186"/>
      <c r="F22" s="186"/>
      <c r="G22" s="187"/>
      <c r="H22" s="18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15"/>
      <c r="AM22" s="209" t="s">
        <v>208</v>
      </c>
    </row>
    <row r="23" spans="1:43" s="16" customFormat="1" ht="39" customHeight="1" x14ac:dyDescent="0.25">
      <c r="A23" s="185" t="str">
        <f>IF(VLOOKUP(F6,BD!B:VI,136,0)=0,"----------------------------------------------------",(VLOOKUP(F6,BD!B:VI,136,0)))</f>
        <v>----------------------------------------------------</v>
      </c>
      <c r="B23" s="186"/>
      <c r="C23" s="186"/>
      <c r="D23" s="186"/>
      <c r="E23" s="186"/>
      <c r="F23" s="186"/>
      <c r="G23" s="187"/>
      <c r="H23" s="188"/>
      <c r="I23" s="79"/>
      <c r="J23" s="79"/>
      <c r="K23" s="79"/>
      <c r="L23" s="79"/>
      <c r="M23" s="79"/>
      <c r="N23" s="79"/>
      <c r="O23" s="79"/>
      <c r="P23" s="79"/>
      <c r="Q23" s="79"/>
      <c r="R23" s="79"/>
      <c r="S23" s="79"/>
      <c r="T23" s="79"/>
      <c r="U23" s="79"/>
      <c r="V23" s="79"/>
      <c r="W23" s="79"/>
      <c r="X23" s="79"/>
      <c r="Y23" s="80"/>
      <c r="Z23" s="81"/>
      <c r="AA23" s="82"/>
      <c r="AB23" s="83" t="str">
        <f t="shared" si="0"/>
        <v/>
      </c>
      <c r="AC23" s="83"/>
      <c r="AD23" s="83"/>
      <c r="AE23" s="15"/>
      <c r="AM23" s="209" t="s">
        <v>209</v>
      </c>
    </row>
    <row r="24" spans="1:43" ht="18" customHeight="1" x14ac:dyDescent="0.25">
      <c r="A24" s="95" t="s">
        <v>186</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3" t="s">
        <v>184</v>
      </c>
      <c r="AM24" s="209" t="s">
        <v>188</v>
      </c>
      <c r="AN24" s="4"/>
      <c r="AO24" s="4"/>
      <c r="AP24" s="4"/>
      <c r="AQ24" s="4"/>
    </row>
    <row r="25" spans="1:43"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20" t="s">
        <v>165</v>
      </c>
      <c r="Z25" s="98" t="s">
        <v>166</v>
      </c>
      <c r="AA25" s="98"/>
      <c r="AB25" s="98"/>
      <c r="AC25" s="98"/>
      <c r="AD25" s="98"/>
      <c r="AL25" s="4"/>
      <c r="AM25" s="209" t="s">
        <v>201</v>
      </c>
      <c r="AN25" s="4"/>
      <c r="AO25" s="4"/>
      <c r="AP25" s="4"/>
      <c r="AQ25" s="4"/>
    </row>
    <row r="26" spans="1:43"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4"/>
      <c r="AM26" s="4"/>
      <c r="AN26" s="4"/>
      <c r="AO26" s="4"/>
      <c r="AP26" s="4"/>
      <c r="AQ26" s="4"/>
    </row>
    <row r="27" spans="1:43"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4"/>
      <c r="AM27" s="4"/>
      <c r="AN27" s="4"/>
      <c r="AO27" s="4"/>
      <c r="AP27" s="4"/>
      <c r="AQ27" s="4"/>
    </row>
    <row r="28" spans="1:43"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4"/>
      <c r="AM28" s="4"/>
      <c r="AN28" s="4"/>
      <c r="AO28" s="4"/>
      <c r="AP28" s="4"/>
      <c r="AQ28" s="4"/>
    </row>
    <row r="29" spans="1:43"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4"/>
      <c r="AM29" s="4"/>
      <c r="AN29" s="4"/>
      <c r="AO29" s="4"/>
      <c r="AP29" s="4"/>
      <c r="AQ29" s="4"/>
    </row>
    <row r="30" spans="1:43"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4"/>
      <c r="AM30" s="4"/>
      <c r="AN30" s="4"/>
      <c r="AO30" s="4"/>
      <c r="AP30" s="4"/>
      <c r="AQ30" s="4"/>
    </row>
    <row r="31" spans="1:43"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4"/>
      <c r="AM31" s="4"/>
      <c r="AN31" s="4"/>
      <c r="AO31" s="4"/>
      <c r="AP31" s="4"/>
      <c r="AQ31" s="4"/>
    </row>
    <row r="32" spans="1:43"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4"/>
      <c r="AM32" s="4"/>
      <c r="AN32" s="4"/>
      <c r="AO32" s="4"/>
      <c r="AP32" s="4"/>
      <c r="AQ32" s="4"/>
    </row>
    <row r="33" spans="1:43"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4"/>
      <c r="AM33" s="4"/>
      <c r="AN33" s="4"/>
      <c r="AO33" s="4"/>
      <c r="AP33" s="4"/>
      <c r="AQ33" s="4"/>
    </row>
    <row r="34" spans="1:43"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4"/>
      <c r="AM34" s="4"/>
      <c r="AN34" s="4"/>
      <c r="AO34" s="4"/>
      <c r="AP34" s="4"/>
      <c r="AQ34" s="4"/>
    </row>
    <row r="35" spans="1:43" x14ac:dyDescent="0.25">
      <c r="A35" s="17" t="s">
        <v>161</v>
      </c>
      <c r="B35" s="88" t="s">
        <v>167</v>
      </c>
      <c r="C35" s="88"/>
      <c r="D35" s="88"/>
      <c r="E35" s="88"/>
      <c r="F35" s="88"/>
      <c r="G35" s="88"/>
      <c r="H35" s="88"/>
      <c r="I35" s="88"/>
      <c r="J35" s="88"/>
      <c r="K35" s="88"/>
      <c r="L35" s="88"/>
      <c r="M35" s="88"/>
      <c r="N35" s="88"/>
      <c r="O35" s="88"/>
      <c r="P35" s="88"/>
      <c r="Q35" s="88"/>
      <c r="R35" s="89"/>
      <c r="S35" s="33" t="s">
        <v>163</v>
      </c>
      <c r="T35" s="87" t="s">
        <v>164</v>
      </c>
      <c r="U35" s="87"/>
      <c r="V35" s="87"/>
      <c r="W35" s="87"/>
      <c r="X35" s="19"/>
      <c r="Y35" s="32" t="s">
        <v>165</v>
      </c>
      <c r="Z35" s="123" t="s">
        <v>166</v>
      </c>
      <c r="AA35" s="124"/>
      <c r="AB35" s="124"/>
      <c r="AC35" s="124"/>
      <c r="AD35" s="125"/>
      <c r="AL35" s="4"/>
      <c r="AM35" s="4"/>
      <c r="AN35" s="4"/>
      <c r="AO35" s="4"/>
      <c r="AP35" s="4"/>
      <c r="AQ35" s="4"/>
    </row>
    <row r="36" spans="1:43"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4"/>
      <c r="AM36" s="4"/>
      <c r="AN36" s="4"/>
      <c r="AO36" s="4"/>
      <c r="AP36" s="4"/>
      <c r="AQ36" s="4"/>
    </row>
    <row r="37" spans="1:43"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4"/>
      <c r="AM37" s="4"/>
      <c r="AN37" s="4"/>
      <c r="AO37" s="4"/>
      <c r="AP37" s="4"/>
      <c r="AQ37" s="4"/>
    </row>
    <row r="38" spans="1:43"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4"/>
      <c r="AM38" s="4"/>
      <c r="AN38" s="4"/>
      <c r="AO38" s="4"/>
      <c r="AP38" s="4"/>
      <c r="AQ38" s="4"/>
    </row>
    <row r="39" spans="1:43"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4"/>
      <c r="AM39" s="4"/>
      <c r="AN39" s="4"/>
      <c r="AO39" s="4"/>
      <c r="AP39" s="4"/>
      <c r="AQ39" s="4"/>
    </row>
    <row r="40" spans="1:43"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4"/>
      <c r="AM40" s="4"/>
      <c r="AN40" s="4"/>
      <c r="AO40" s="4"/>
      <c r="AP40" s="4"/>
      <c r="AQ40" s="4"/>
    </row>
    <row r="41" spans="1:43"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4"/>
      <c r="AM41" s="4"/>
      <c r="AN41" s="4"/>
      <c r="AO41" s="4"/>
      <c r="AP41" s="4"/>
      <c r="AQ41" s="4"/>
    </row>
    <row r="42" spans="1:43"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4"/>
      <c r="AM42" s="4"/>
      <c r="AN42" s="4"/>
      <c r="AO42" s="4"/>
      <c r="AP42" s="4"/>
      <c r="AQ42" s="4"/>
    </row>
    <row r="43" spans="1:43"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4"/>
      <c r="AM43" s="4"/>
      <c r="AN43" s="4"/>
      <c r="AO43" s="4"/>
      <c r="AP43" s="4"/>
      <c r="AQ43" s="4"/>
    </row>
    <row r="44" spans="1:43"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4"/>
      <c r="AM44" s="4"/>
      <c r="AN44" s="4"/>
      <c r="AO44" s="4"/>
      <c r="AP44" s="4"/>
      <c r="AQ44" s="4"/>
    </row>
    <row r="45" spans="1:43"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4"/>
      <c r="AM45" s="4"/>
      <c r="AN45" s="4"/>
      <c r="AO45" s="4"/>
      <c r="AP45" s="4"/>
      <c r="AQ45" s="4"/>
    </row>
    <row r="46" spans="1:43"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4"/>
      <c r="AM46" s="4"/>
      <c r="AN46" s="4"/>
      <c r="AO46" s="4"/>
      <c r="AP46" s="4"/>
      <c r="AQ46" s="4"/>
    </row>
    <row r="47" spans="1:43"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4"/>
      <c r="AM47" s="4"/>
      <c r="AN47" s="4"/>
      <c r="AO47" s="4"/>
      <c r="AP47" s="4"/>
      <c r="AQ47" s="4"/>
    </row>
    <row r="48" spans="1:43"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4"/>
      <c r="AM48" s="4"/>
      <c r="AN48" s="4"/>
      <c r="AO48" s="4"/>
      <c r="AP48" s="4"/>
      <c r="AQ48" s="4"/>
    </row>
    <row r="49" spans="1:43"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4"/>
      <c r="AM49" s="4"/>
      <c r="AN49" s="4"/>
      <c r="AO49" s="4"/>
      <c r="AP49" s="4"/>
      <c r="AQ49" s="4"/>
    </row>
    <row r="50" spans="1:43"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4"/>
      <c r="AM50" s="4"/>
      <c r="AN50" s="4"/>
      <c r="AO50" s="4"/>
      <c r="AP50" s="4"/>
      <c r="AQ50" s="4"/>
    </row>
    <row r="51" spans="1:43"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4"/>
      <c r="AM51" s="4"/>
      <c r="AN51" s="4"/>
      <c r="AO51" s="4"/>
      <c r="AP51" s="4"/>
      <c r="AQ51" s="4"/>
    </row>
    <row r="52" spans="1:43"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4"/>
      <c r="AM52" s="4"/>
      <c r="AN52" s="4"/>
      <c r="AO52" s="4"/>
      <c r="AP52" s="4"/>
      <c r="AQ52" s="4"/>
    </row>
    <row r="53" spans="1:43"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4"/>
      <c r="AM53" s="4"/>
      <c r="AN53" s="4"/>
      <c r="AO53" s="4"/>
      <c r="AP53" s="4"/>
      <c r="AQ53" s="4"/>
    </row>
    <row r="54" spans="1:43"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4"/>
      <c r="AM54" s="4"/>
      <c r="AN54" s="4"/>
      <c r="AO54" s="4"/>
      <c r="AP54" s="4"/>
      <c r="AQ54" s="4"/>
    </row>
    <row r="55" spans="1:43"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4"/>
      <c r="AM55" s="4"/>
      <c r="AN55" s="4"/>
      <c r="AO55" s="4"/>
      <c r="AP55" s="4"/>
      <c r="AQ55" s="4"/>
    </row>
    <row r="56" spans="1:43"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4"/>
      <c r="AM56" s="4"/>
      <c r="AN56" s="4"/>
      <c r="AO56" s="4"/>
      <c r="AP56" s="4"/>
      <c r="AQ56" s="4"/>
    </row>
    <row r="57" spans="1:43" x14ac:dyDescent="0.25">
      <c r="A57" s="17" t="s">
        <v>161</v>
      </c>
      <c r="B57" s="88" t="s">
        <v>168</v>
      </c>
      <c r="C57" s="88"/>
      <c r="D57" s="88"/>
      <c r="E57" s="88"/>
      <c r="F57" s="88"/>
      <c r="G57" s="88"/>
      <c r="H57" s="88"/>
      <c r="I57" s="88"/>
      <c r="J57" s="88"/>
      <c r="K57" s="88"/>
      <c r="L57" s="88"/>
      <c r="M57" s="88"/>
      <c r="N57" s="88"/>
      <c r="O57" s="88"/>
      <c r="P57" s="88"/>
      <c r="Q57" s="88"/>
      <c r="R57" s="89"/>
      <c r="S57" s="33" t="s">
        <v>163</v>
      </c>
      <c r="T57" s="87" t="s">
        <v>164</v>
      </c>
      <c r="U57" s="87"/>
      <c r="V57" s="87"/>
      <c r="W57" s="87"/>
      <c r="X57" s="19"/>
      <c r="Y57" s="32" t="s">
        <v>165</v>
      </c>
      <c r="Z57" s="90" t="s">
        <v>166</v>
      </c>
      <c r="AA57" s="135"/>
      <c r="AB57" s="135"/>
      <c r="AC57" s="135"/>
      <c r="AD57" s="91"/>
      <c r="AL57" s="4"/>
      <c r="AM57" s="4"/>
      <c r="AN57" s="4"/>
      <c r="AO57" s="4"/>
      <c r="AP57" s="4"/>
      <c r="AQ57" s="4"/>
    </row>
    <row r="58" spans="1:43"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L58" s="4"/>
      <c r="AM58" s="4"/>
      <c r="AN58" s="4"/>
      <c r="AO58" s="4"/>
      <c r="AP58" s="4"/>
      <c r="AQ58" s="4"/>
    </row>
    <row r="59" spans="1:43"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L59" s="4"/>
      <c r="AM59" s="4"/>
      <c r="AN59" s="4"/>
      <c r="AO59" s="4"/>
      <c r="AP59" s="4"/>
      <c r="AQ59" s="4"/>
    </row>
    <row r="60" spans="1:43"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c r="AL60" s="4"/>
      <c r="AM60" s="4"/>
      <c r="AN60" s="4"/>
      <c r="AO60" s="4"/>
      <c r="AP60" s="4"/>
      <c r="AQ60" s="4"/>
    </row>
    <row r="61" spans="1:43"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c r="AL61" s="4"/>
      <c r="AM61" s="4"/>
      <c r="AN61" s="4"/>
      <c r="AO61" s="4"/>
      <c r="AP61" s="4"/>
      <c r="AQ61" s="4"/>
    </row>
    <row r="62" spans="1:43"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c r="AL62" s="4"/>
      <c r="AM62" s="4"/>
      <c r="AN62" s="4"/>
      <c r="AO62" s="4"/>
      <c r="AP62" s="4"/>
      <c r="AQ62" s="4"/>
    </row>
    <row r="63" spans="1:43"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c r="AL63" s="4"/>
      <c r="AM63" s="4"/>
      <c r="AN63" s="4"/>
      <c r="AO63" s="4"/>
      <c r="AP63" s="4"/>
      <c r="AQ63" s="4"/>
    </row>
    <row r="64" spans="1:43"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c r="AL64" s="4"/>
      <c r="AM64" s="4"/>
      <c r="AN64" s="4"/>
      <c r="AO64" s="4"/>
      <c r="AP64" s="4"/>
      <c r="AQ64" s="4"/>
    </row>
    <row r="65" spans="1:43"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c r="AL65" s="4"/>
      <c r="AM65" s="4"/>
      <c r="AN65" s="4"/>
      <c r="AO65" s="4"/>
      <c r="AP65" s="4"/>
      <c r="AQ65" s="4"/>
    </row>
    <row r="66" spans="1:43"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c r="AL66" s="4"/>
      <c r="AM66" s="4"/>
      <c r="AN66" s="4"/>
      <c r="AO66" s="4"/>
      <c r="AP66" s="4"/>
      <c r="AQ66" s="4"/>
    </row>
    <row r="67" spans="1:43" s="23"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c r="AE67" s="22"/>
    </row>
    <row r="68" spans="1:43" x14ac:dyDescent="0.25">
      <c r="A68" s="148" t="str">
        <f>+VLOOKUP(F6,BD!B:VI,148,0)</f>
        <v xml:space="preserve">Integra un portafolio de evidencias que incluya:
* A partir de 3 casos de su entorno, uno sobre ecuaciones de primer grado, otro sobre sistemas de ecuaciones y un tercero de ecuaciones cuadráticas, integra un portafolio de evidencias que contenga en cada uno de los casos:
a) Planteamiento de la ecuación
b) Resolución de la ecuación
c) Validación de los resultados
d) Interpretación los resultados obtenidos
* Compendio de 5 ejercicios de desigualdades lineales, con su resolución y representación.
</v>
      </c>
      <c r="B68" s="149"/>
      <c r="C68" s="149"/>
      <c r="D68" s="149"/>
      <c r="E68" s="149"/>
      <c r="F68" s="149"/>
      <c r="G68" s="149"/>
      <c r="H68" s="149"/>
      <c r="I68" s="149"/>
      <c r="J68" s="149"/>
      <c r="K68" s="149"/>
      <c r="L68" s="149"/>
      <c r="M68" s="149"/>
      <c r="N68" s="149"/>
      <c r="O68" s="149"/>
      <c r="P68" s="149"/>
      <c r="Q68" s="149"/>
      <c r="R68" s="149"/>
      <c r="S68" s="149"/>
      <c r="T68" s="150"/>
      <c r="U68" s="154" t="str">
        <f>+VLOOKUP(F6,BD!B:VI,149,0)</f>
        <v xml:space="preserve">1. Identificar el concepto de ecuaciones lineales y su procedimiento de resolución
2. Comprender el concepto de sistemas de ecuaciones lineales y los métodos de resolución
3. Identificar el concepto de ecuaciones cuadráticas y los procedimientos de solución
4. Plantear los diferentes tipos de ecuaciones en problemas de su entorno
5. Validar las soluciones obtenidas en relación a las situaciones presentadas
</v>
      </c>
      <c r="V68" s="155"/>
      <c r="W68" s="155"/>
      <c r="X68" s="155"/>
      <c r="Y68" s="155"/>
      <c r="Z68" s="155"/>
      <c r="AA68" s="155"/>
      <c r="AB68" s="155"/>
      <c r="AC68" s="155"/>
      <c r="AD68" s="156"/>
      <c r="AL68" s="4"/>
      <c r="AM68" s="4"/>
      <c r="AN68" s="4"/>
      <c r="AO68" s="4"/>
      <c r="AP68" s="4"/>
      <c r="AQ68" s="4"/>
    </row>
    <row r="69" spans="1:43" s="23"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c r="AE69" s="22"/>
    </row>
    <row r="70" spans="1:43" s="23"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c r="AE70" s="22"/>
    </row>
    <row r="71" spans="1:43" ht="18.75" x14ac:dyDescent="0.3">
      <c r="A71" s="163" t="s">
        <v>212</v>
      </c>
      <c r="B71" s="163"/>
      <c r="C71" s="163"/>
      <c r="D71" s="163"/>
      <c r="E71" s="163"/>
      <c r="F71" s="163"/>
      <c r="G71" s="163"/>
      <c r="H71" s="163"/>
      <c r="I71" s="163"/>
      <c r="J71" s="163"/>
      <c r="K71" s="163"/>
      <c r="L71" s="163"/>
      <c r="M71" s="163"/>
      <c r="N71" s="163"/>
      <c r="O71" s="163"/>
      <c r="P71" s="164" t="s">
        <v>172</v>
      </c>
      <c r="Q71" s="165"/>
      <c r="R71" s="165"/>
      <c r="S71" s="165"/>
      <c r="T71" s="165"/>
      <c r="U71" s="165"/>
      <c r="V71" s="165"/>
      <c r="W71" s="165"/>
      <c r="X71" s="165"/>
      <c r="Y71" s="165"/>
      <c r="Z71" s="165"/>
      <c r="AA71" s="165"/>
      <c r="AB71" s="165"/>
      <c r="AC71" s="161" t="s">
        <v>173</v>
      </c>
      <c r="AD71" s="162"/>
      <c r="AL71" s="3"/>
      <c r="AM71" s="3"/>
      <c r="AN71" s="4"/>
      <c r="AO71" s="4"/>
      <c r="AP71" s="4"/>
      <c r="AQ71" s="4"/>
    </row>
    <row r="72" spans="1:43"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80"/>
      <c r="Q72" s="180"/>
      <c r="R72" s="180"/>
      <c r="S72" s="180"/>
      <c r="T72" s="180"/>
      <c r="U72" s="180"/>
      <c r="V72" s="180"/>
      <c r="W72" s="180"/>
      <c r="X72" s="180"/>
      <c r="Y72" s="180"/>
      <c r="Z72" s="180"/>
      <c r="AA72" s="180"/>
      <c r="AB72" s="180"/>
      <c r="AC72" s="172"/>
      <c r="AD72" s="172"/>
      <c r="AL72" s="3"/>
      <c r="AM72" s="3"/>
      <c r="AN72" s="4"/>
      <c r="AO72" s="4"/>
      <c r="AP72" s="4"/>
      <c r="AQ72" s="4"/>
    </row>
    <row r="73" spans="1:43" x14ac:dyDescent="0.25">
      <c r="A73" s="174"/>
      <c r="B73" s="175"/>
      <c r="C73" s="175"/>
      <c r="D73" s="175"/>
      <c r="E73" s="175"/>
      <c r="F73" s="175"/>
      <c r="G73" s="175"/>
      <c r="H73" s="175"/>
      <c r="I73" s="175"/>
      <c r="J73" s="175"/>
      <c r="K73" s="175"/>
      <c r="L73" s="175"/>
      <c r="M73" s="175"/>
      <c r="N73" s="175"/>
      <c r="O73" s="176"/>
      <c r="P73" s="180"/>
      <c r="Q73" s="180"/>
      <c r="R73" s="180"/>
      <c r="S73" s="180"/>
      <c r="T73" s="180"/>
      <c r="U73" s="180"/>
      <c r="V73" s="180"/>
      <c r="W73" s="180"/>
      <c r="X73" s="180"/>
      <c r="Y73" s="180"/>
      <c r="Z73" s="180"/>
      <c r="AA73" s="180"/>
      <c r="AB73" s="180"/>
      <c r="AC73" s="172"/>
      <c r="AD73" s="172"/>
      <c r="AL73" s="3"/>
      <c r="AM73" s="3"/>
      <c r="AN73" s="4"/>
      <c r="AO73" s="4"/>
      <c r="AP73" s="4"/>
      <c r="AQ73" s="4"/>
    </row>
    <row r="74" spans="1:43" ht="18.75"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173"/>
      <c r="Q74" s="173"/>
      <c r="R74" s="173"/>
      <c r="S74" s="173"/>
      <c r="T74" s="173"/>
      <c r="U74" s="173"/>
      <c r="V74" s="173"/>
      <c r="W74" s="173"/>
      <c r="X74" s="173"/>
      <c r="Y74" s="173"/>
      <c r="Z74" s="173"/>
      <c r="AA74" s="173"/>
      <c r="AB74" s="173"/>
      <c r="AC74" s="172"/>
      <c r="AD74" s="172"/>
      <c r="AL74" s="3"/>
      <c r="AM74" s="3"/>
      <c r="AN74" s="4"/>
      <c r="AO74" s="4"/>
      <c r="AP74" s="4"/>
      <c r="AQ74" s="4"/>
    </row>
    <row r="75" spans="1:43" ht="18.75" x14ac:dyDescent="0.25">
      <c r="A75" s="174"/>
      <c r="B75" s="175"/>
      <c r="C75" s="175"/>
      <c r="D75" s="175"/>
      <c r="E75" s="175"/>
      <c r="F75" s="175"/>
      <c r="G75" s="175"/>
      <c r="H75" s="175"/>
      <c r="I75" s="175"/>
      <c r="J75" s="175"/>
      <c r="K75" s="175"/>
      <c r="L75" s="175"/>
      <c r="M75" s="175"/>
      <c r="N75" s="175"/>
      <c r="O75" s="176"/>
      <c r="P75" s="173"/>
      <c r="Q75" s="173"/>
      <c r="R75" s="173"/>
      <c r="S75" s="173"/>
      <c r="T75" s="173"/>
      <c r="U75" s="173"/>
      <c r="V75" s="173"/>
      <c r="W75" s="173"/>
      <c r="X75" s="173"/>
      <c r="Y75" s="173"/>
      <c r="Z75" s="173"/>
      <c r="AA75" s="173"/>
      <c r="AB75" s="173"/>
      <c r="AC75" s="172"/>
      <c r="AD75" s="172"/>
      <c r="AL75" s="3"/>
      <c r="AM75" s="3"/>
      <c r="AN75" s="4"/>
      <c r="AO75" s="4"/>
      <c r="AP75" s="4"/>
      <c r="AQ75" s="4"/>
    </row>
    <row r="76" spans="1:43" ht="18.75"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173"/>
      <c r="Q76" s="173"/>
      <c r="R76" s="173"/>
      <c r="S76" s="173"/>
      <c r="T76" s="173"/>
      <c r="U76" s="173"/>
      <c r="V76" s="173"/>
      <c r="W76" s="173"/>
      <c r="X76" s="173"/>
      <c r="Y76" s="173"/>
      <c r="Z76" s="173"/>
      <c r="AA76" s="173"/>
      <c r="AB76" s="173"/>
      <c r="AC76" s="172"/>
      <c r="AD76" s="172"/>
      <c r="AL76" s="3"/>
      <c r="AM76" s="3"/>
      <c r="AN76" s="4"/>
      <c r="AO76" s="4"/>
      <c r="AP76" s="4"/>
      <c r="AQ76" s="4"/>
    </row>
    <row r="77" spans="1:43" ht="18.75" x14ac:dyDescent="0.25">
      <c r="A77" s="174"/>
      <c r="B77" s="175"/>
      <c r="C77" s="175"/>
      <c r="D77" s="175"/>
      <c r="E77" s="175"/>
      <c r="F77" s="175"/>
      <c r="G77" s="175"/>
      <c r="H77" s="175"/>
      <c r="I77" s="175"/>
      <c r="J77" s="175"/>
      <c r="K77" s="175"/>
      <c r="L77" s="175"/>
      <c r="M77" s="175"/>
      <c r="N77" s="175"/>
      <c r="O77" s="176"/>
      <c r="P77" s="173"/>
      <c r="Q77" s="173"/>
      <c r="R77" s="173"/>
      <c r="S77" s="173"/>
      <c r="T77" s="173"/>
      <c r="U77" s="173"/>
      <c r="V77" s="173"/>
      <c r="W77" s="173"/>
      <c r="X77" s="173"/>
      <c r="Y77" s="173"/>
      <c r="Z77" s="173"/>
      <c r="AA77" s="173"/>
      <c r="AB77" s="173"/>
      <c r="AC77" s="172"/>
      <c r="AD77" s="172"/>
      <c r="AL77" s="3"/>
      <c r="AM77" s="3"/>
      <c r="AN77" s="4"/>
      <c r="AO77" s="4"/>
      <c r="AP77" s="4"/>
      <c r="AQ77" s="4"/>
    </row>
    <row r="78" spans="1:43" ht="18.75"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173"/>
      <c r="Q78" s="173"/>
      <c r="R78" s="173"/>
      <c r="S78" s="173"/>
      <c r="T78" s="173"/>
      <c r="U78" s="173"/>
      <c r="V78" s="173"/>
      <c r="W78" s="173"/>
      <c r="X78" s="173"/>
      <c r="Y78" s="173"/>
      <c r="Z78" s="173"/>
      <c r="AA78" s="173"/>
      <c r="AB78" s="173"/>
      <c r="AC78" s="172"/>
      <c r="AD78" s="172"/>
      <c r="AL78" s="3"/>
      <c r="AM78" s="3"/>
      <c r="AN78" s="4"/>
      <c r="AO78" s="4"/>
      <c r="AP78" s="4"/>
      <c r="AQ78" s="4"/>
    </row>
    <row r="79" spans="1:43" ht="18.75" x14ac:dyDescent="0.25">
      <c r="A79" s="174"/>
      <c r="B79" s="175"/>
      <c r="C79" s="175"/>
      <c r="D79" s="175"/>
      <c r="E79" s="175"/>
      <c r="F79" s="175"/>
      <c r="G79" s="175"/>
      <c r="H79" s="175"/>
      <c r="I79" s="175"/>
      <c r="J79" s="175"/>
      <c r="K79" s="175"/>
      <c r="L79" s="175"/>
      <c r="M79" s="175"/>
      <c r="N79" s="175"/>
      <c r="O79" s="176"/>
      <c r="P79" s="173"/>
      <c r="Q79" s="173"/>
      <c r="R79" s="173"/>
      <c r="S79" s="173"/>
      <c r="T79" s="173"/>
      <c r="U79" s="173"/>
      <c r="V79" s="173"/>
      <c r="W79" s="173"/>
      <c r="X79" s="173"/>
      <c r="Y79" s="173"/>
      <c r="Z79" s="173"/>
      <c r="AA79" s="173"/>
      <c r="AB79" s="173"/>
      <c r="AC79" s="172"/>
      <c r="AD79" s="172"/>
      <c r="AL79" s="3"/>
      <c r="AM79" s="3"/>
      <c r="AN79" s="4"/>
      <c r="AO79" s="4"/>
      <c r="AP79" s="4"/>
      <c r="AQ79" s="4"/>
    </row>
    <row r="80" spans="1:43" ht="18.75"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169"/>
      <c r="Q80" s="169"/>
      <c r="R80" s="169"/>
      <c r="S80" s="169"/>
      <c r="T80" s="169"/>
      <c r="U80" s="169"/>
      <c r="V80" s="169"/>
      <c r="W80" s="169"/>
      <c r="X80" s="169"/>
      <c r="Y80" s="169"/>
      <c r="Z80" s="169"/>
      <c r="AA80" s="169"/>
      <c r="AB80" s="169"/>
      <c r="AC80" s="170">
        <f>SUM(AC72:AD79)</f>
        <v>0</v>
      </c>
      <c r="AD80" s="171"/>
      <c r="AL80" s="3"/>
      <c r="AM80" s="3"/>
      <c r="AN80" s="4"/>
      <c r="AO80" s="4"/>
      <c r="AP80" s="4"/>
      <c r="AQ80" s="4"/>
    </row>
    <row r="81" spans="1:43" x14ac:dyDescent="0.25"/>
    <row r="82" spans="1:43" x14ac:dyDescent="0.25"/>
    <row r="83" spans="1:43" x14ac:dyDescent="0.25"/>
    <row r="84" spans="1:43" x14ac:dyDescent="0.25"/>
    <row r="85" spans="1:43" x14ac:dyDescent="0.25">
      <c r="A85" s="31"/>
      <c r="B85" s="160" t="str">
        <f>IF('UT 1'!B85:J85=0,"",'UT 1'!B85:J85)</f>
        <v/>
      </c>
      <c r="C85" s="160"/>
      <c r="D85" s="160"/>
      <c r="E85" s="160"/>
      <c r="F85" s="160"/>
      <c r="G85" s="160"/>
      <c r="H85" s="160"/>
      <c r="I85" s="160"/>
      <c r="J85" s="160"/>
      <c r="K85" s="31"/>
      <c r="L85" s="160" t="str">
        <f>IF('UT 1'!L85:T85=0,"",'UT 1'!L85:T85)</f>
        <v/>
      </c>
      <c r="M85" s="160"/>
      <c r="N85" s="160"/>
      <c r="O85" s="160"/>
      <c r="P85" s="160"/>
      <c r="Q85" s="160"/>
      <c r="R85" s="160"/>
      <c r="S85" s="160"/>
      <c r="T85" s="160"/>
      <c r="U85" s="31"/>
      <c r="V85" s="160" t="str">
        <f>IF('UT 1'!V85:AD85=0,"",'UT 1'!V85:AD85)</f>
        <v/>
      </c>
      <c r="W85" s="160"/>
      <c r="X85" s="160"/>
      <c r="Y85" s="160"/>
      <c r="Z85" s="160"/>
      <c r="AA85" s="160"/>
      <c r="AB85" s="160"/>
      <c r="AC85" s="160"/>
      <c r="AD85" s="160"/>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180</v>
      </c>
      <c r="AM87" s="3"/>
    </row>
    <row r="88" spans="1:43"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89" priority="113">
      <formula>LEN(TRIM(A18))=0</formula>
    </cfRule>
  </conditionalFormatting>
  <conditionalFormatting sqref="AD5">
    <cfRule type="containsBlanks" dxfId="88" priority="81">
      <formula>LEN(TRIM(AD5))=0</formula>
    </cfRule>
  </conditionalFormatting>
  <conditionalFormatting sqref="AC80:AD80 P72:AD79">
    <cfRule type="containsBlanks" dxfId="87" priority="47">
      <formula>LEN(TRIM(P72))=0</formula>
    </cfRule>
  </conditionalFormatting>
  <conditionalFormatting sqref="A13:O14">
    <cfRule type="containsBlanks" dxfId="86" priority="34">
      <formula>LEN(TRIM(A13))=0</formula>
    </cfRule>
  </conditionalFormatting>
  <conditionalFormatting sqref="Q13:AD14">
    <cfRule type="containsBlanks" dxfId="85" priority="33">
      <formula>LEN(TRIM(Q13))=0</formula>
    </cfRule>
  </conditionalFormatting>
  <conditionalFormatting sqref="H17:AA23">
    <cfRule type="containsBlanks" dxfId="84" priority="32">
      <formula>LEN(TRIM(H17))=0</formula>
    </cfRule>
  </conditionalFormatting>
  <conditionalFormatting sqref="A58 A26 A29 A32 A54 A61 A64 A36 A39 A42 A45 A48 A51">
    <cfRule type="containsBlanks" dxfId="83" priority="31">
      <formula>LEN(TRIM(A26))=0</formula>
    </cfRule>
  </conditionalFormatting>
  <conditionalFormatting sqref="S26:S34">
    <cfRule type="containsBlanks" dxfId="82" priority="30">
      <formula>LEN(TRIM(S26))=0</formula>
    </cfRule>
  </conditionalFormatting>
  <conditionalFormatting sqref="B26">
    <cfRule type="containsBlanks" dxfId="81" priority="29">
      <formula>LEN(TRIM(B26))=0</formula>
    </cfRule>
  </conditionalFormatting>
  <conditionalFormatting sqref="B29">
    <cfRule type="containsBlanks" dxfId="80" priority="28">
      <formula>LEN(TRIM(B29))=0</formula>
    </cfRule>
  </conditionalFormatting>
  <conditionalFormatting sqref="B32">
    <cfRule type="containsBlanks" dxfId="79" priority="27">
      <formula>LEN(TRIM(B32))=0</formula>
    </cfRule>
  </conditionalFormatting>
  <conditionalFormatting sqref="B54 B36 B39 B42 B45 B48 B51 S36:S56">
    <cfRule type="containsBlanks" dxfId="78" priority="18">
      <formula>LEN(TRIM(B36))=0</formula>
    </cfRule>
  </conditionalFormatting>
  <conditionalFormatting sqref="B58 B61 B64 S58:S66">
    <cfRule type="containsBlanks" dxfId="77" priority="15">
      <formula>LEN(TRIM(B58))=0</formula>
    </cfRule>
  </conditionalFormatting>
  <conditionalFormatting sqref="T58">
    <cfRule type="containsBlanks" dxfId="76" priority="5">
      <formula>LEN(TRIM(T58))=0</formula>
    </cfRule>
  </conditionalFormatting>
  <conditionalFormatting sqref="T36:T56">
    <cfRule type="containsBlanks" dxfId="75" priority="4">
      <formula>LEN(TRIM(T36))=0</formula>
    </cfRule>
  </conditionalFormatting>
  <conditionalFormatting sqref="T59:T66">
    <cfRule type="containsBlanks" dxfId="74" priority="3">
      <formula>LEN(TRIM(T59))=0</formula>
    </cfRule>
  </conditionalFormatting>
  <conditionalFormatting sqref="T26">
    <cfRule type="containsBlanks" dxfId="73" priority="2">
      <formula>LEN(TRIM(T26))=0</formula>
    </cfRule>
  </conditionalFormatting>
  <conditionalFormatting sqref="T27:T34">
    <cfRule type="containsBlanks" dxfId="72"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28515625" style="7" customWidth="1"/>
    <col min="32" max="37" width="4.28515625" style="4" hidden="1"/>
    <col min="38" max="41" width="11.42578125" style="25" hidden="1"/>
    <col min="42" max="42" width="4.28515625" style="25" hidden="1"/>
    <col min="43" max="43" width="0" style="25" hidden="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164</v>
      </c>
      <c r="AN1" s="4"/>
      <c r="AO1" s="4"/>
      <c r="AP1" s="4"/>
      <c r="AQ1" s="4"/>
    </row>
    <row r="2" spans="1:43" ht="21" customHeight="1" x14ac:dyDescent="0.25">
      <c r="A2" s="40" t="str">
        <f>+'UT 1'!A2:AD2</f>
        <v>PLANEACIÓN ACADÉMICA REV. 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
      <c r="AL2" s="4"/>
      <c r="AM2" s="209" t="s">
        <v>202</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209" t="s">
        <v>210</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209" t="s">
        <v>187</v>
      </c>
      <c r="AN4" s="4"/>
      <c r="AO4" s="4"/>
      <c r="AP4" s="4"/>
      <c r="AQ4" s="4"/>
    </row>
    <row r="5" spans="1:43"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33</v>
      </c>
      <c r="AL5" s="4"/>
      <c r="AM5" s="209" t="s">
        <v>195</v>
      </c>
      <c r="AN5" s="4"/>
      <c r="AO5" s="4"/>
      <c r="AP5" s="4"/>
      <c r="AQ5" s="4"/>
    </row>
    <row r="6" spans="1:43" ht="15.75" customHeight="1" x14ac:dyDescent="0.3">
      <c r="A6" s="44" t="s">
        <v>148</v>
      </c>
      <c r="B6" s="45"/>
      <c r="C6" s="45"/>
      <c r="D6" s="45"/>
      <c r="E6" s="45"/>
      <c r="F6" s="181" t="str">
        <f>+'UT 1'!F6:AD6</f>
        <v>ÁLGEBRA LINEAL</v>
      </c>
      <c r="G6" s="182"/>
      <c r="H6" s="182"/>
      <c r="I6" s="182"/>
      <c r="J6" s="182"/>
      <c r="K6" s="182"/>
      <c r="L6" s="182"/>
      <c r="M6" s="182"/>
      <c r="N6" s="182"/>
      <c r="O6" s="182"/>
      <c r="P6" s="182"/>
      <c r="Q6" s="182"/>
      <c r="R6" s="182"/>
      <c r="S6" s="182"/>
      <c r="T6" s="182"/>
      <c r="U6" s="182"/>
      <c r="V6" s="182"/>
      <c r="W6" s="182"/>
      <c r="X6" s="182"/>
      <c r="Y6" s="182"/>
      <c r="Z6" s="182"/>
      <c r="AA6" s="182"/>
      <c r="AB6" s="182"/>
      <c r="AC6" s="183"/>
      <c r="AD6" s="184"/>
      <c r="AL6" s="4"/>
      <c r="AM6" s="209" t="s">
        <v>199</v>
      </c>
      <c r="AN6" s="4"/>
      <c r="AO6" s="4"/>
      <c r="AP6" s="4"/>
      <c r="AQ6" s="4"/>
    </row>
    <row r="7" spans="1:43" ht="15.75" x14ac:dyDescent="0.25">
      <c r="A7" s="50" t="s">
        <v>149</v>
      </c>
      <c r="B7" s="51"/>
      <c r="C7" s="51"/>
      <c r="D7" s="51"/>
      <c r="E7" s="52"/>
      <c r="F7" s="53" t="str">
        <f>+VLOOKUP(F6,BD!B:VI,2,0)</f>
        <v>TECNOLOGÍAS DE LA INFORMACIÓN ÁREA DESARROLLO DE SOFTWARE MULTIPLATAFORMA</v>
      </c>
      <c r="G7" s="54"/>
      <c r="H7" s="54"/>
      <c r="I7" s="54"/>
      <c r="J7" s="54"/>
      <c r="K7" s="54"/>
      <c r="L7" s="54"/>
      <c r="M7" s="54"/>
      <c r="N7" s="54"/>
      <c r="O7" s="54"/>
      <c r="P7" s="54"/>
      <c r="Q7" s="54"/>
      <c r="R7" s="54"/>
      <c r="S7" s="54"/>
      <c r="T7" s="54"/>
      <c r="U7" s="54"/>
      <c r="V7" s="54"/>
      <c r="W7" s="54"/>
      <c r="X7" s="54"/>
      <c r="Y7" s="54"/>
      <c r="Z7" s="54"/>
      <c r="AA7" s="54"/>
      <c r="AB7" s="54"/>
      <c r="AC7" s="54"/>
      <c r="AD7" s="55"/>
      <c r="AL7" s="4"/>
      <c r="AM7" s="209" t="s">
        <v>200</v>
      </c>
      <c r="AN7" s="4"/>
      <c r="AO7" s="4"/>
      <c r="AP7" s="4"/>
      <c r="AQ7" s="4"/>
    </row>
    <row r="8" spans="1:43" x14ac:dyDescent="0.25">
      <c r="A8" s="62" t="s">
        <v>179</v>
      </c>
      <c r="B8" s="63"/>
      <c r="C8" s="63"/>
      <c r="D8" s="63"/>
      <c r="E8" s="63"/>
      <c r="F8" s="72" t="str">
        <f>+VLOOKUP(F6,BD!B:VI,155,0)</f>
        <v>Álgebra Lineal</v>
      </c>
      <c r="G8" s="73"/>
      <c r="H8" s="73"/>
      <c r="I8" s="73"/>
      <c r="J8" s="73"/>
      <c r="K8" s="73"/>
      <c r="L8" s="73"/>
      <c r="M8" s="73"/>
      <c r="N8" s="73"/>
      <c r="O8" s="73"/>
      <c r="P8" s="73"/>
      <c r="Q8" s="73"/>
      <c r="R8" s="73"/>
      <c r="S8" s="73"/>
      <c r="T8" s="73"/>
      <c r="U8" s="73"/>
      <c r="V8" s="73"/>
      <c r="W8" s="73"/>
      <c r="X8" s="73"/>
      <c r="Y8" s="73"/>
      <c r="Z8" s="73"/>
      <c r="AA8" s="73"/>
      <c r="AB8" s="73"/>
      <c r="AC8" s="73"/>
      <c r="AD8" s="74"/>
      <c r="AL8" s="4"/>
      <c r="AM8" s="209" t="s">
        <v>203</v>
      </c>
      <c r="AN8" s="4"/>
      <c r="AO8" s="4"/>
      <c r="AP8" s="4"/>
      <c r="AQ8" s="4"/>
    </row>
    <row r="9" spans="1:43" ht="15.75" customHeight="1" x14ac:dyDescent="0.25">
      <c r="A9" s="44" t="s">
        <v>150</v>
      </c>
      <c r="B9" s="45"/>
      <c r="C9" s="45"/>
      <c r="D9" s="45"/>
      <c r="E9" s="45"/>
      <c r="F9" s="64" t="str">
        <f>+VLOOKUP(F6,BD!B:VI,4,0)</f>
        <v>Primero</v>
      </c>
      <c r="G9" s="65"/>
      <c r="H9" s="66"/>
      <c r="I9" s="10" t="s">
        <v>151</v>
      </c>
      <c r="J9" s="11"/>
      <c r="K9" s="11"/>
      <c r="L9" s="12">
        <f>+VLOOKUP(F6,BD!B:VI,156,0)</f>
        <v>6</v>
      </c>
      <c r="M9" s="67" t="s">
        <v>152</v>
      </c>
      <c r="N9" s="68"/>
      <c r="O9" s="68"/>
      <c r="P9" s="13">
        <f>+VLOOKUP(F6,BD!B:VI,157,0)</f>
        <v>18</v>
      </c>
      <c r="Q9" s="67" t="s">
        <v>153</v>
      </c>
      <c r="R9" s="68"/>
      <c r="S9" s="68"/>
      <c r="T9" s="68"/>
      <c r="U9" s="14">
        <f>+VLOOKUP(F6,BD!B:VI,8,0)</f>
        <v>6</v>
      </c>
      <c r="V9" s="67" t="s">
        <v>154</v>
      </c>
      <c r="W9" s="68"/>
      <c r="X9" s="68"/>
      <c r="Y9" s="68"/>
      <c r="Z9" s="69" t="str">
        <f>+VLOOKUP(F6,BD!B:VI,201,0)</f>
        <v>Aula</v>
      </c>
      <c r="AA9" s="70"/>
      <c r="AB9" s="70"/>
      <c r="AC9" s="70"/>
      <c r="AD9" s="71"/>
      <c r="AL9" s="4"/>
      <c r="AM9" s="209" t="s">
        <v>194</v>
      </c>
      <c r="AN9" s="4"/>
      <c r="AO9" s="4"/>
      <c r="AP9" s="4"/>
      <c r="AQ9" s="4"/>
    </row>
    <row r="10" spans="1:43"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4"/>
      <c r="AM10" s="209" t="s">
        <v>189</v>
      </c>
      <c r="AN10" s="4"/>
      <c r="AO10" s="4"/>
      <c r="AP10" s="4"/>
      <c r="AQ10" s="4"/>
    </row>
    <row r="11" spans="1:43" ht="34.5" customHeight="1" x14ac:dyDescent="0.25">
      <c r="A11" s="56" t="str">
        <f>+VLOOKUP(F6,BD!B:VI,159,0)</f>
        <v>El alumno resolverá problemas de matrices y sistemas de ecuaciones lineales de tres o más incógnitas, para contribuir a la toma de decisiones.</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4"/>
      <c r="AM11" s="209" t="s">
        <v>204</v>
      </c>
      <c r="AN11" s="4"/>
      <c r="AO11" s="4"/>
      <c r="AP11" s="4"/>
      <c r="AQ11" s="4"/>
    </row>
    <row r="12" spans="1:43"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3" t="s">
        <v>181</v>
      </c>
      <c r="AM12" s="209" t="s">
        <v>205</v>
      </c>
      <c r="AN12" s="4"/>
      <c r="AO12" s="4"/>
      <c r="AP12" s="4"/>
      <c r="AQ12" s="4"/>
    </row>
    <row r="13" spans="1:43" ht="21" customHeight="1" x14ac:dyDescent="0.25">
      <c r="A13" s="59"/>
      <c r="B13" s="60"/>
      <c r="C13" s="60"/>
      <c r="D13" s="60"/>
      <c r="E13" s="60"/>
      <c r="F13" s="60"/>
      <c r="G13" s="60"/>
      <c r="H13" s="60"/>
      <c r="I13" s="60"/>
      <c r="J13" s="60"/>
      <c r="K13" s="60"/>
      <c r="L13" s="60"/>
      <c r="M13" s="60"/>
      <c r="N13" s="60"/>
      <c r="O13" s="61"/>
      <c r="P13" s="34" t="s">
        <v>156</v>
      </c>
      <c r="Q13" s="59"/>
      <c r="R13" s="60"/>
      <c r="S13" s="60"/>
      <c r="T13" s="60"/>
      <c r="U13" s="60"/>
      <c r="V13" s="60"/>
      <c r="W13" s="60"/>
      <c r="X13" s="60"/>
      <c r="Y13" s="60"/>
      <c r="Z13" s="60"/>
      <c r="AA13" s="60"/>
      <c r="AB13" s="60"/>
      <c r="AC13" s="60"/>
      <c r="AD13" s="61"/>
      <c r="AE13" s="7" t="s">
        <v>156</v>
      </c>
      <c r="AL13" s="3" t="s">
        <v>182</v>
      </c>
      <c r="AM13" s="209" t="s">
        <v>191</v>
      </c>
      <c r="AN13" s="4"/>
      <c r="AO13" s="4"/>
      <c r="AP13" s="4"/>
      <c r="AQ13" s="4"/>
    </row>
    <row r="14" spans="1:43" ht="21" customHeight="1" x14ac:dyDescent="0.25">
      <c r="A14" s="59"/>
      <c r="B14" s="60"/>
      <c r="C14" s="60"/>
      <c r="D14" s="60"/>
      <c r="E14" s="60"/>
      <c r="F14" s="60"/>
      <c r="G14" s="60"/>
      <c r="H14" s="60"/>
      <c r="I14" s="60"/>
      <c r="J14" s="60"/>
      <c r="K14" s="60"/>
      <c r="L14" s="60"/>
      <c r="M14" s="60"/>
      <c r="N14" s="60"/>
      <c r="O14" s="61"/>
      <c r="P14" s="34" t="s">
        <v>156</v>
      </c>
      <c r="Q14" s="59"/>
      <c r="R14" s="60"/>
      <c r="S14" s="60"/>
      <c r="T14" s="60"/>
      <c r="U14" s="60"/>
      <c r="V14" s="60"/>
      <c r="W14" s="60"/>
      <c r="X14" s="60"/>
      <c r="Y14" s="60"/>
      <c r="Z14" s="60"/>
      <c r="AA14" s="60"/>
      <c r="AB14" s="60"/>
      <c r="AC14" s="60"/>
      <c r="AD14" s="61"/>
      <c r="AE14" s="7" t="s">
        <v>156</v>
      </c>
      <c r="AL14" s="3" t="s">
        <v>183</v>
      </c>
      <c r="AM14" s="209" t="s">
        <v>197</v>
      </c>
      <c r="AN14" s="4"/>
      <c r="AO14" s="4"/>
      <c r="AP14" s="4"/>
      <c r="AQ14" s="4"/>
    </row>
    <row r="15" spans="1:43"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4"/>
      <c r="AM15" s="209" t="s">
        <v>206</v>
      </c>
      <c r="AN15" s="4"/>
      <c r="AO15" s="4"/>
      <c r="AP15" s="4"/>
      <c r="AQ15" s="4"/>
    </row>
    <row r="16" spans="1:43"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4"/>
      <c r="AM16" s="209" t="s">
        <v>192</v>
      </c>
      <c r="AN16" s="4"/>
      <c r="AO16" s="4"/>
      <c r="AP16" s="4"/>
      <c r="AQ16" s="4"/>
    </row>
    <row r="17" spans="1:43" s="16" customFormat="1" ht="39" customHeight="1" x14ac:dyDescent="0.25">
      <c r="A17" s="185" t="str">
        <f>IF(VLOOKUP(F6,BD!B:VI,160,0)=0,"----------------------------------------------------",(VLOOKUP(F6,BD!B:VI,160,0)))</f>
        <v>Matrices</v>
      </c>
      <c r="B17" s="186"/>
      <c r="C17" s="186"/>
      <c r="D17" s="186"/>
      <c r="E17" s="186"/>
      <c r="F17" s="186"/>
      <c r="G17" s="187"/>
      <c r="H17" s="18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E17" s="15"/>
      <c r="AM17" s="209" t="s">
        <v>207</v>
      </c>
    </row>
    <row r="18" spans="1:43" s="16" customFormat="1" ht="39" customHeight="1" x14ac:dyDescent="0.25">
      <c r="A18" s="185" t="str">
        <f>IF(VLOOKUP(F6,BD!B:VI,164,0)=0,"----------------------------------------------------",(VLOOKUP(F6,BD!B:VI,164,0)))</f>
        <v>Determinantes</v>
      </c>
      <c r="B18" s="186"/>
      <c r="C18" s="186"/>
      <c r="D18" s="186"/>
      <c r="E18" s="186"/>
      <c r="F18" s="186"/>
      <c r="G18" s="187"/>
      <c r="H18" s="18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E18" s="15"/>
      <c r="AM18" s="209" t="s">
        <v>193</v>
      </c>
    </row>
    <row r="19" spans="1:43" s="16" customFormat="1" ht="39" customHeight="1" x14ac:dyDescent="0.25">
      <c r="A19" s="185" t="str">
        <f>IF(VLOOKUP(F6,BD!B:VI,168,0)=0,"----------------------------------------------------",(VLOOKUP(F6,BD!B:VI,168,0)))</f>
        <v>Sistemas de ecuaciones lineales con matrices</v>
      </c>
      <c r="B19" s="186"/>
      <c r="C19" s="186"/>
      <c r="D19" s="186"/>
      <c r="E19" s="186"/>
      <c r="F19" s="186"/>
      <c r="G19" s="187"/>
      <c r="H19" s="188"/>
      <c r="I19" s="79"/>
      <c r="J19" s="79"/>
      <c r="K19" s="79"/>
      <c r="L19" s="79"/>
      <c r="M19" s="79"/>
      <c r="N19" s="79"/>
      <c r="O19" s="79"/>
      <c r="P19" s="79"/>
      <c r="Q19" s="79"/>
      <c r="R19" s="79"/>
      <c r="S19" s="79"/>
      <c r="T19" s="79"/>
      <c r="U19" s="79"/>
      <c r="V19" s="79"/>
      <c r="W19" s="79"/>
      <c r="X19" s="79"/>
      <c r="Y19" s="80"/>
      <c r="Z19" s="81"/>
      <c r="AA19" s="82"/>
      <c r="AB19" s="83" t="str">
        <f t="shared" si="0"/>
        <v/>
      </c>
      <c r="AC19" s="83"/>
      <c r="AD19" s="83"/>
      <c r="AE19" s="15"/>
      <c r="AM19" s="209" t="s">
        <v>198</v>
      </c>
    </row>
    <row r="20" spans="1:43" s="16" customFormat="1" ht="39" customHeight="1" x14ac:dyDescent="0.25">
      <c r="A20" s="185" t="str">
        <f>IF(VLOOKUP(F6,BD!B:VI,172,0)=0,"----------------------------------------------------",(VLOOKUP(F6,BD!B:VI,172,0)))</f>
        <v>----------------------------------------------------</v>
      </c>
      <c r="B20" s="186"/>
      <c r="C20" s="186"/>
      <c r="D20" s="186"/>
      <c r="E20" s="186"/>
      <c r="F20" s="186"/>
      <c r="G20" s="187"/>
      <c r="H20" s="188"/>
      <c r="I20" s="79"/>
      <c r="J20" s="79"/>
      <c r="K20" s="79"/>
      <c r="L20" s="79"/>
      <c r="M20" s="79"/>
      <c r="N20" s="79"/>
      <c r="O20" s="79"/>
      <c r="P20" s="79"/>
      <c r="Q20" s="79"/>
      <c r="R20" s="79"/>
      <c r="S20" s="79"/>
      <c r="T20" s="79"/>
      <c r="U20" s="79"/>
      <c r="V20" s="79"/>
      <c r="W20" s="79"/>
      <c r="X20" s="79"/>
      <c r="Y20" s="80"/>
      <c r="Z20" s="81"/>
      <c r="AA20" s="82"/>
      <c r="AB20" s="83" t="str">
        <f t="shared" si="0"/>
        <v/>
      </c>
      <c r="AC20" s="83"/>
      <c r="AD20" s="83"/>
      <c r="AE20" s="15"/>
      <c r="AM20" s="209" t="s">
        <v>190</v>
      </c>
    </row>
    <row r="21" spans="1:43" s="16" customFormat="1" ht="39" customHeight="1" x14ac:dyDescent="0.25">
      <c r="A21" s="185" t="str">
        <f>IF(VLOOKUP(F6,BD!B:VI,176,0)=0,"----------------------------------------------------",(VLOOKUP(F6,BD!B:VI,176,0)))</f>
        <v>----------------------------------------------------</v>
      </c>
      <c r="B21" s="186"/>
      <c r="C21" s="186"/>
      <c r="D21" s="186"/>
      <c r="E21" s="186"/>
      <c r="F21" s="186"/>
      <c r="G21" s="187"/>
      <c r="H21" s="188"/>
      <c r="I21" s="79"/>
      <c r="J21" s="79"/>
      <c r="K21" s="79"/>
      <c r="L21" s="79"/>
      <c r="M21" s="79"/>
      <c r="N21" s="79"/>
      <c r="O21" s="79"/>
      <c r="P21" s="79"/>
      <c r="Q21" s="79"/>
      <c r="R21" s="79"/>
      <c r="S21" s="79"/>
      <c r="T21" s="79"/>
      <c r="U21" s="79"/>
      <c r="V21" s="79"/>
      <c r="W21" s="79"/>
      <c r="X21" s="79"/>
      <c r="Y21" s="80"/>
      <c r="Z21" s="81"/>
      <c r="AA21" s="82"/>
      <c r="AB21" s="83" t="str">
        <f t="shared" si="0"/>
        <v/>
      </c>
      <c r="AC21" s="83"/>
      <c r="AD21" s="83"/>
      <c r="AE21" s="15"/>
      <c r="AM21" s="209" t="s">
        <v>196</v>
      </c>
    </row>
    <row r="22" spans="1:43" s="16" customFormat="1" ht="39" customHeight="1" x14ac:dyDescent="0.25">
      <c r="A22" s="185" t="str">
        <f>IF(VLOOKUP(F6,BD!B:VI,180,0)=0,"----------------------------------------------------",(VLOOKUP(F6,BD!B:VI,180,0)))</f>
        <v>----------------------------------------------------</v>
      </c>
      <c r="B22" s="186"/>
      <c r="C22" s="186"/>
      <c r="D22" s="186"/>
      <c r="E22" s="186"/>
      <c r="F22" s="186"/>
      <c r="G22" s="187"/>
      <c r="H22" s="18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15"/>
      <c r="AM22" s="209" t="s">
        <v>208</v>
      </c>
    </row>
    <row r="23" spans="1:43" s="16" customFormat="1" ht="39" customHeight="1" x14ac:dyDescent="0.25">
      <c r="A23" s="185" t="str">
        <f>IF(VLOOKUP(F6,BD!B:VI,184,0)=0,"----------------------------------------------------",(VLOOKUP(F6,BD!B:VI,184,0)))</f>
        <v>----------------------------------------------------</v>
      </c>
      <c r="B23" s="186"/>
      <c r="C23" s="186"/>
      <c r="D23" s="186"/>
      <c r="E23" s="186"/>
      <c r="F23" s="186"/>
      <c r="G23" s="187"/>
      <c r="H23" s="188"/>
      <c r="I23" s="79"/>
      <c r="J23" s="79"/>
      <c r="K23" s="79"/>
      <c r="L23" s="79"/>
      <c r="M23" s="79"/>
      <c r="N23" s="79"/>
      <c r="O23" s="79"/>
      <c r="P23" s="79"/>
      <c r="Q23" s="79"/>
      <c r="R23" s="79"/>
      <c r="S23" s="79"/>
      <c r="T23" s="79"/>
      <c r="U23" s="79"/>
      <c r="V23" s="79"/>
      <c r="W23" s="79"/>
      <c r="X23" s="79"/>
      <c r="Y23" s="80"/>
      <c r="Z23" s="81"/>
      <c r="AA23" s="82"/>
      <c r="AB23" s="83" t="str">
        <f t="shared" si="0"/>
        <v/>
      </c>
      <c r="AC23" s="83"/>
      <c r="AD23" s="83"/>
      <c r="AE23" s="15"/>
      <c r="AM23" s="209" t="s">
        <v>209</v>
      </c>
    </row>
    <row r="24" spans="1:43" ht="18" customHeight="1" x14ac:dyDescent="0.25">
      <c r="A24" s="95" t="s">
        <v>186</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3" t="s">
        <v>184</v>
      </c>
      <c r="AM24" s="209" t="s">
        <v>188</v>
      </c>
      <c r="AN24" s="4"/>
      <c r="AO24" s="4"/>
      <c r="AP24" s="4"/>
      <c r="AQ24" s="4"/>
    </row>
    <row r="25" spans="1:43"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20" t="s">
        <v>165</v>
      </c>
      <c r="Z25" s="98" t="s">
        <v>166</v>
      </c>
      <c r="AA25" s="98"/>
      <c r="AB25" s="98"/>
      <c r="AC25" s="98"/>
      <c r="AD25" s="98"/>
      <c r="AL25" s="4"/>
      <c r="AM25" s="209" t="s">
        <v>201</v>
      </c>
      <c r="AN25" s="4"/>
      <c r="AO25" s="4"/>
      <c r="AP25" s="4"/>
      <c r="AQ25" s="4"/>
    </row>
    <row r="26" spans="1:43"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4"/>
      <c r="AM26" s="4"/>
      <c r="AN26" s="4"/>
      <c r="AO26" s="4"/>
      <c r="AP26" s="4"/>
      <c r="AQ26" s="4"/>
    </row>
    <row r="27" spans="1:43"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4"/>
      <c r="AM27" s="4"/>
      <c r="AN27" s="4"/>
      <c r="AO27" s="4"/>
      <c r="AP27" s="4"/>
      <c r="AQ27" s="4"/>
    </row>
    <row r="28" spans="1:43"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4"/>
      <c r="AM28" s="4"/>
      <c r="AN28" s="4"/>
      <c r="AO28" s="4"/>
      <c r="AP28" s="4"/>
      <c r="AQ28" s="4"/>
    </row>
    <row r="29" spans="1:43"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4"/>
      <c r="AM29" s="4"/>
      <c r="AN29" s="4"/>
      <c r="AO29" s="4"/>
      <c r="AP29" s="4"/>
      <c r="AQ29" s="4"/>
    </row>
    <row r="30" spans="1:43"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4"/>
      <c r="AM30" s="4"/>
      <c r="AN30" s="4"/>
      <c r="AO30" s="4"/>
      <c r="AP30" s="4"/>
      <c r="AQ30" s="4"/>
    </row>
    <row r="31" spans="1:43"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4"/>
      <c r="AM31" s="4"/>
      <c r="AN31" s="4"/>
      <c r="AO31" s="4"/>
      <c r="AP31" s="4"/>
      <c r="AQ31" s="4"/>
    </row>
    <row r="32" spans="1:43"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4"/>
      <c r="AM32" s="4"/>
      <c r="AN32" s="4"/>
      <c r="AO32" s="4"/>
      <c r="AP32" s="4"/>
      <c r="AQ32" s="4"/>
    </row>
    <row r="33" spans="1:43"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4"/>
      <c r="AM33" s="4"/>
      <c r="AN33" s="4"/>
      <c r="AO33" s="4"/>
      <c r="AP33" s="4"/>
      <c r="AQ33" s="4"/>
    </row>
    <row r="34" spans="1:43"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4"/>
      <c r="AM34" s="4"/>
      <c r="AN34" s="4"/>
      <c r="AO34" s="4"/>
      <c r="AP34" s="4"/>
      <c r="AQ34" s="4"/>
    </row>
    <row r="35" spans="1:43" x14ac:dyDescent="0.25">
      <c r="A35" s="17" t="s">
        <v>161</v>
      </c>
      <c r="B35" s="88" t="s">
        <v>167</v>
      </c>
      <c r="C35" s="88"/>
      <c r="D35" s="88"/>
      <c r="E35" s="88"/>
      <c r="F35" s="88"/>
      <c r="G35" s="88"/>
      <c r="H35" s="88"/>
      <c r="I35" s="88"/>
      <c r="J35" s="88"/>
      <c r="K35" s="88"/>
      <c r="L35" s="88"/>
      <c r="M35" s="88"/>
      <c r="N35" s="88"/>
      <c r="O35" s="88"/>
      <c r="P35" s="88"/>
      <c r="Q35" s="88"/>
      <c r="R35" s="89"/>
      <c r="S35" s="33" t="s">
        <v>163</v>
      </c>
      <c r="T35" s="87" t="s">
        <v>164</v>
      </c>
      <c r="U35" s="87"/>
      <c r="V35" s="87"/>
      <c r="W35" s="87"/>
      <c r="X35" s="19"/>
      <c r="Y35" s="32" t="s">
        <v>165</v>
      </c>
      <c r="Z35" s="123" t="s">
        <v>166</v>
      </c>
      <c r="AA35" s="124"/>
      <c r="AB35" s="124"/>
      <c r="AC35" s="124"/>
      <c r="AD35" s="125"/>
      <c r="AL35" s="4"/>
      <c r="AM35" s="4"/>
      <c r="AN35" s="4"/>
      <c r="AO35" s="4"/>
      <c r="AP35" s="4"/>
      <c r="AQ35" s="4"/>
    </row>
    <row r="36" spans="1:43"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4"/>
      <c r="AM36" s="4"/>
      <c r="AN36" s="4"/>
      <c r="AO36" s="4"/>
      <c r="AP36" s="4"/>
      <c r="AQ36" s="4"/>
    </row>
    <row r="37" spans="1:43"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4"/>
      <c r="AM37" s="4"/>
      <c r="AN37" s="4"/>
      <c r="AO37" s="4"/>
      <c r="AP37" s="4"/>
      <c r="AQ37" s="4"/>
    </row>
    <row r="38" spans="1:43"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4"/>
      <c r="AM38" s="4"/>
      <c r="AN38" s="4"/>
      <c r="AO38" s="4"/>
      <c r="AP38" s="4"/>
      <c r="AQ38" s="4"/>
    </row>
    <row r="39" spans="1:43"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4"/>
      <c r="AM39" s="4"/>
      <c r="AN39" s="4"/>
      <c r="AO39" s="4"/>
      <c r="AP39" s="4"/>
      <c r="AQ39" s="4"/>
    </row>
    <row r="40" spans="1:43"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4"/>
      <c r="AM40" s="4"/>
      <c r="AN40" s="4"/>
      <c r="AO40" s="4"/>
      <c r="AP40" s="4"/>
      <c r="AQ40" s="4"/>
    </row>
    <row r="41" spans="1:43"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4"/>
      <c r="AM41" s="4"/>
      <c r="AN41" s="4"/>
      <c r="AO41" s="4"/>
      <c r="AP41" s="4"/>
      <c r="AQ41" s="4"/>
    </row>
    <row r="42" spans="1:43"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4"/>
      <c r="AM42" s="4"/>
      <c r="AN42" s="4"/>
      <c r="AO42" s="4"/>
      <c r="AP42" s="4"/>
      <c r="AQ42" s="4"/>
    </row>
    <row r="43" spans="1:43"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4"/>
      <c r="AM43" s="4"/>
      <c r="AN43" s="4"/>
      <c r="AO43" s="4"/>
      <c r="AP43" s="4"/>
      <c r="AQ43" s="4"/>
    </row>
    <row r="44" spans="1:43"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4"/>
      <c r="AM44" s="4"/>
      <c r="AN44" s="4"/>
      <c r="AO44" s="4"/>
      <c r="AP44" s="4"/>
      <c r="AQ44" s="4"/>
    </row>
    <row r="45" spans="1:43"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4"/>
      <c r="AM45" s="4"/>
      <c r="AN45" s="4"/>
      <c r="AO45" s="4"/>
      <c r="AP45" s="4"/>
      <c r="AQ45" s="4"/>
    </row>
    <row r="46" spans="1:43"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4"/>
      <c r="AM46" s="4"/>
      <c r="AN46" s="4"/>
      <c r="AO46" s="4"/>
      <c r="AP46" s="4"/>
      <c r="AQ46" s="4"/>
    </row>
    <row r="47" spans="1:43"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4"/>
      <c r="AM47" s="4"/>
      <c r="AN47" s="4"/>
      <c r="AO47" s="4"/>
      <c r="AP47" s="4"/>
      <c r="AQ47" s="4"/>
    </row>
    <row r="48" spans="1:43"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4"/>
      <c r="AM48" s="4"/>
      <c r="AN48" s="4"/>
      <c r="AO48" s="4"/>
      <c r="AP48" s="4"/>
      <c r="AQ48" s="4"/>
    </row>
    <row r="49" spans="1:43"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4"/>
      <c r="AM49" s="4"/>
      <c r="AN49" s="4"/>
      <c r="AO49" s="4"/>
      <c r="AP49" s="4"/>
      <c r="AQ49" s="4"/>
    </row>
    <row r="50" spans="1:43"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4"/>
      <c r="AM50" s="4"/>
      <c r="AN50" s="4"/>
      <c r="AO50" s="4"/>
      <c r="AP50" s="4"/>
      <c r="AQ50" s="4"/>
    </row>
    <row r="51" spans="1:43"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4"/>
      <c r="AM51" s="4"/>
      <c r="AN51" s="4"/>
      <c r="AO51" s="4"/>
      <c r="AP51" s="4"/>
      <c r="AQ51" s="4"/>
    </row>
    <row r="52" spans="1:43"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4"/>
      <c r="AM52" s="4"/>
      <c r="AN52" s="4"/>
      <c r="AO52" s="4"/>
      <c r="AP52" s="4"/>
      <c r="AQ52" s="4"/>
    </row>
    <row r="53" spans="1:43"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4"/>
      <c r="AM53" s="4"/>
      <c r="AN53" s="4"/>
      <c r="AO53" s="4"/>
      <c r="AP53" s="4"/>
      <c r="AQ53" s="4"/>
    </row>
    <row r="54" spans="1:43"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4"/>
      <c r="AM54" s="4"/>
      <c r="AN54" s="4"/>
      <c r="AO54" s="4"/>
      <c r="AP54" s="4"/>
      <c r="AQ54" s="4"/>
    </row>
    <row r="55" spans="1:43"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4"/>
      <c r="AM55" s="4"/>
      <c r="AN55" s="4"/>
      <c r="AO55" s="4"/>
      <c r="AP55" s="4"/>
      <c r="AQ55" s="4"/>
    </row>
    <row r="56" spans="1:43"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4"/>
      <c r="AM56" s="4"/>
      <c r="AN56" s="4"/>
      <c r="AO56" s="4"/>
      <c r="AP56" s="4"/>
      <c r="AQ56" s="4"/>
    </row>
    <row r="57" spans="1:43" x14ac:dyDescent="0.25">
      <c r="A57" s="17" t="s">
        <v>161</v>
      </c>
      <c r="B57" s="88" t="s">
        <v>168</v>
      </c>
      <c r="C57" s="88"/>
      <c r="D57" s="88"/>
      <c r="E57" s="88"/>
      <c r="F57" s="88"/>
      <c r="G57" s="88"/>
      <c r="H57" s="88"/>
      <c r="I57" s="88"/>
      <c r="J57" s="88"/>
      <c r="K57" s="88"/>
      <c r="L57" s="88"/>
      <c r="M57" s="88"/>
      <c r="N57" s="88"/>
      <c r="O57" s="88"/>
      <c r="P57" s="88"/>
      <c r="Q57" s="88"/>
      <c r="R57" s="89"/>
      <c r="S57" s="33" t="s">
        <v>163</v>
      </c>
      <c r="T57" s="87" t="s">
        <v>164</v>
      </c>
      <c r="U57" s="87"/>
      <c r="V57" s="87"/>
      <c r="W57" s="87"/>
      <c r="X57" s="19"/>
      <c r="Y57" s="32" t="s">
        <v>165</v>
      </c>
      <c r="Z57" s="90" t="s">
        <v>166</v>
      </c>
      <c r="AA57" s="135"/>
      <c r="AB57" s="135"/>
      <c r="AC57" s="135"/>
      <c r="AD57" s="91"/>
      <c r="AL57" s="4"/>
      <c r="AM57" s="4"/>
      <c r="AN57" s="4"/>
      <c r="AO57" s="4"/>
      <c r="AP57" s="4"/>
      <c r="AQ57" s="4"/>
    </row>
    <row r="58" spans="1:43"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L58" s="4"/>
      <c r="AM58" s="4"/>
      <c r="AN58" s="4"/>
      <c r="AO58" s="4"/>
      <c r="AP58" s="4"/>
      <c r="AQ58" s="4"/>
    </row>
    <row r="59" spans="1:43"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L59" s="4"/>
      <c r="AM59" s="4"/>
      <c r="AN59" s="4"/>
      <c r="AO59" s="4"/>
      <c r="AP59" s="4"/>
      <c r="AQ59" s="4"/>
    </row>
    <row r="60" spans="1:43"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c r="AL60" s="4"/>
      <c r="AM60" s="4"/>
      <c r="AN60" s="4"/>
      <c r="AO60" s="4"/>
      <c r="AP60" s="4"/>
      <c r="AQ60" s="4"/>
    </row>
    <row r="61" spans="1:43"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c r="AL61" s="4"/>
      <c r="AM61" s="4"/>
      <c r="AN61" s="4"/>
      <c r="AO61" s="4"/>
      <c r="AP61" s="4"/>
      <c r="AQ61" s="4"/>
    </row>
    <row r="62" spans="1:43"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c r="AL62" s="4"/>
      <c r="AM62" s="4"/>
      <c r="AN62" s="4"/>
      <c r="AO62" s="4"/>
      <c r="AP62" s="4"/>
      <c r="AQ62" s="4"/>
    </row>
    <row r="63" spans="1:43"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c r="AL63" s="4"/>
      <c r="AM63" s="4"/>
      <c r="AN63" s="4"/>
      <c r="AO63" s="4"/>
      <c r="AP63" s="4"/>
      <c r="AQ63" s="4"/>
    </row>
    <row r="64" spans="1:43"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c r="AL64" s="4"/>
      <c r="AM64" s="4"/>
      <c r="AN64" s="4"/>
      <c r="AO64" s="4"/>
      <c r="AP64" s="4"/>
      <c r="AQ64" s="4"/>
    </row>
    <row r="65" spans="1:43"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c r="AL65" s="4"/>
      <c r="AM65" s="4"/>
      <c r="AN65" s="4"/>
      <c r="AO65" s="4"/>
      <c r="AP65" s="4"/>
      <c r="AQ65" s="4"/>
    </row>
    <row r="66" spans="1:43"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c r="AL66" s="4"/>
      <c r="AM66" s="4"/>
      <c r="AN66" s="4"/>
      <c r="AO66" s="4"/>
      <c r="AP66" s="4"/>
      <c r="AQ66" s="4"/>
    </row>
    <row r="67" spans="1:43" s="23"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c r="AE67" s="22"/>
    </row>
    <row r="68" spans="1:43" x14ac:dyDescent="0.25">
      <c r="A68" s="148" t="str">
        <f>+VLOOKUP(F6,BD!B:VI,196,0)</f>
        <v xml:space="preserve">A partir de 2 casos de su entorno, integra un portafolio de evidencias que contenga:
* Operaciones con matrices:
a) Planteamiento de la matriz
b) Resolución de las operaciones de la matriz
c) Validación de los resultados
d) Interpretación de resultados
* Sistemas de ecuaciones lineales de tres o más incógnitas:
a) Representación del sistema de ecuaciones lineales en una matriz
b) Solución del sistema de ecuaciones lineales mediante dos métodos
c) Validación de los resultados
d) Interpretación de resultados
</v>
      </c>
      <c r="B68" s="149"/>
      <c r="C68" s="149"/>
      <c r="D68" s="149"/>
      <c r="E68" s="149"/>
      <c r="F68" s="149"/>
      <c r="G68" s="149"/>
      <c r="H68" s="149"/>
      <c r="I68" s="149"/>
      <c r="J68" s="149"/>
      <c r="K68" s="149"/>
      <c r="L68" s="149"/>
      <c r="M68" s="149"/>
      <c r="N68" s="149"/>
      <c r="O68" s="149"/>
      <c r="P68" s="149"/>
      <c r="Q68" s="149"/>
      <c r="R68" s="149"/>
      <c r="S68" s="149"/>
      <c r="T68" s="150"/>
      <c r="U68" s="154" t="str">
        <f>+VLOOKUP(F6,BD!B:VI,197,0)</f>
        <v xml:space="preserve">1. Identificar concepto, características y tipos de matrices
2. Comprender el proceso de resolución de operaciones con matrices y la obtención del determinante
3. Identificar el concepto y métodos de solución de los sistemas de ecuaciones lineales de tres o más incógnitas
4. Comprender el proceso de planteamiento y validación de los sistemas de ecuaciones lineales de tres o más incógnitas en problemas de su entorno
5. Interpretar las soluciones obtenidas en relación a las situaciones presentadas
</v>
      </c>
      <c r="V68" s="155"/>
      <c r="W68" s="155"/>
      <c r="X68" s="155"/>
      <c r="Y68" s="155"/>
      <c r="Z68" s="155"/>
      <c r="AA68" s="155"/>
      <c r="AB68" s="155"/>
      <c r="AC68" s="155"/>
      <c r="AD68" s="156"/>
      <c r="AL68" s="4"/>
      <c r="AM68" s="4"/>
      <c r="AN68" s="4"/>
      <c r="AO68" s="4"/>
      <c r="AP68" s="4"/>
      <c r="AQ68" s="4"/>
    </row>
    <row r="69" spans="1:43" s="23"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c r="AE69" s="22"/>
    </row>
    <row r="70" spans="1:43" s="23"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c r="AE70" s="22"/>
    </row>
    <row r="71" spans="1:43" ht="18.75" x14ac:dyDescent="0.3">
      <c r="A71" s="163" t="s">
        <v>212</v>
      </c>
      <c r="B71" s="163"/>
      <c r="C71" s="163"/>
      <c r="D71" s="163"/>
      <c r="E71" s="163"/>
      <c r="F71" s="163"/>
      <c r="G71" s="163"/>
      <c r="H71" s="163"/>
      <c r="I71" s="163"/>
      <c r="J71" s="163"/>
      <c r="K71" s="163"/>
      <c r="L71" s="163"/>
      <c r="M71" s="163"/>
      <c r="N71" s="163"/>
      <c r="O71" s="163"/>
      <c r="P71" s="164" t="s">
        <v>172</v>
      </c>
      <c r="Q71" s="165"/>
      <c r="R71" s="165"/>
      <c r="S71" s="165"/>
      <c r="T71" s="165"/>
      <c r="U71" s="165"/>
      <c r="V71" s="165"/>
      <c r="W71" s="165"/>
      <c r="X71" s="165"/>
      <c r="Y71" s="165"/>
      <c r="Z71" s="165"/>
      <c r="AA71" s="165"/>
      <c r="AB71" s="165"/>
      <c r="AC71" s="161" t="s">
        <v>173</v>
      </c>
      <c r="AD71" s="162"/>
      <c r="AL71" s="3"/>
      <c r="AM71" s="3"/>
      <c r="AN71" s="4"/>
      <c r="AO71" s="4"/>
      <c r="AP71" s="4"/>
      <c r="AQ71" s="4"/>
    </row>
    <row r="72" spans="1:43"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80"/>
      <c r="Q72" s="180"/>
      <c r="R72" s="180"/>
      <c r="S72" s="180"/>
      <c r="T72" s="180"/>
      <c r="U72" s="180"/>
      <c r="V72" s="180"/>
      <c r="W72" s="180"/>
      <c r="X72" s="180"/>
      <c r="Y72" s="180"/>
      <c r="Z72" s="180"/>
      <c r="AA72" s="180"/>
      <c r="AB72" s="180"/>
      <c r="AC72" s="172"/>
      <c r="AD72" s="172"/>
      <c r="AL72" s="3"/>
      <c r="AM72" s="3"/>
      <c r="AN72" s="4"/>
      <c r="AO72" s="4"/>
      <c r="AP72" s="4"/>
      <c r="AQ72" s="4"/>
    </row>
    <row r="73" spans="1:43" x14ac:dyDescent="0.25">
      <c r="A73" s="174"/>
      <c r="B73" s="175"/>
      <c r="C73" s="175"/>
      <c r="D73" s="175"/>
      <c r="E73" s="175"/>
      <c r="F73" s="175"/>
      <c r="G73" s="175"/>
      <c r="H73" s="175"/>
      <c r="I73" s="175"/>
      <c r="J73" s="175"/>
      <c r="K73" s="175"/>
      <c r="L73" s="175"/>
      <c r="M73" s="175"/>
      <c r="N73" s="175"/>
      <c r="O73" s="176"/>
      <c r="P73" s="180"/>
      <c r="Q73" s="180"/>
      <c r="R73" s="180"/>
      <c r="S73" s="180"/>
      <c r="T73" s="180"/>
      <c r="U73" s="180"/>
      <c r="V73" s="180"/>
      <c r="W73" s="180"/>
      <c r="X73" s="180"/>
      <c r="Y73" s="180"/>
      <c r="Z73" s="180"/>
      <c r="AA73" s="180"/>
      <c r="AB73" s="180"/>
      <c r="AC73" s="172"/>
      <c r="AD73" s="172"/>
      <c r="AL73" s="3"/>
      <c r="AM73" s="3"/>
      <c r="AN73" s="4"/>
      <c r="AO73" s="4"/>
      <c r="AP73" s="4"/>
      <c r="AQ73" s="4"/>
    </row>
    <row r="74" spans="1:43" ht="18.75"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173"/>
      <c r="Q74" s="173"/>
      <c r="R74" s="173"/>
      <c r="S74" s="173"/>
      <c r="T74" s="173"/>
      <c r="U74" s="173"/>
      <c r="V74" s="173"/>
      <c r="W74" s="173"/>
      <c r="X74" s="173"/>
      <c r="Y74" s="173"/>
      <c r="Z74" s="173"/>
      <c r="AA74" s="173"/>
      <c r="AB74" s="173"/>
      <c r="AC74" s="172"/>
      <c r="AD74" s="172"/>
      <c r="AL74" s="3"/>
      <c r="AM74" s="3"/>
      <c r="AN74" s="4"/>
      <c r="AO74" s="4"/>
      <c r="AP74" s="4"/>
      <c r="AQ74" s="4"/>
    </row>
    <row r="75" spans="1:43" ht="18.75" x14ac:dyDescent="0.25">
      <c r="A75" s="174"/>
      <c r="B75" s="175"/>
      <c r="C75" s="175"/>
      <c r="D75" s="175"/>
      <c r="E75" s="175"/>
      <c r="F75" s="175"/>
      <c r="G75" s="175"/>
      <c r="H75" s="175"/>
      <c r="I75" s="175"/>
      <c r="J75" s="175"/>
      <c r="K75" s="175"/>
      <c r="L75" s="175"/>
      <c r="M75" s="175"/>
      <c r="N75" s="175"/>
      <c r="O75" s="176"/>
      <c r="P75" s="173"/>
      <c r="Q75" s="173"/>
      <c r="R75" s="173"/>
      <c r="S75" s="173"/>
      <c r="T75" s="173"/>
      <c r="U75" s="173"/>
      <c r="V75" s="173"/>
      <c r="W75" s="173"/>
      <c r="X75" s="173"/>
      <c r="Y75" s="173"/>
      <c r="Z75" s="173"/>
      <c r="AA75" s="173"/>
      <c r="AB75" s="173"/>
      <c r="AC75" s="172"/>
      <c r="AD75" s="172"/>
      <c r="AL75" s="3"/>
      <c r="AM75" s="3"/>
      <c r="AN75" s="4"/>
      <c r="AO75" s="4"/>
      <c r="AP75" s="4"/>
      <c r="AQ75" s="4"/>
    </row>
    <row r="76" spans="1:43" ht="18.75"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173"/>
      <c r="Q76" s="173"/>
      <c r="R76" s="173"/>
      <c r="S76" s="173"/>
      <c r="T76" s="173"/>
      <c r="U76" s="173"/>
      <c r="V76" s="173"/>
      <c r="W76" s="173"/>
      <c r="X76" s="173"/>
      <c r="Y76" s="173"/>
      <c r="Z76" s="173"/>
      <c r="AA76" s="173"/>
      <c r="AB76" s="173"/>
      <c r="AC76" s="172"/>
      <c r="AD76" s="172"/>
      <c r="AL76" s="3"/>
      <c r="AM76" s="3"/>
      <c r="AN76" s="4"/>
      <c r="AO76" s="4"/>
      <c r="AP76" s="4"/>
      <c r="AQ76" s="4"/>
    </row>
    <row r="77" spans="1:43" ht="18.75" x14ac:dyDescent="0.25">
      <c r="A77" s="174"/>
      <c r="B77" s="175"/>
      <c r="C77" s="175"/>
      <c r="D77" s="175"/>
      <c r="E77" s="175"/>
      <c r="F77" s="175"/>
      <c r="G77" s="175"/>
      <c r="H77" s="175"/>
      <c r="I77" s="175"/>
      <c r="J77" s="175"/>
      <c r="K77" s="175"/>
      <c r="L77" s="175"/>
      <c r="M77" s="175"/>
      <c r="N77" s="175"/>
      <c r="O77" s="176"/>
      <c r="P77" s="173"/>
      <c r="Q77" s="173"/>
      <c r="R77" s="173"/>
      <c r="S77" s="173"/>
      <c r="T77" s="173"/>
      <c r="U77" s="173"/>
      <c r="V77" s="173"/>
      <c r="W77" s="173"/>
      <c r="X77" s="173"/>
      <c r="Y77" s="173"/>
      <c r="Z77" s="173"/>
      <c r="AA77" s="173"/>
      <c r="AB77" s="173"/>
      <c r="AC77" s="172"/>
      <c r="AD77" s="172"/>
      <c r="AL77" s="3"/>
      <c r="AM77" s="3"/>
      <c r="AN77" s="4"/>
      <c r="AO77" s="4"/>
      <c r="AP77" s="4"/>
      <c r="AQ77" s="4"/>
    </row>
    <row r="78" spans="1:43" ht="18.75"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173"/>
      <c r="Q78" s="173"/>
      <c r="R78" s="173"/>
      <c r="S78" s="173"/>
      <c r="T78" s="173"/>
      <c r="U78" s="173"/>
      <c r="V78" s="173"/>
      <c r="W78" s="173"/>
      <c r="X78" s="173"/>
      <c r="Y78" s="173"/>
      <c r="Z78" s="173"/>
      <c r="AA78" s="173"/>
      <c r="AB78" s="173"/>
      <c r="AC78" s="172"/>
      <c r="AD78" s="172"/>
      <c r="AL78" s="3"/>
      <c r="AM78" s="3"/>
      <c r="AN78" s="4"/>
      <c r="AO78" s="4"/>
      <c r="AP78" s="4"/>
      <c r="AQ78" s="4"/>
    </row>
    <row r="79" spans="1:43" ht="18.75" x14ac:dyDescent="0.25">
      <c r="A79" s="174"/>
      <c r="B79" s="175"/>
      <c r="C79" s="175"/>
      <c r="D79" s="175"/>
      <c r="E79" s="175"/>
      <c r="F79" s="175"/>
      <c r="G79" s="175"/>
      <c r="H79" s="175"/>
      <c r="I79" s="175"/>
      <c r="J79" s="175"/>
      <c r="K79" s="175"/>
      <c r="L79" s="175"/>
      <c r="M79" s="175"/>
      <c r="N79" s="175"/>
      <c r="O79" s="176"/>
      <c r="P79" s="173"/>
      <c r="Q79" s="173"/>
      <c r="R79" s="173"/>
      <c r="S79" s="173"/>
      <c r="T79" s="173"/>
      <c r="U79" s="173"/>
      <c r="V79" s="173"/>
      <c r="W79" s="173"/>
      <c r="X79" s="173"/>
      <c r="Y79" s="173"/>
      <c r="Z79" s="173"/>
      <c r="AA79" s="173"/>
      <c r="AB79" s="173"/>
      <c r="AC79" s="172"/>
      <c r="AD79" s="172"/>
      <c r="AL79" s="3"/>
      <c r="AM79" s="3"/>
      <c r="AN79" s="4"/>
      <c r="AO79" s="4"/>
      <c r="AP79" s="4"/>
      <c r="AQ79" s="4"/>
    </row>
    <row r="80" spans="1:43" ht="18.75"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169"/>
      <c r="Q80" s="169"/>
      <c r="R80" s="169"/>
      <c r="S80" s="169"/>
      <c r="T80" s="169"/>
      <c r="U80" s="169"/>
      <c r="V80" s="169"/>
      <c r="W80" s="169"/>
      <c r="X80" s="169"/>
      <c r="Y80" s="169"/>
      <c r="Z80" s="169"/>
      <c r="AA80" s="169"/>
      <c r="AB80" s="169"/>
      <c r="AC80" s="170">
        <f>SUM(AC72:AD79)</f>
        <v>0</v>
      </c>
      <c r="AD80" s="171"/>
      <c r="AL80" s="3"/>
      <c r="AM80" s="3"/>
      <c r="AN80" s="4"/>
      <c r="AO80" s="4"/>
      <c r="AP80" s="4"/>
      <c r="AQ80" s="4"/>
    </row>
    <row r="81" spans="1:43" x14ac:dyDescent="0.25"/>
    <row r="82" spans="1:43" x14ac:dyDescent="0.25"/>
    <row r="83" spans="1:43" x14ac:dyDescent="0.25"/>
    <row r="84" spans="1:43" x14ac:dyDescent="0.25"/>
    <row r="85" spans="1:43" x14ac:dyDescent="0.25">
      <c r="A85" s="31"/>
      <c r="B85" s="160" t="str">
        <f>IF('UT 1'!B85:J85=0,"",'UT 1'!B85:J85)</f>
        <v/>
      </c>
      <c r="C85" s="160"/>
      <c r="D85" s="160"/>
      <c r="E85" s="160"/>
      <c r="F85" s="160"/>
      <c r="G85" s="160"/>
      <c r="H85" s="160"/>
      <c r="I85" s="160"/>
      <c r="J85" s="160"/>
      <c r="K85" s="31"/>
      <c r="L85" s="160" t="str">
        <f>IF('UT 1'!L85:T85=0,"",'UT 1'!L85:T85)</f>
        <v/>
      </c>
      <c r="M85" s="160"/>
      <c r="N85" s="160"/>
      <c r="O85" s="160"/>
      <c r="P85" s="160"/>
      <c r="Q85" s="160"/>
      <c r="R85" s="160"/>
      <c r="S85" s="160"/>
      <c r="T85" s="160"/>
      <c r="U85" s="31"/>
      <c r="V85" s="160" t="str">
        <f>IF('UT 1'!V85:AD85=0,"",'UT 1'!V85:AD85)</f>
        <v/>
      </c>
      <c r="W85" s="160"/>
      <c r="X85" s="160"/>
      <c r="Y85" s="160"/>
      <c r="Z85" s="160"/>
      <c r="AA85" s="160"/>
      <c r="AB85" s="160"/>
      <c r="AC85" s="160"/>
      <c r="AD85" s="160"/>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180</v>
      </c>
      <c r="AM87" s="3"/>
    </row>
    <row r="88" spans="1:43"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71" priority="113">
      <formula>LEN(TRIM(A18))=0</formula>
    </cfRule>
  </conditionalFormatting>
  <conditionalFormatting sqref="AD5">
    <cfRule type="containsBlanks" dxfId="70" priority="81">
      <formula>LEN(TRIM(AD5))=0</formula>
    </cfRule>
  </conditionalFormatting>
  <conditionalFormatting sqref="AC80:AD80 P72:AD79">
    <cfRule type="containsBlanks" dxfId="69" priority="47">
      <formula>LEN(TRIM(P72))=0</formula>
    </cfRule>
  </conditionalFormatting>
  <conditionalFormatting sqref="A13:O14">
    <cfRule type="containsBlanks" dxfId="68" priority="34">
      <formula>LEN(TRIM(A13))=0</formula>
    </cfRule>
  </conditionalFormatting>
  <conditionalFormatting sqref="Q13:AD14">
    <cfRule type="containsBlanks" dxfId="67" priority="33">
      <formula>LEN(TRIM(Q13))=0</formula>
    </cfRule>
  </conditionalFormatting>
  <conditionalFormatting sqref="H17:AA23">
    <cfRule type="containsBlanks" dxfId="66" priority="32">
      <formula>LEN(TRIM(H17))=0</formula>
    </cfRule>
  </conditionalFormatting>
  <conditionalFormatting sqref="A58 A26 A29 A32 A54 A61 A64 A36 A39 A42 A45 A48 A51">
    <cfRule type="containsBlanks" dxfId="65" priority="31">
      <formula>LEN(TRIM(A26))=0</formula>
    </cfRule>
  </conditionalFormatting>
  <conditionalFormatting sqref="S26:S34">
    <cfRule type="containsBlanks" dxfId="64" priority="30">
      <formula>LEN(TRIM(S26))=0</formula>
    </cfRule>
  </conditionalFormatting>
  <conditionalFormatting sqref="B26">
    <cfRule type="containsBlanks" dxfId="63" priority="29">
      <formula>LEN(TRIM(B26))=0</formula>
    </cfRule>
  </conditionalFormatting>
  <conditionalFormatting sqref="B29">
    <cfRule type="containsBlanks" dxfId="62" priority="28">
      <formula>LEN(TRIM(B29))=0</formula>
    </cfRule>
  </conditionalFormatting>
  <conditionalFormatting sqref="B32">
    <cfRule type="containsBlanks" dxfId="61" priority="27">
      <formula>LEN(TRIM(B32))=0</formula>
    </cfRule>
  </conditionalFormatting>
  <conditionalFormatting sqref="B54 B36 B39 B42 B45 B48 B51 S36:S56">
    <cfRule type="containsBlanks" dxfId="60" priority="18">
      <formula>LEN(TRIM(B36))=0</formula>
    </cfRule>
  </conditionalFormatting>
  <conditionalFormatting sqref="B58 B61 B64 S58:S66">
    <cfRule type="containsBlanks" dxfId="59" priority="15">
      <formula>LEN(TRIM(B58))=0</formula>
    </cfRule>
  </conditionalFormatting>
  <conditionalFormatting sqref="T58">
    <cfRule type="containsBlanks" dxfId="58" priority="5">
      <formula>LEN(TRIM(T58))=0</formula>
    </cfRule>
  </conditionalFormatting>
  <conditionalFormatting sqref="T36:T56">
    <cfRule type="containsBlanks" dxfId="57" priority="4">
      <formula>LEN(TRIM(T36))=0</formula>
    </cfRule>
  </conditionalFormatting>
  <conditionalFormatting sqref="T59:T66">
    <cfRule type="containsBlanks" dxfId="56" priority="3">
      <formula>LEN(TRIM(T59))=0</formula>
    </cfRule>
  </conditionalFormatting>
  <conditionalFormatting sqref="T26">
    <cfRule type="containsBlanks" dxfId="55" priority="2">
      <formula>LEN(TRIM(T26))=0</formula>
    </cfRule>
  </conditionalFormatting>
  <conditionalFormatting sqref="T27:T34">
    <cfRule type="containsBlanks" dxfId="54"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topLeftCell="A3" zoomScale="120" zoomScaleNormal="100"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11.140625" style="7" customWidth="1"/>
    <col min="32" max="37" width="4.28515625" style="4" hidden="1"/>
    <col min="38" max="41" width="11.42578125" style="25" hidden="1"/>
    <col min="42" max="42" width="4.28515625" style="25" hidden="1"/>
    <col min="43" max="43" width="0" style="25" hidden="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164</v>
      </c>
      <c r="AN1" s="4"/>
      <c r="AO1" s="4"/>
      <c r="AP1" s="4"/>
      <c r="AQ1" s="4"/>
    </row>
    <row r="2" spans="1:43" ht="21" customHeight="1" x14ac:dyDescent="0.25">
      <c r="A2" s="40" t="str">
        <f>+'UT 1'!A2:AD2</f>
        <v>PLANEACIÓN ACADÉMICA REV. 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
      <c r="AL2" s="4"/>
      <c r="AM2" s="209" t="s">
        <v>202</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209" t="s">
        <v>210</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209" t="s">
        <v>187</v>
      </c>
      <c r="AN4" s="4"/>
      <c r="AO4" s="4"/>
      <c r="AP4" s="4"/>
      <c r="AQ4" s="4"/>
    </row>
    <row r="5" spans="1:43"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34</v>
      </c>
      <c r="AL5" s="4"/>
      <c r="AM5" s="209" t="s">
        <v>195</v>
      </c>
      <c r="AN5" s="4"/>
      <c r="AO5" s="4"/>
      <c r="AP5" s="4"/>
      <c r="AQ5" s="4"/>
    </row>
    <row r="6" spans="1:43" ht="15.75" customHeight="1" x14ac:dyDescent="0.3">
      <c r="A6" s="44" t="s">
        <v>148</v>
      </c>
      <c r="B6" s="45"/>
      <c r="C6" s="45"/>
      <c r="D6" s="45"/>
      <c r="E6" s="45"/>
      <c r="F6" s="181" t="str">
        <f>+'UT 1'!F6:AD6</f>
        <v>ÁLGEBRA LINEAL</v>
      </c>
      <c r="G6" s="182"/>
      <c r="H6" s="182"/>
      <c r="I6" s="182"/>
      <c r="J6" s="182"/>
      <c r="K6" s="182"/>
      <c r="L6" s="182"/>
      <c r="M6" s="182"/>
      <c r="N6" s="182"/>
      <c r="O6" s="182"/>
      <c r="P6" s="182"/>
      <c r="Q6" s="182"/>
      <c r="R6" s="182"/>
      <c r="S6" s="182"/>
      <c r="T6" s="182"/>
      <c r="U6" s="182"/>
      <c r="V6" s="182"/>
      <c r="W6" s="182"/>
      <c r="X6" s="182"/>
      <c r="Y6" s="182"/>
      <c r="Z6" s="182"/>
      <c r="AA6" s="182"/>
      <c r="AB6" s="182"/>
      <c r="AC6" s="183"/>
      <c r="AD6" s="184"/>
      <c r="AL6" s="4"/>
      <c r="AM6" s="209" t="s">
        <v>199</v>
      </c>
      <c r="AN6" s="4"/>
      <c r="AO6" s="4"/>
      <c r="AP6" s="4"/>
      <c r="AQ6" s="4"/>
    </row>
    <row r="7" spans="1:43" ht="15.75" x14ac:dyDescent="0.25">
      <c r="A7" s="50" t="s">
        <v>149</v>
      </c>
      <c r="B7" s="51"/>
      <c r="C7" s="51"/>
      <c r="D7" s="51"/>
      <c r="E7" s="52"/>
      <c r="F7" s="53" t="str">
        <f>+VLOOKUP(F6,BD!B:VI,2,0)</f>
        <v>TECNOLOGÍAS DE LA INFORMACIÓN ÁREA DESARROLLO DE SOFTWARE MULTIPLATAFORMA</v>
      </c>
      <c r="G7" s="54"/>
      <c r="H7" s="54"/>
      <c r="I7" s="54"/>
      <c r="J7" s="54"/>
      <c r="K7" s="54"/>
      <c r="L7" s="54"/>
      <c r="M7" s="54"/>
      <c r="N7" s="54"/>
      <c r="O7" s="54"/>
      <c r="P7" s="54"/>
      <c r="Q7" s="54"/>
      <c r="R7" s="54"/>
      <c r="S7" s="54"/>
      <c r="T7" s="54"/>
      <c r="U7" s="54"/>
      <c r="V7" s="54"/>
      <c r="W7" s="54"/>
      <c r="X7" s="54"/>
      <c r="Y7" s="54"/>
      <c r="Z7" s="54"/>
      <c r="AA7" s="54"/>
      <c r="AB7" s="54"/>
      <c r="AC7" s="54"/>
      <c r="AD7" s="55"/>
      <c r="AL7" s="4"/>
      <c r="AM7" s="209" t="s">
        <v>200</v>
      </c>
      <c r="AN7" s="4"/>
      <c r="AO7" s="4"/>
      <c r="AP7" s="4"/>
      <c r="AQ7" s="4"/>
    </row>
    <row r="8" spans="1:43" x14ac:dyDescent="0.25">
      <c r="A8" s="62" t="s">
        <v>179</v>
      </c>
      <c r="B8" s="63"/>
      <c r="C8" s="63"/>
      <c r="D8" s="63"/>
      <c r="E8" s="63"/>
      <c r="F8" s="72">
        <f>+VLOOKUP(F6,BD!B:VI,203,0)</f>
        <v>0</v>
      </c>
      <c r="G8" s="73"/>
      <c r="H8" s="73"/>
      <c r="I8" s="73"/>
      <c r="J8" s="73"/>
      <c r="K8" s="73"/>
      <c r="L8" s="73"/>
      <c r="M8" s="73"/>
      <c r="N8" s="73"/>
      <c r="O8" s="73"/>
      <c r="P8" s="73"/>
      <c r="Q8" s="73"/>
      <c r="R8" s="73"/>
      <c r="S8" s="73"/>
      <c r="T8" s="73"/>
      <c r="U8" s="73"/>
      <c r="V8" s="73"/>
      <c r="W8" s="73"/>
      <c r="X8" s="73"/>
      <c r="Y8" s="73"/>
      <c r="Z8" s="73"/>
      <c r="AA8" s="73"/>
      <c r="AB8" s="73"/>
      <c r="AC8" s="73"/>
      <c r="AD8" s="74"/>
      <c r="AL8" s="4"/>
      <c r="AM8" s="209" t="s">
        <v>203</v>
      </c>
      <c r="AN8" s="4"/>
      <c r="AO8" s="4"/>
      <c r="AP8" s="4"/>
      <c r="AQ8" s="4"/>
    </row>
    <row r="9" spans="1:43" ht="15.75" customHeight="1" x14ac:dyDescent="0.25">
      <c r="A9" s="44" t="s">
        <v>150</v>
      </c>
      <c r="B9" s="45"/>
      <c r="C9" s="45"/>
      <c r="D9" s="45"/>
      <c r="E9" s="45"/>
      <c r="F9" s="64" t="str">
        <f>+VLOOKUP(F6,BD!B:VI,4,0)</f>
        <v>Primero</v>
      </c>
      <c r="G9" s="65"/>
      <c r="H9" s="66"/>
      <c r="I9" s="10" t="s">
        <v>151</v>
      </c>
      <c r="J9" s="11"/>
      <c r="K9" s="11"/>
      <c r="L9" s="12">
        <f>+VLOOKUP(F6,BD!B:VI,204,0)</f>
        <v>0</v>
      </c>
      <c r="M9" s="67" t="s">
        <v>152</v>
      </c>
      <c r="N9" s="68"/>
      <c r="O9" s="68"/>
      <c r="P9" s="13">
        <f>+VLOOKUP(F6,BD!B:VI,205,0)</f>
        <v>0</v>
      </c>
      <c r="Q9" s="67" t="s">
        <v>153</v>
      </c>
      <c r="R9" s="68"/>
      <c r="S9" s="68"/>
      <c r="T9" s="68"/>
      <c r="U9" s="14">
        <f>+VLOOKUP(F6,BD!B:VI,8,0)</f>
        <v>6</v>
      </c>
      <c r="V9" s="67" t="s">
        <v>154</v>
      </c>
      <c r="W9" s="68"/>
      <c r="X9" s="68"/>
      <c r="Y9" s="68"/>
      <c r="Z9" s="69">
        <f>+VLOOKUP(F6,BD!B:VI,249,0)</f>
        <v>0</v>
      </c>
      <c r="AA9" s="70"/>
      <c r="AB9" s="70"/>
      <c r="AC9" s="70"/>
      <c r="AD9" s="71"/>
      <c r="AL9" s="4"/>
      <c r="AM9" s="209" t="s">
        <v>194</v>
      </c>
      <c r="AN9" s="4"/>
      <c r="AO9" s="4"/>
      <c r="AP9" s="4"/>
      <c r="AQ9" s="4"/>
    </row>
    <row r="10" spans="1:43"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4"/>
      <c r="AM10" s="209" t="s">
        <v>189</v>
      </c>
      <c r="AN10" s="4"/>
      <c r="AO10" s="4"/>
      <c r="AP10" s="4"/>
      <c r="AQ10" s="4"/>
    </row>
    <row r="11" spans="1:43" ht="34.5" customHeight="1" x14ac:dyDescent="0.25">
      <c r="A11" s="56">
        <f>+VLOOKUP(F6,BD!B:VI,207,0)</f>
        <v>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4"/>
      <c r="AM11" s="209" t="s">
        <v>204</v>
      </c>
      <c r="AN11" s="4"/>
      <c r="AO11" s="4"/>
      <c r="AP11" s="4"/>
      <c r="AQ11" s="4"/>
    </row>
    <row r="12" spans="1:43"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3" t="s">
        <v>181</v>
      </c>
      <c r="AM12" s="209" t="s">
        <v>205</v>
      </c>
      <c r="AN12" s="4"/>
      <c r="AO12" s="4"/>
      <c r="AP12" s="4"/>
      <c r="AQ12" s="4"/>
    </row>
    <row r="13" spans="1:43" ht="21" customHeight="1" x14ac:dyDescent="0.25">
      <c r="A13" s="59"/>
      <c r="B13" s="60"/>
      <c r="C13" s="60"/>
      <c r="D13" s="60"/>
      <c r="E13" s="60"/>
      <c r="F13" s="60"/>
      <c r="G13" s="60"/>
      <c r="H13" s="60"/>
      <c r="I13" s="60"/>
      <c r="J13" s="60"/>
      <c r="K13" s="60"/>
      <c r="L13" s="60"/>
      <c r="M13" s="60"/>
      <c r="N13" s="60"/>
      <c r="O13" s="61"/>
      <c r="P13" s="34" t="s">
        <v>156</v>
      </c>
      <c r="Q13" s="59"/>
      <c r="R13" s="60"/>
      <c r="S13" s="60"/>
      <c r="T13" s="60"/>
      <c r="U13" s="60"/>
      <c r="V13" s="60"/>
      <c r="W13" s="60"/>
      <c r="X13" s="60"/>
      <c r="Y13" s="60"/>
      <c r="Z13" s="60"/>
      <c r="AA13" s="60"/>
      <c r="AB13" s="60"/>
      <c r="AC13" s="60"/>
      <c r="AD13" s="61"/>
      <c r="AE13" s="7" t="s">
        <v>156</v>
      </c>
      <c r="AL13" s="3" t="s">
        <v>182</v>
      </c>
      <c r="AM13" s="209" t="s">
        <v>191</v>
      </c>
      <c r="AN13" s="4"/>
      <c r="AO13" s="4"/>
      <c r="AP13" s="4"/>
      <c r="AQ13" s="4"/>
    </row>
    <row r="14" spans="1:43" ht="21" customHeight="1" x14ac:dyDescent="0.25">
      <c r="A14" s="59"/>
      <c r="B14" s="60"/>
      <c r="C14" s="60"/>
      <c r="D14" s="60"/>
      <c r="E14" s="60"/>
      <c r="F14" s="60"/>
      <c r="G14" s="60"/>
      <c r="H14" s="60"/>
      <c r="I14" s="60"/>
      <c r="J14" s="60"/>
      <c r="K14" s="60"/>
      <c r="L14" s="60"/>
      <c r="M14" s="60"/>
      <c r="N14" s="60"/>
      <c r="O14" s="61"/>
      <c r="P14" s="34" t="s">
        <v>156</v>
      </c>
      <c r="Q14" s="59"/>
      <c r="R14" s="60"/>
      <c r="S14" s="60"/>
      <c r="T14" s="60"/>
      <c r="U14" s="60"/>
      <c r="V14" s="60"/>
      <c r="W14" s="60"/>
      <c r="X14" s="60"/>
      <c r="Y14" s="60"/>
      <c r="Z14" s="60"/>
      <c r="AA14" s="60"/>
      <c r="AB14" s="60"/>
      <c r="AC14" s="60"/>
      <c r="AD14" s="61"/>
      <c r="AE14" s="7" t="s">
        <v>156</v>
      </c>
      <c r="AL14" s="3" t="s">
        <v>183</v>
      </c>
      <c r="AM14" s="209" t="s">
        <v>197</v>
      </c>
      <c r="AN14" s="4"/>
      <c r="AO14" s="4"/>
      <c r="AP14" s="4"/>
      <c r="AQ14" s="4"/>
    </row>
    <row r="15" spans="1:43"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4"/>
      <c r="AM15" s="209" t="s">
        <v>206</v>
      </c>
      <c r="AN15" s="4"/>
      <c r="AO15" s="4"/>
      <c r="AP15" s="4"/>
      <c r="AQ15" s="4"/>
    </row>
    <row r="16" spans="1:43"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4"/>
      <c r="AM16" s="209" t="s">
        <v>192</v>
      </c>
      <c r="AN16" s="4"/>
      <c r="AO16" s="4"/>
      <c r="AP16" s="4"/>
      <c r="AQ16" s="4"/>
    </row>
    <row r="17" spans="1:43" s="16" customFormat="1" ht="39" customHeight="1" x14ac:dyDescent="0.25">
      <c r="A17" s="185" t="str">
        <f>IF(VLOOKUP(F6,BD!B:VI,208,0)=0,"----------------------------------------------------",(VLOOKUP(F6,BD!B:VI,208,0)))</f>
        <v>----------------------------------------------------</v>
      </c>
      <c r="B17" s="186"/>
      <c r="C17" s="186"/>
      <c r="D17" s="186"/>
      <c r="E17" s="186"/>
      <c r="F17" s="186"/>
      <c r="G17" s="187"/>
      <c r="H17" s="18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E17" s="15"/>
      <c r="AM17" s="209" t="s">
        <v>207</v>
      </c>
    </row>
    <row r="18" spans="1:43" s="16" customFormat="1" ht="39" customHeight="1" x14ac:dyDescent="0.25">
      <c r="A18" s="185" t="str">
        <f>IF(VLOOKUP(F6,BD!B:VI,212,0)=0,"----------------------------------------------------",(VLOOKUP(F6,BD!B:VI,212,0)))</f>
        <v>----------------------------------------------------</v>
      </c>
      <c r="B18" s="186"/>
      <c r="C18" s="186"/>
      <c r="D18" s="186"/>
      <c r="E18" s="186"/>
      <c r="F18" s="186"/>
      <c r="G18" s="187"/>
      <c r="H18" s="18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E18" s="15"/>
      <c r="AM18" s="209" t="s">
        <v>193</v>
      </c>
    </row>
    <row r="19" spans="1:43" s="16" customFormat="1" ht="39" customHeight="1" x14ac:dyDescent="0.25">
      <c r="A19" s="185" t="str">
        <f>IF(VLOOKUP(F6,BD!B:VI,216,0)=0,"----------------------------------------------------",(VLOOKUP(F6,BD!B:VI,216,0)))</f>
        <v>----------------------------------------------------</v>
      </c>
      <c r="B19" s="186"/>
      <c r="C19" s="186"/>
      <c r="D19" s="186"/>
      <c r="E19" s="186"/>
      <c r="F19" s="186"/>
      <c r="G19" s="187"/>
      <c r="H19" s="188"/>
      <c r="I19" s="79"/>
      <c r="J19" s="79"/>
      <c r="K19" s="79"/>
      <c r="L19" s="79"/>
      <c r="M19" s="79"/>
      <c r="N19" s="79"/>
      <c r="O19" s="79"/>
      <c r="P19" s="79"/>
      <c r="Q19" s="79"/>
      <c r="R19" s="79"/>
      <c r="S19" s="79"/>
      <c r="T19" s="79"/>
      <c r="U19" s="79"/>
      <c r="V19" s="79"/>
      <c r="W19" s="79"/>
      <c r="X19" s="79"/>
      <c r="Y19" s="80"/>
      <c r="Z19" s="81"/>
      <c r="AA19" s="82"/>
      <c r="AB19" s="83" t="str">
        <f t="shared" si="0"/>
        <v/>
      </c>
      <c r="AC19" s="83"/>
      <c r="AD19" s="83"/>
      <c r="AE19" s="15"/>
      <c r="AM19" s="209" t="s">
        <v>198</v>
      </c>
    </row>
    <row r="20" spans="1:43" s="16" customFormat="1" ht="39" customHeight="1" x14ac:dyDescent="0.25">
      <c r="A20" s="185" t="str">
        <f>IF(VLOOKUP(F6,BD!B:VI,220,0)=0,"----------------------------------------------------",(VLOOKUP(F6,BD!B:VI,220,0)))</f>
        <v>----------------------------------------------------</v>
      </c>
      <c r="B20" s="186"/>
      <c r="C20" s="186"/>
      <c r="D20" s="186"/>
      <c r="E20" s="186"/>
      <c r="F20" s="186"/>
      <c r="G20" s="187"/>
      <c r="H20" s="188"/>
      <c r="I20" s="79"/>
      <c r="J20" s="79"/>
      <c r="K20" s="79"/>
      <c r="L20" s="79"/>
      <c r="M20" s="79"/>
      <c r="N20" s="79"/>
      <c r="O20" s="79"/>
      <c r="P20" s="79"/>
      <c r="Q20" s="79"/>
      <c r="R20" s="79"/>
      <c r="S20" s="79"/>
      <c r="T20" s="79"/>
      <c r="U20" s="79"/>
      <c r="V20" s="79"/>
      <c r="W20" s="79"/>
      <c r="X20" s="79"/>
      <c r="Y20" s="80"/>
      <c r="Z20" s="81"/>
      <c r="AA20" s="82"/>
      <c r="AB20" s="83" t="str">
        <f t="shared" si="0"/>
        <v/>
      </c>
      <c r="AC20" s="83"/>
      <c r="AD20" s="83"/>
      <c r="AE20" s="15"/>
      <c r="AM20" s="209" t="s">
        <v>190</v>
      </c>
    </row>
    <row r="21" spans="1:43" s="16" customFormat="1" ht="39" customHeight="1" x14ac:dyDescent="0.25">
      <c r="A21" s="185" t="str">
        <f>IF(VLOOKUP(F6,BD!B:VI,224,0)=0,"----------------------------------------------------",(VLOOKUP(F6,BD!B:VI,224,0)))</f>
        <v>----------------------------------------------------</v>
      </c>
      <c r="B21" s="186"/>
      <c r="C21" s="186"/>
      <c r="D21" s="186"/>
      <c r="E21" s="186"/>
      <c r="F21" s="186"/>
      <c r="G21" s="187"/>
      <c r="H21" s="188"/>
      <c r="I21" s="79"/>
      <c r="J21" s="79"/>
      <c r="K21" s="79"/>
      <c r="L21" s="79"/>
      <c r="M21" s="79"/>
      <c r="N21" s="79"/>
      <c r="O21" s="79"/>
      <c r="P21" s="79"/>
      <c r="Q21" s="79"/>
      <c r="R21" s="79"/>
      <c r="S21" s="79"/>
      <c r="T21" s="79"/>
      <c r="U21" s="79"/>
      <c r="V21" s="79"/>
      <c r="W21" s="79"/>
      <c r="X21" s="79"/>
      <c r="Y21" s="80"/>
      <c r="Z21" s="81"/>
      <c r="AA21" s="82"/>
      <c r="AB21" s="83" t="str">
        <f t="shared" si="0"/>
        <v/>
      </c>
      <c r="AC21" s="83"/>
      <c r="AD21" s="83"/>
      <c r="AE21" s="15"/>
      <c r="AM21" s="209" t="s">
        <v>196</v>
      </c>
    </row>
    <row r="22" spans="1:43" s="16" customFormat="1" ht="39" customHeight="1" x14ac:dyDescent="0.25">
      <c r="A22" s="185" t="str">
        <f>IF(VLOOKUP(F6,BD!B:VI,228,0)=0,"----------------------------------------------------",(VLOOKUP(F6,BD!B:VI,228,0)))</f>
        <v>----------------------------------------------------</v>
      </c>
      <c r="B22" s="186"/>
      <c r="C22" s="186"/>
      <c r="D22" s="186"/>
      <c r="E22" s="186"/>
      <c r="F22" s="186"/>
      <c r="G22" s="187"/>
      <c r="H22" s="18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15"/>
      <c r="AM22" s="209" t="s">
        <v>208</v>
      </c>
    </row>
    <row r="23" spans="1:43" s="16" customFormat="1" ht="39" customHeight="1" x14ac:dyDescent="0.25">
      <c r="A23" s="185" t="str">
        <f>IF(VLOOKUP(F6,BD!B:VI,232,0)=0,"----------------------------------------------------",(VLOOKUP(F6,BD!B:VI,232,0)))</f>
        <v>----------------------------------------------------</v>
      </c>
      <c r="B23" s="186"/>
      <c r="C23" s="186"/>
      <c r="D23" s="186"/>
      <c r="E23" s="186"/>
      <c r="F23" s="186"/>
      <c r="G23" s="187"/>
      <c r="H23" s="188"/>
      <c r="I23" s="79"/>
      <c r="J23" s="79"/>
      <c r="K23" s="79"/>
      <c r="L23" s="79"/>
      <c r="M23" s="79"/>
      <c r="N23" s="79"/>
      <c r="O23" s="79"/>
      <c r="P23" s="79"/>
      <c r="Q23" s="79"/>
      <c r="R23" s="79"/>
      <c r="S23" s="79"/>
      <c r="T23" s="79"/>
      <c r="U23" s="79"/>
      <c r="V23" s="79"/>
      <c r="W23" s="79"/>
      <c r="X23" s="79"/>
      <c r="Y23" s="80"/>
      <c r="Z23" s="81"/>
      <c r="AA23" s="82"/>
      <c r="AB23" s="83" t="str">
        <f t="shared" si="0"/>
        <v/>
      </c>
      <c r="AC23" s="83"/>
      <c r="AD23" s="83"/>
      <c r="AE23" s="15"/>
      <c r="AM23" s="209" t="s">
        <v>209</v>
      </c>
    </row>
    <row r="24" spans="1:43" ht="18" customHeight="1" x14ac:dyDescent="0.25">
      <c r="A24" s="95" t="s">
        <v>186</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3" t="s">
        <v>184</v>
      </c>
      <c r="AM24" s="209" t="s">
        <v>188</v>
      </c>
      <c r="AN24" s="4"/>
      <c r="AO24" s="4"/>
      <c r="AP24" s="4"/>
      <c r="AQ24" s="4"/>
    </row>
    <row r="25" spans="1:43"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20" t="s">
        <v>165</v>
      </c>
      <c r="Z25" s="98" t="s">
        <v>166</v>
      </c>
      <c r="AA25" s="98"/>
      <c r="AB25" s="98"/>
      <c r="AC25" s="98"/>
      <c r="AD25" s="98"/>
      <c r="AL25" s="4"/>
      <c r="AM25" s="209" t="s">
        <v>201</v>
      </c>
      <c r="AN25" s="4"/>
      <c r="AO25" s="4"/>
      <c r="AP25" s="4"/>
      <c r="AQ25" s="4"/>
    </row>
    <row r="26" spans="1:43"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4"/>
      <c r="AM26" s="4"/>
      <c r="AN26" s="4"/>
      <c r="AO26" s="4"/>
      <c r="AP26" s="4"/>
      <c r="AQ26" s="4"/>
    </row>
    <row r="27" spans="1:43"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4"/>
      <c r="AM27" s="4"/>
      <c r="AN27" s="4"/>
      <c r="AO27" s="4"/>
      <c r="AP27" s="4"/>
      <c r="AQ27" s="4"/>
    </row>
    <row r="28" spans="1:43"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4"/>
      <c r="AM28" s="4"/>
      <c r="AN28" s="4"/>
      <c r="AO28" s="4"/>
      <c r="AP28" s="4"/>
      <c r="AQ28" s="4"/>
    </row>
    <row r="29" spans="1:43"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4"/>
      <c r="AM29" s="4"/>
      <c r="AN29" s="4"/>
      <c r="AO29" s="4"/>
      <c r="AP29" s="4"/>
      <c r="AQ29" s="4"/>
    </row>
    <row r="30" spans="1:43"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4"/>
      <c r="AM30" s="4"/>
      <c r="AN30" s="4"/>
      <c r="AO30" s="4"/>
      <c r="AP30" s="4"/>
      <c r="AQ30" s="4"/>
    </row>
    <row r="31" spans="1:43"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4"/>
      <c r="AM31" s="4"/>
      <c r="AN31" s="4"/>
      <c r="AO31" s="4"/>
      <c r="AP31" s="4"/>
      <c r="AQ31" s="4"/>
    </row>
    <row r="32" spans="1:43"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4"/>
      <c r="AM32" s="4"/>
      <c r="AN32" s="4"/>
      <c r="AO32" s="4"/>
      <c r="AP32" s="4"/>
      <c r="AQ32" s="4"/>
    </row>
    <row r="33" spans="1:43"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4"/>
      <c r="AM33" s="4"/>
      <c r="AN33" s="4"/>
      <c r="AO33" s="4"/>
      <c r="AP33" s="4"/>
      <c r="AQ33" s="4"/>
    </row>
    <row r="34" spans="1:43"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4"/>
      <c r="AM34" s="4"/>
      <c r="AN34" s="4"/>
      <c r="AO34" s="4"/>
      <c r="AP34" s="4"/>
      <c r="AQ34" s="4"/>
    </row>
    <row r="35" spans="1:43" x14ac:dyDescent="0.25">
      <c r="A35" s="17" t="s">
        <v>161</v>
      </c>
      <c r="B35" s="88" t="s">
        <v>167</v>
      </c>
      <c r="C35" s="88"/>
      <c r="D35" s="88"/>
      <c r="E35" s="88"/>
      <c r="F35" s="88"/>
      <c r="G35" s="88"/>
      <c r="H35" s="88"/>
      <c r="I35" s="88"/>
      <c r="J35" s="88"/>
      <c r="K35" s="88"/>
      <c r="L35" s="88"/>
      <c r="M35" s="88"/>
      <c r="N35" s="88"/>
      <c r="O35" s="88"/>
      <c r="P35" s="88"/>
      <c r="Q35" s="88"/>
      <c r="R35" s="89"/>
      <c r="S35" s="33" t="s">
        <v>163</v>
      </c>
      <c r="T35" s="87" t="s">
        <v>164</v>
      </c>
      <c r="U35" s="87"/>
      <c r="V35" s="87"/>
      <c r="W35" s="87"/>
      <c r="X35" s="19"/>
      <c r="Y35" s="32" t="s">
        <v>165</v>
      </c>
      <c r="Z35" s="123" t="s">
        <v>166</v>
      </c>
      <c r="AA35" s="124"/>
      <c r="AB35" s="124"/>
      <c r="AC35" s="124"/>
      <c r="AD35" s="125"/>
      <c r="AL35" s="4"/>
      <c r="AM35" s="4"/>
      <c r="AN35" s="4"/>
      <c r="AO35" s="4"/>
      <c r="AP35" s="4"/>
      <c r="AQ35" s="4"/>
    </row>
    <row r="36" spans="1:43"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4"/>
      <c r="AM36" s="4"/>
      <c r="AN36" s="4"/>
      <c r="AO36" s="4"/>
      <c r="AP36" s="4"/>
      <c r="AQ36" s="4"/>
    </row>
    <row r="37" spans="1:43"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4"/>
      <c r="AM37" s="4"/>
      <c r="AN37" s="4"/>
      <c r="AO37" s="4"/>
      <c r="AP37" s="4"/>
      <c r="AQ37" s="4"/>
    </row>
    <row r="38" spans="1:43"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4"/>
      <c r="AM38" s="4"/>
      <c r="AN38" s="4"/>
      <c r="AO38" s="4"/>
      <c r="AP38" s="4"/>
      <c r="AQ38" s="4"/>
    </row>
    <row r="39" spans="1:43"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4"/>
      <c r="AM39" s="4"/>
      <c r="AN39" s="4"/>
      <c r="AO39" s="4"/>
      <c r="AP39" s="4"/>
      <c r="AQ39" s="4"/>
    </row>
    <row r="40" spans="1:43"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4"/>
      <c r="AM40" s="4"/>
      <c r="AN40" s="4"/>
      <c r="AO40" s="4"/>
      <c r="AP40" s="4"/>
      <c r="AQ40" s="4"/>
    </row>
    <row r="41" spans="1:43"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4"/>
      <c r="AM41" s="4"/>
      <c r="AN41" s="4"/>
      <c r="AO41" s="4"/>
      <c r="AP41" s="4"/>
      <c r="AQ41" s="4"/>
    </row>
    <row r="42" spans="1:43"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4"/>
      <c r="AM42" s="4"/>
      <c r="AN42" s="4"/>
      <c r="AO42" s="4"/>
      <c r="AP42" s="4"/>
      <c r="AQ42" s="4"/>
    </row>
    <row r="43" spans="1:43"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4"/>
      <c r="AM43" s="4"/>
      <c r="AN43" s="4"/>
      <c r="AO43" s="4"/>
      <c r="AP43" s="4"/>
      <c r="AQ43" s="4"/>
    </row>
    <row r="44" spans="1:43"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4"/>
      <c r="AM44" s="4"/>
      <c r="AN44" s="4"/>
      <c r="AO44" s="4"/>
      <c r="AP44" s="4"/>
      <c r="AQ44" s="4"/>
    </row>
    <row r="45" spans="1:43"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4"/>
      <c r="AM45" s="4"/>
      <c r="AN45" s="4"/>
      <c r="AO45" s="4"/>
      <c r="AP45" s="4"/>
      <c r="AQ45" s="4"/>
    </row>
    <row r="46" spans="1:43"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4"/>
      <c r="AM46" s="4"/>
      <c r="AN46" s="4"/>
      <c r="AO46" s="4"/>
      <c r="AP46" s="4"/>
      <c r="AQ46" s="4"/>
    </row>
    <row r="47" spans="1:43"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4"/>
      <c r="AM47" s="4"/>
      <c r="AN47" s="4"/>
      <c r="AO47" s="4"/>
      <c r="AP47" s="4"/>
      <c r="AQ47" s="4"/>
    </row>
    <row r="48" spans="1:43"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4"/>
      <c r="AM48" s="4"/>
      <c r="AN48" s="4"/>
      <c r="AO48" s="4"/>
      <c r="AP48" s="4"/>
      <c r="AQ48" s="4"/>
    </row>
    <row r="49" spans="1:43"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4"/>
      <c r="AM49" s="4"/>
      <c r="AN49" s="4"/>
      <c r="AO49" s="4"/>
      <c r="AP49" s="4"/>
      <c r="AQ49" s="4"/>
    </row>
    <row r="50" spans="1:43"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4"/>
      <c r="AM50" s="4"/>
      <c r="AN50" s="4"/>
      <c r="AO50" s="4"/>
      <c r="AP50" s="4"/>
      <c r="AQ50" s="4"/>
    </row>
    <row r="51" spans="1:43"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4"/>
      <c r="AM51" s="4"/>
      <c r="AN51" s="4"/>
      <c r="AO51" s="4"/>
      <c r="AP51" s="4"/>
      <c r="AQ51" s="4"/>
    </row>
    <row r="52" spans="1:43"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4"/>
      <c r="AM52" s="4"/>
      <c r="AN52" s="4"/>
      <c r="AO52" s="4"/>
      <c r="AP52" s="4"/>
      <c r="AQ52" s="4"/>
    </row>
    <row r="53" spans="1:43"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4"/>
      <c r="AM53" s="4"/>
      <c r="AN53" s="4"/>
      <c r="AO53" s="4"/>
      <c r="AP53" s="4"/>
      <c r="AQ53" s="4"/>
    </row>
    <row r="54" spans="1:43"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4"/>
      <c r="AM54" s="4"/>
      <c r="AN54" s="4"/>
      <c r="AO54" s="4"/>
      <c r="AP54" s="4"/>
      <c r="AQ54" s="4"/>
    </row>
    <row r="55" spans="1:43"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4"/>
      <c r="AM55" s="4"/>
      <c r="AN55" s="4"/>
      <c r="AO55" s="4"/>
      <c r="AP55" s="4"/>
      <c r="AQ55" s="4"/>
    </row>
    <row r="56" spans="1:43"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4"/>
      <c r="AM56" s="4"/>
      <c r="AN56" s="4"/>
      <c r="AO56" s="4"/>
      <c r="AP56" s="4"/>
      <c r="AQ56" s="4"/>
    </row>
    <row r="57" spans="1:43" x14ac:dyDescent="0.25">
      <c r="A57" s="17" t="s">
        <v>161</v>
      </c>
      <c r="B57" s="88" t="s">
        <v>168</v>
      </c>
      <c r="C57" s="88"/>
      <c r="D57" s="88"/>
      <c r="E57" s="88"/>
      <c r="F57" s="88"/>
      <c r="G57" s="88"/>
      <c r="H57" s="88"/>
      <c r="I57" s="88"/>
      <c r="J57" s="88"/>
      <c r="K57" s="88"/>
      <c r="L57" s="88"/>
      <c r="M57" s="88"/>
      <c r="N57" s="88"/>
      <c r="O57" s="88"/>
      <c r="P57" s="88"/>
      <c r="Q57" s="88"/>
      <c r="R57" s="89"/>
      <c r="S57" s="33" t="s">
        <v>163</v>
      </c>
      <c r="T57" s="87" t="s">
        <v>164</v>
      </c>
      <c r="U57" s="87"/>
      <c r="V57" s="87"/>
      <c r="W57" s="87"/>
      <c r="X57" s="19"/>
      <c r="Y57" s="32" t="s">
        <v>165</v>
      </c>
      <c r="Z57" s="90" t="s">
        <v>166</v>
      </c>
      <c r="AA57" s="135"/>
      <c r="AB57" s="135"/>
      <c r="AC57" s="135"/>
      <c r="AD57" s="91"/>
      <c r="AL57" s="4"/>
      <c r="AM57" s="4"/>
      <c r="AN57" s="4"/>
      <c r="AO57" s="4"/>
      <c r="AP57" s="4"/>
      <c r="AQ57" s="4"/>
    </row>
    <row r="58" spans="1:43"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L58" s="4"/>
      <c r="AM58" s="4"/>
      <c r="AN58" s="4"/>
      <c r="AO58" s="4"/>
      <c r="AP58" s="4"/>
      <c r="AQ58" s="4"/>
    </row>
    <row r="59" spans="1:43"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L59" s="4"/>
      <c r="AM59" s="4"/>
      <c r="AN59" s="4"/>
      <c r="AO59" s="4"/>
      <c r="AP59" s="4"/>
      <c r="AQ59" s="4"/>
    </row>
    <row r="60" spans="1:43"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c r="AL60" s="4"/>
      <c r="AM60" s="4"/>
      <c r="AN60" s="4"/>
      <c r="AO60" s="4"/>
      <c r="AP60" s="4"/>
      <c r="AQ60" s="4"/>
    </row>
    <row r="61" spans="1:43"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c r="AL61" s="4"/>
      <c r="AM61" s="4"/>
      <c r="AN61" s="4"/>
      <c r="AO61" s="4"/>
      <c r="AP61" s="4"/>
      <c r="AQ61" s="4"/>
    </row>
    <row r="62" spans="1:43"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c r="AL62" s="4"/>
      <c r="AM62" s="4"/>
      <c r="AN62" s="4"/>
      <c r="AO62" s="4"/>
      <c r="AP62" s="4"/>
      <c r="AQ62" s="4"/>
    </row>
    <row r="63" spans="1:43"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c r="AL63" s="4"/>
      <c r="AM63" s="4"/>
      <c r="AN63" s="4"/>
      <c r="AO63" s="4"/>
      <c r="AP63" s="4"/>
      <c r="AQ63" s="4"/>
    </row>
    <row r="64" spans="1:43"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c r="AL64" s="4"/>
      <c r="AM64" s="4"/>
      <c r="AN64" s="4"/>
      <c r="AO64" s="4"/>
      <c r="AP64" s="4"/>
      <c r="AQ64" s="4"/>
    </row>
    <row r="65" spans="1:43"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c r="AL65" s="4"/>
      <c r="AM65" s="4"/>
      <c r="AN65" s="4"/>
      <c r="AO65" s="4"/>
      <c r="AP65" s="4"/>
      <c r="AQ65" s="4"/>
    </row>
    <row r="66" spans="1:43"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c r="AL66" s="4"/>
      <c r="AM66" s="4"/>
      <c r="AN66" s="4"/>
      <c r="AO66" s="4"/>
      <c r="AP66" s="4"/>
      <c r="AQ66" s="4"/>
    </row>
    <row r="67" spans="1:43" s="23"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c r="AE67" s="22"/>
    </row>
    <row r="68" spans="1:43" x14ac:dyDescent="0.25">
      <c r="A68" s="148">
        <f>+VLOOKUP(F6,BD!B:VI,244,0)</f>
        <v>0</v>
      </c>
      <c r="B68" s="149"/>
      <c r="C68" s="149"/>
      <c r="D68" s="149"/>
      <c r="E68" s="149"/>
      <c r="F68" s="149"/>
      <c r="G68" s="149"/>
      <c r="H68" s="149"/>
      <c r="I68" s="149"/>
      <c r="J68" s="149"/>
      <c r="K68" s="149"/>
      <c r="L68" s="149"/>
      <c r="M68" s="149"/>
      <c r="N68" s="149"/>
      <c r="O68" s="149"/>
      <c r="P68" s="149"/>
      <c r="Q68" s="149"/>
      <c r="R68" s="149"/>
      <c r="S68" s="149"/>
      <c r="T68" s="150"/>
      <c r="U68" s="154">
        <f>+VLOOKUP(F6,BD!B:VI,245,0)</f>
        <v>0</v>
      </c>
      <c r="V68" s="155"/>
      <c r="W68" s="155"/>
      <c r="X68" s="155"/>
      <c r="Y68" s="155"/>
      <c r="Z68" s="155"/>
      <c r="AA68" s="155"/>
      <c r="AB68" s="155"/>
      <c r="AC68" s="155"/>
      <c r="AD68" s="156"/>
      <c r="AL68" s="4"/>
      <c r="AM68" s="4"/>
      <c r="AN68" s="4"/>
      <c r="AO68" s="4"/>
      <c r="AP68" s="4"/>
      <c r="AQ68" s="4"/>
    </row>
    <row r="69" spans="1:43" s="23"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c r="AE69" s="22"/>
    </row>
    <row r="70" spans="1:43" s="23"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c r="AE70" s="22"/>
    </row>
    <row r="71" spans="1:43" ht="18.75" x14ac:dyDescent="0.3">
      <c r="A71" s="163" t="s">
        <v>212</v>
      </c>
      <c r="B71" s="163"/>
      <c r="C71" s="163"/>
      <c r="D71" s="163"/>
      <c r="E71" s="163"/>
      <c r="F71" s="163"/>
      <c r="G71" s="163"/>
      <c r="H71" s="163"/>
      <c r="I71" s="163"/>
      <c r="J71" s="163"/>
      <c r="K71" s="163"/>
      <c r="L71" s="163"/>
      <c r="M71" s="163"/>
      <c r="N71" s="163"/>
      <c r="O71" s="163"/>
      <c r="P71" s="164" t="s">
        <v>172</v>
      </c>
      <c r="Q71" s="165"/>
      <c r="R71" s="165"/>
      <c r="S71" s="165"/>
      <c r="T71" s="165"/>
      <c r="U71" s="165"/>
      <c r="V71" s="165"/>
      <c r="W71" s="165"/>
      <c r="X71" s="165"/>
      <c r="Y71" s="165"/>
      <c r="Z71" s="165"/>
      <c r="AA71" s="165"/>
      <c r="AB71" s="165"/>
      <c r="AC71" s="161" t="s">
        <v>173</v>
      </c>
      <c r="AD71" s="162"/>
      <c r="AL71" s="3"/>
      <c r="AM71" s="3"/>
      <c r="AN71" s="4"/>
      <c r="AO71" s="4"/>
      <c r="AP71" s="4"/>
      <c r="AQ71" s="4"/>
    </row>
    <row r="72" spans="1:43"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80"/>
      <c r="Q72" s="180"/>
      <c r="R72" s="180"/>
      <c r="S72" s="180"/>
      <c r="T72" s="180"/>
      <c r="U72" s="180"/>
      <c r="V72" s="180"/>
      <c r="W72" s="180"/>
      <c r="X72" s="180"/>
      <c r="Y72" s="180"/>
      <c r="Z72" s="180"/>
      <c r="AA72" s="180"/>
      <c r="AB72" s="180"/>
      <c r="AC72" s="172"/>
      <c r="AD72" s="172"/>
      <c r="AL72" s="3"/>
      <c r="AM72" s="3"/>
      <c r="AN72" s="4"/>
      <c r="AO72" s="4"/>
      <c r="AP72" s="4"/>
      <c r="AQ72" s="4"/>
    </row>
    <row r="73" spans="1:43" x14ac:dyDescent="0.25">
      <c r="A73" s="174"/>
      <c r="B73" s="175"/>
      <c r="C73" s="175"/>
      <c r="D73" s="175"/>
      <c r="E73" s="175"/>
      <c r="F73" s="175"/>
      <c r="G73" s="175"/>
      <c r="H73" s="175"/>
      <c r="I73" s="175"/>
      <c r="J73" s="175"/>
      <c r="K73" s="175"/>
      <c r="L73" s="175"/>
      <c r="M73" s="175"/>
      <c r="N73" s="175"/>
      <c r="O73" s="176"/>
      <c r="P73" s="180"/>
      <c r="Q73" s="180"/>
      <c r="R73" s="180"/>
      <c r="S73" s="180"/>
      <c r="T73" s="180"/>
      <c r="U73" s="180"/>
      <c r="V73" s="180"/>
      <c r="W73" s="180"/>
      <c r="X73" s="180"/>
      <c r="Y73" s="180"/>
      <c r="Z73" s="180"/>
      <c r="AA73" s="180"/>
      <c r="AB73" s="180"/>
      <c r="AC73" s="172"/>
      <c r="AD73" s="172"/>
      <c r="AL73" s="3"/>
      <c r="AM73" s="3"/>
      <c r="AN73" s="4"/>
      <c r="AO73" s="4"/>
      <c r="AP73" s="4"/>
      <c r="AQ73" s="4"/>
    </row>
    <row r="74" spans="1:43" ht="18.75"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173"/>
      <c r="Q74" s="173"/>
      <c r="R74" s="173"/>
      <c r="S74" s="173"/>
      <c r="T74" s="173"/>
      <c r="U74" s="173"/>
      <c r="V74" s="173"/>
      <c r="W74" s="173"/>
      <c r="X74" s="173"/>
      <c r="Y74" s="173"/>
      <c r="Z74" s="173"/>
      <c r="AA74" s="173"/>
      <c r="AB74" s="173"/>
      <c r="AC74" s="172"/>
      <c r="AD74" s="172"/>
      <c r="AL74" s="3"/>
      <c r="AM74" s="3"/>
      <c r="AN74" s="4"/>
      <c r="AO74" s="4"/>
      <c r="AP74" s="4"/>
      <c r="AQ74" s="4"/>
    </row>
    <row r="75" spans="1:43" ht="18.75" x14ac:dyDescent="0.25">
      <c r="A75" s="174"/>
      <c r="B75" s="175"/>
      <c r="C75" s="175"/>
      <c r="D75" s="175"/>
      <c r="E75" s="175"/>
      <c r="F75" s="175"/>
      <c r="G75" s="175"/>
      <c r="H75" s="175"/>
      <c r="I75" s="175"/>
      <c r="J75" s="175"/>
      <c r="K75" s="175"/>
      <c r="L75" s="175"/>
      <c r="M75" s="175"/>
      <c r="N75" s="175"/>
      <c r="O75" s="176"/>
      <c r="P75" s="173"/>
      <c r="Q75" s="173"/>
      <c r="R75" s="173"/>
      <c r="S75" s="173"/>
      <c r="T75" s="173"/>
      <c r="U75" s="173"/>
      <c r="V75" s="173"/>
      <c r="W75" s="173"/>
      <c r="X75" s="173"/>
      <c r="Y75" s="173"/>
      <c r="Z75" s="173"/>
      <c r="AA75" s="173"/>
      <c r="AB75" s="173"/>
      <c r="AC75" s="172"/>
      <c r="AD75" s="172"/>
      <c r="AL75" s="3"/>
      <c r="AM75" s="3"/>
      <c r="AN75" s="4"/>
      <c r="AO75" s="4"/>
      <c r="AP75" s="4"/>
      <c r="AQ75" s="4"/>
    </row>
    <row r="76" spans="1:43" ht="18.75"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173"/>
      <c r="Q76" s="173"/>
      <c r="R76" s="173"/>
      <c r="S76" s="173"/>
      <c r="T76" s="173"/>
      <c r="U76" s="173"/>
      <c r="V76" s="173"/>
      <c r="W76" s="173"/>
      <c r="X76" s="173"/>
      <c r="Y76" s="173"/>
      <c r="Z76" s="173"/>
      <c r="AA76" s="173"/>
      <c r="AB76" s="173"/>
      <c r="AC76" s="172"/>
      <c r="AD76" s="172"/>
      <c r="AL76" s="3"/>
      <c r="AM76" s="3"/>
      <c r="AN76" s="4"/>
      <c r="AO76" s="4"/>
      <c r="AP76" s="4"/>
      <c r="AQ76" s="4"/>
    </row>
    <row r="77" spans="1:43" ht="18.75" x14ac:dyDescent="0.25">
      <c r="A77" s="174"/>
      <c r="B77" s="175"/>
      <c r="C77" s="175"/>
      <c r="D77" s="175"/>
      <c r="E77" s="175"/>
      <c r="F77" s="175"/>
      <c r="G77" s="175"/>
      <c r="H77" s="175"/>
      <c r="I77" s="175"/>
      <c r="J77" s="175"/>
      <c r="K77" s="175"/>
      <c r="L77" s="175"/>
      <c r="M77" s="175"/>
      <c r="N77" s="175"/>
      <c r="O77" s="176"/>
      <c r="P77" s="173"/>
      <c r="Q77" s="173"/>
      <c r="R77" s="173"/>
      <c r="S77" s="173"/>
      <c r="T77" s="173"/>
      <c r="U77" s="173"/>
      <c r="V77" s="173"/>
      <c r="W77" s="173"/>
      <c r="X77" s="173"/>
      <c r="Y77" s="173"/>
      <c r="Z77" s="173"/>
      <c r="AA77" s="173"/>
      <c r="AB77" s="173"/>
      <c r="AC77" s="172"/>
      <c r="AD77" s="172"/>
      <c r="AL77" s="3"/>
      <c r="AM77" s="3"/>
      <c r="AN77" s="4"/>
      <c r="AO77" s="4"/>
      <c r="AP77" s="4"/>
      <c r="AQ77" s="4"/>
    </row>
    <row r="78" spans="1:43" ht="18.75"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173"/>
      <c r="Q78" s="173"/>
      <c r="R78" s="173"/>
      <c r="S78" s="173"/>
      <c r="T78" s="173"/>
      <c r="U78" s="173"/>
      <c r="V78" s="173"/>
      <c r="W78" s="173"/>
      <c r="X78" s="173"/>
      <c r="Y78" s="173"/>
      <c r="Z78" s="173"/>
      <c r="AA78" s="173"/>
      <c r="AB78" s="173"/>
      <c r="AC78" s="172"/>
      <c r="AD78" s="172"/>
      <c r="AL78" s="3"/>
      <c r="AM78" s="3"/>
      <c r="AN78" s="4"/>
      <c r="AO78" s="4"/>
      <c r="AP78" s="4"/>
      <c r="AQ78" s="4"/>
    </row>
    <row r="79" spans="1:43" ht="18.75" x14ac:dyDescent="0.25">
      <c r="A79" s="174"/>
      <c r="B79" s="175"/>
      <c r="C79" s="175"/>
      <c r="D79" s="175"/>
      <c r="E79" s="175"/>
      <c r="F79" s="175"/>
      <c r="G79" s="175"/>
      <c r="H79" s="175"/>
      <c r="I79" s="175"/>
      <c r="J79" s="175"/>
      <c r="K79" s="175"/>
      <c r="L79" s="175"/>
      <c r="M79" s="175"/>
      <c r="N79" s="175"/>
      <c r="O79" s="176"/>
      <c r="P79" s="173"/>
      <c r="Q79" s="173"/>
      <c r="R79" s="173"/>
      <c r="S79" s="173"/>
      <c r="T79" s="173"/>
      <c r="U79" s="173"/>
      <c r="V79" s="173"/>
      <c r="W79" s="173"/>
      <c r="X79" s="173"/>
      <c r="Y79" s="173"/>
      <c r="Z79" s="173"/>
      <c r="AA79" s="173"/>
      <c r="AB79" s="173"/>
      <c r="AC79" s="172"/>
      <c r="AD79" s="172"/>
      <c r="AL79" s="3"/>
      <c r="AM79" s="3"/>
      <c r="AN79" s="4"/>
      <c r="AO79" s="4"/>
      <c r="AP79" s="4"/>
      <c r="AQ79" s="4"/>
    </row>
    <row r="80" spans="1:43" ht="18.75"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169"/>
      <c r="Q80" s="169"/>
      <c r="R80" s="169"/>
      <c r="S80" s="169"/>
      <c r="T80" s="169"/>
      <c r="U80" s="169"/>
      <c r="V80" s="169"/>
      <c r="W80" s="169"/>
      <c r="X80" s="169"/>
      <c r="Y80" s="169"/>
      <c r="Z80" s="169"/>
      <c r="AA80" s="169"/>
      <c r="AB80" s="169"/>
      <c r="AC80" s="170">
        <f>SUM(AC72:AD79)</f>
        <v>0</v>
      </c>
      <c r="AD80" s="171"/>
      <c r="AL80" s="3"/>
      <c r="AM80" s="3"/>
      <c r="AN80" s="4"/>
      <c r="AO80" s="4"/>
      <c r="AP80" s="4"/>
      <c r="AQ80" s="4"/>
    </row>
    <row r="81" spans="1:43" x14ac:dyDescent="0.25"/>
    <row r="82" spans="1:43" x14ac:dyDescent="0.25"/>
    <row r="83" spans="1:43" x14ac:dyDescent="0.25"/>
    <row r="84" spans="1:43" x14ac:dyDescent="0.25"/>
    <row r="85" spans="1:43" x14ac:dyDescent="0.25">
      <c r="A85" s="31"/>
      <c r="B85" s="160" t="str">
        <f>IF('UT 1'!B85:J85=0,"",'UT 1'!B85:J85)</f>
        <v/>
      </c>
      <c r="C85" s="160"/>
      <c r="D85" s="160"/>
      <c r="E85" s="160"/>
      <c r="F85" s="160"/>
      <c r="G85" s="160"/>
      <c r="H85" s="160"/>
      <c r="I85" s="160"/>
      <c r="J85" s="160"/>
      <c r="K85" s="31"/>
      <c r="L85" s="160" t="str">
        <f>IF('UT 1'!L85:T85=0,"",'UT 1'!L85:T85)</f>
        <v/>
      </c>
      <c r="M85" s="160"/>
      <c r="N85" s="160"/>
      <c r="O85" s="160"/>
      <c r="P85" s="160"/>
      <c r="Q85" s="160"/>
      <c r="R85" s="160"/>
      <c r="S85" s="160"/>
      <c r="T85" s="160"/>
      <c r="U85" s="31"/>
      <c r="V85" s="160" t="str">
        <f>IF('UT 1'!V85:AD85=0,"",'UT 1'!V85:AD85)</f>
        <v/>
      </c>
      <c r="W85" s="160"/>
      <c r="X85" s="160"/>
      <c r="Y85" s="160"/>
      <c r="Z85" s="160"/>
      <c r="AA85" s="160"/>
      <c r="AB85" s="160"/>
      <c r="AC85" s="160"/>
      <c r="AD85" s="160"/>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180</v>
      </c>
      <c r="AM87" s="3"/>
    </row>
    <row r="88" spans="1:43"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53" priority="113">
      <formula>LEN(TRIM(A18))=0</formula>
    </cfRule>
  </conditionalFormatting>
  <conditionalFormatting sqref="AD5">
    <cfRule type="containsBlanks" dxfId="52" priority="81">
      <formula>LEN(TRIM(AD5))=0</formula>
    </cfRule>
  </conditionalFormatting>
  <conditionalFormatting sqref="AC80:AD80 P72:AD79">
    <cfRule type="containsBlanks" dxfId="51" priority="47">
      <formula>LEN(TRIM(P72))=0</formula>
    </cfRule>
  </conditionalFormatting>
  <conditionalFormatting sqref="A13:O14">
    <cfRule type="containsBlanks" dxfId="50" priority="34">
      <formula>LEN(TRIM(A13))=0</formula>
    </cfRule>
  </conditionalFormatting>
  <conditionalFormatting sqref="Q13:AD14">
    <cfRule type="containsBlanks" dxfId="49" priority="33">
      <formula>LEN(TRIM(Q13))=0</formula>
    </cfRule>
  </conditionalFormatting>
  <conditionalFormatting sqref="H17:AA23">
    <cfRule type="containsBlanks" dxfId="48" priority="32">
      <formula>LEN(TRIM(H17))=0</formula>
    </cfRule>
  </conditionalFormatting>
  <conditionalFormatting sqref="A58 A26 A29 A32 A54 A61 A64 A36 A39 A42 A45 A48 A51">
    <cfRule type="containsBlanks" dxfId="47" priority="31">
      <formula>LEN(TRIM(A26))=0</formula>
    </cfRule>
  </conditionalFormatting>
  <conditionalFormatting sqref="S26:S34">
    <cfRule type="containsBlanks" dxfId="46" priority="30">
      <formula>LEN(TRIM(S26))=0</formula>
    </cfRule>
  </conditionalFormatting>
  <conditionalFormatting sqref="B26">
    <cfRule type="containsBlanks" dxfId="45" priority="29">
      <formula>LEN(TRIM(B26))=0</formula>
    </cfRule>
  </conditionalFormatting>
  <conditionalFormatting sqref="B29">
    <cfRule type="containsBlanks" dxfId="44" priority="28">
      <formula>LEN(TRIM(B29))=0</formula>
    </cfRule>
  </conditionalFormatting>
  <conditionalFormatting sqref="B32">
    <cfRule type="containsBlanks" dxfId="43" priority="27">
      <formula>LEN(TRIM(B32))=0</formula>
    </cfRule>
  </conditionalFormatting>
  <conditionalFormatting sqref="B54 B36 B39 B42 B45 B48 B51 S36:S56">
    <cfRule type="containsBlanks" dxfId="42" priority="18">
      <formula>LEN(TRIM(B36))=0</formula>
    </cfRule>
  </conditionalFormatting>
  <conditionalFormatting sqref="B58 B61 B64 S58:S66">
    <cfRule type="containsBlanks" dxfId="41" priority="15">
      <formula>LEN(TRIM(B58))=0</formula>
    </cfRule>
  </conditionalFormatting>
  <conditionalFormatting sqref="T58">
    <cfRule type="containsBlanks" dxfId="40" priority="5">
      <formula>LEN(TRIM(T58))=0</formula>
    </cfRule>
  </conditionalFormatting>
  <conditionalFormatting sqref="T36:T56">
    <cfRule type="containsBlanks" dxfId="39" priority="4">
      <formula>LEN(TRIM(T36))=0</formula>
    </cfRule>
  </conditionalFormatting>
  <conditionalFormatting sqref="T59:T66">
    <cfRule type="containsBlanks" dxfId="38" priority="3">
      <formula>LEN(TRIM(T59))=0</formula>
    </cfRule>
  </conditionalFormatting>
  <conditionalFormatting sqref="T26">
    <cfRule type="containsBlanks" dxfId="37" priority="2">
      <formula>LEN(TRIM(T26))=0</formula>
    </cfRule>
  </conditionalFormatting>
  <conditionalFormatting sqref="T27:T34">
    <cfRule type="containsBlanks" dxfId="36"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80" fitToHeight="2" orientation="portrait" verticalDpi="300" r:id="rId1"/>
  <rowBreaks count="1" manualBreakCount="1">
    <brk id="47" max="29"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120" zoomScaleNormal="115" zoomScaleSheetLayoutView="120"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9.140625" style="7" customWidth="1"/>
    <col min="32" max="37" width="4.28515625" style="4" hidden="1"/>
    <col min="38" max="41" width="11.42578125" style="25" hidden="1"/>
    <col min="42" max="42" width="4.28515625" style="25" hidden="1"/>
    <col min="43" max="43" width="0" style="25" hidden="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164</v>
      </c>
      <c r="AN1" s="4"/>
      <c r="AO1" s="4"/>
      <c r="AP1" s="4"/>
      <c r="AQ1" s="4"/>
    </row>
    <row r="2" spans="1:43" ht="21" customHeight="1" x14ac:dyDescent="0.25">
      <c r="A2" s="40" t="str">
        <f>+'UT 1'!A2:AD2</f>
        <v>PLANEACIÓN ACADÉMICA REV. 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
      <c r="AL2" s="4"/>
      <c r="AM2" s="209" t="s">
        <v>202</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209" t="s">
        <v>210</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209" t="s">
        <v>187</v>
      </c>
      <c r="AN4" s="4"/>
      <c r="AO4" s="4"/>
      <c r="AP4" s="4"/>
      <c r="AQ4" s="4"/>
    </row>
    <row r="5" spans="1:43"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35</v>
      </c>
      <c r="AL5" s="4"/>
      <c r="AM5" s="209" t="s">
        <v>195</v>
      </c>
      <c r="AN5" s="4"/>
      <c r="AO5" s="4"/>
      <c r="AP5" s="4"/>
      <c r="AQ5" s="4"/>
    </row>
    <row r="6" spans="1:43" ht="15.75" customHeight="1" x14ac:dyDescent="0.3">
      <c r="A6" s="44" t="s">
        <v>148</v>
      </c>
      <c r="B6" s="45"/>
      <c r="C6" s="45"/>
      <c r="D6" s="45"/>
      <c r="E6" s="45"/>
      <c r="F6" s="181" t="str">
        <f>+'UT 1'!F6:AD6</f>
        <v>ÁLGEBRA LINEAL</v>
      </c>
      <c r="G6" s="182"/>
      <c r="H6" s="182"/>
      <c r="I6" s="182"/>
      <c r="J6" s="182"/>
      <c r="K6" s="182"/>
      <c r="L6" s="182"/>
      <c r="M6" s="182"/>
      <c r="N6" s="182"/>
      <c r="O6" s="182"/>
      <c r="P6" s="182"/>
      <c r="Q6" s="182"/>
      <c r="R6" s="182"/>
      <c r="S6" s="182"/>
      <c r="T6" s="182"/>
      <c r="U6" s="182"/>
      <c r="V6" s="182"/>
      <c r="W6" s="182"/>
      <c r="X6" s="182"/>
      <c r="Y6" s="182"/>
      <c r="Z6" s="182"/>
      <c r="AA6" s="182"/>
      <c r="AB6" s="182"/>
      <c r="AC6" s="183"/>
      <c r="AD6" s="184"/>
      <c r="AL6" s="4"/>
      <c r="AM6" s="209" t="s">
        <v>199</v>
      </c>
      <c r="AN6" s="4"/>
      <c r="AO6" s="4"/>
      <c r="AP6" s="4"/>
      <c r="AQ6" s="4"/>
    </row>
    <row r="7" spans="1:43" ht="15.75" x14ac:dyDescent="0.25">
      <c r="A7" s="50" t="s">
        <v>149</v>
      </c>
      <c r="B7" s="51"/>
      <c r="C7" s="51"/>
      <c r="D7" s="51"/>
      <c r="E7" s="52"/>
      <c r="F7" s="53" t="str">
        <f>+VLOOKUP(F6,BD!B:VI,2,0)</f>
        <v>TECNOLOGÍAS DE LA INFORMACIÓN ÁREA DESARROLLO DE SOFTWARE MULTIPLATAFORMA</v>
      </c>
      <c r="G7" s="54"/>
      <c r="H7" s="54"/>
      <c r="I7" s="54"/>
      <c r="J7" s="54"/>
      <c r="K7" s="54"/>
      <c r="L7" s="54"/>
      <c r="M7" s="54"/>
      <c r="N7" s="54"/>
      <c r="O7" s="54"/>
      <c r="P7" s="54"/>
      <c r="Q7" s="54"/>
      <c r="R7" s="54"/>
      <c r="S7" s="54"/>
      <c r="T7" s="54"/>
      <c r="U7" s="54"/>
      <c r="V7" s="54"/>
      <c r="W7" s="54"/>
      <c r="X7" s="54"/>
      <c r="Y7" s="54"/>
      <c r="Z7" s="54"/>
      <c r="AA7" s="54"/>
      <c r="AB7" s="54"/>
      <c r="AC7" s="54"/>
      <c r="AD7" s="55"/>
      <c r="AL7" s="4"/>
      <c r="AM7" s="209" t="s">
        <v>200</v>
      </c>
      <c r="AN7" s="4"/>
      <c r="AO7" s="4"/>
      <c r="AP7" s="4"/>
      <c r="AQ7" s="4"/>
    </row>
    <row r="8" spans="1:43" x14ac:dyDescent="0.25">
      <c r="A8" s="62" t="s">
        <v>179</v>
      </c>
      <c r="B8" s="63"/>
      <c r="C8" s="63"/>
      <c r="D8" s="63"/>
      <c r="E8" s="63"/>
      <c r="F8" s="72">
        <f>+VLOOKUP(F6,BD!B:VI,251,0)</f>
        <v>0</v>
      </c>
      <c r="G8" s="73"/>
      <c r="H8" s="73"/>
      <c r="I8" s="73"/>
      <c r="J8" s="73"/>
      <c r="K8" s="73"/>
      <c r="L8" s="73"/>
      <c r="M8" s="73"/>
      <c r="N8" s="73"/>
      <c r="O8" s="73"/>
      <c r="P8" s="73"/>
      <c r="Q8" s="73"/>
      <c r="R8" s="73"/>
      <c r="S8" s="73"/>
      <c r="T8" s="73"/>
      <c r="U8" s="73"/>
      <c r="V8" s="73"/>
      <c r="W8" s="73"/>
      <c r="X8" s="73"/>
      <c r="Y8" s="73"/>
      <c r="Z8" s="73"/>
      <c r="AA8" s="73"/>
      <c r="AB8" s="73"/>
      <c r="AC8" s="73"/>
      <c r="AD8" s="74"/>
      <c r="AL8" s="4"/>
      <c r="AM8" s="209" t="s">
        <v>203</v>
      </c>
      <c r="AN8" s="4"/>
      <c r="AO8" s="4"/>
      <c r="AP8" s="4"/>
      <c r="AQ8" s="4"/>
    </row>
    <row r="9" spans="1:43" ht="15.75" customHeight="1" x14ac:dyDescent="0.25">
      <c r="A9" s="44" t="s">
        <v>150</v>
      </c>
      <c r="B9" s="45"/>
      <c r="C9" s="45"/>
      <c r="D9" s="45"/>
      <c r="E9" s="45"/>
      <c r="F9" s="64" t="str">
        <f>+VLOOKUP(F6,BD!B:VI,4,0)</f>
        <v>Primero</v>
      </c>
      <c r="G9" s="65"/>
      <c r="H9" s="66"/>
      <c r="I9" s="10" t="s">
        <v>151</v>
      </c>
      <c r="J9" s="11"/>
      <c r="K9" s="11"/>
      <c r="L9" s="12">
        <f>+VLOOKUP(F6,BD!B:VI,252,0)</f>
        <v>0</v>
      </c>
      <c r="M9" s="67" t="s">
        <v>152</v>
      </c>
      <c r="N9" s="68"/>
      <c r="O9" s="68"/>
      <c r="P9" s="13">
        <f>+VLOOKUP(F6,BD!B:VI,253,0)</f>
        <v>0</v>
      </c>
      <c r="Q9" s="67" t="s">
        <v>153</v>
      </c>
      <c r="R9" s="68"/>
      <c r="S9" s="68"/>
      <c r="T9" s="68"/>
      <c r="U9" s="14">
        <f>+VLOOKUP(F6,BD!B:VI,8,0)</f>
        <v>6</v>
      </c>
      <c r="V9" s="67" t="s">
        <v>154</v>
      </c>
      <c r="W9" s="68"/>
      <c r="X9" s="68"/>
      <c r="Y9" s="68"/>
      <c r="Z9" s="69">
        <f>+VLOOKUP(F6,BD!B:VI,297,0)</f>
        <v>0</v>
      </c>
      <c r="AA9" s="70"/>
      <c r="AB9" s="70"/>
      <c r="AC9" s="70"/>
      <c r="AD9" s="71"/>
      <c r="AL9" s="4"/>
      <c r="AM9" s="209" t="s">
        <v>194</v>
      </c>
      <c r="AN9" s="4"/>
      <c r="AO9" s="4"/>
      <c r="AP9" s="4"/>
      <c r="AQ9" s="4"/>
    </row>
    <row r="10" spans="1:43"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4"/>
      <c r="AM10" s="209" t="s">
        <v>189</v>
      </c>
      <c r="AN10" s="4"/>
      <c r="AO10" s="4"/>
      <c r="AP10" s="4"/>
      <c r="AQ10" s="4"/>
    </row>
    <row r="11" spans="1:43" ht="34.5" customHeight="1" x14ac:dyDescent="0.25">
      <c r="A11" s="56">
        <f>+VLOOKUP(F6,BD!B:VI,255,0)</f>
        <v>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4"/>
      <c r="AM11" s="209" t="s">
        <v>204</v>
      </c>
      <c r="AN11" s="4"/>
      <c r="AO11" s="4"/>
      <c r="AP11" s="4"/>
      <c r="AQ11" s="4"/>
    </row>
    <row r="12" spans="1:43"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3" t="s">
        <v>181</v>
      </c>
      <c r="AM12" s="209" t="s">
        <v>205</v>
      </c>
      <c r="AN12" s="4"/>
      <c r="AO12" s="4"/>
      <c r="AP12" s="4"/>
      <c r="AQ12" s="4"/>
    </row>
    <row r="13" spans="1:43" ht="21" customHeight="1" x14ac:dyDescent="0.25">
      <c r="A13" s="59"/>
      <c r="B13" s="60"/>
      <c r="C13" s="60"/>
      <c r="D13" s="60"/>
      <c r="E13" s="60"/>
      <c r="F13" s="60"/>
      <c r="G13" s="60"/>
      <c r="H13" s="60"/>
      <c r="I13" s="60"/>
      <c r="J13" s="60"/>
      <c r="K13" s="60"/>
      <c r="L13" s="60"/>
      <c r="M13" s="60"/>
      <c r="N13" s="60"/>
      <c r="O13" s="61"/>
      <c r="P13" s="34" t="s">
        <v>156</v>
      </c>
      <c r="Q13" s="59"/>
      <c r="R13" s="60"/>
      <c r="S13" s="60"/>
      <c r="T13" s="60"/>
      <c r="U13" s="60"/>
      <c r="V13" s="60"/>
      <c r="W13" s="60"/>
      <c r="X13" s="60"/>
      <c r="Y13" s="60"/>
      <c r="Z13" s="60"/>
      <c r="AA13" s="60"/>
      <c r="AB13" s="60"/>
      <c r="AC13" s="60"/>
      <c r="AD13" s="61"/>
      <c r="AE13" s="7" t="s">
        <v>156</v>
      </c>
      <c r="AL13" s="3" t="s">
        <v>182</v>
      </c>
      <c r="AM13" s="209" t="s">
        <v>191</v>
      </c>
      <c r="AN13" s="4"/>
      <c r="AO13" s="4"/>
      <c r="AP13" s="4"/>
      <c r="AQ13" s="4"/>
    </row>
    <row r="14" spans="1:43" ht="21" customHeight="1" x14ac:dyDescent="0.25">
      <c r="A14" s="59"/>
      <c r="B14" s="60"/>
      <c r="C14" s="60"/>
      <c r="D14" s="60"/>
      <c r="E14" s="60"/>
      <c r="F14" s="60"/>
      <c r="G14" s="60"/>
      <c r="H14" s="60"/>
      <c r="I14" s="60"/>
      <c r="J14" s="60"/>
      <c r="K14" s="60"/>
      <c r="L14" s="60"/>
      <c r="M14" s="60"/>
      <c r="N14" s="60"/>
      <c r="O14" s="61"/>
      <c r="P14" s="34" t="s">
        <v>156</v>
      </c>
      <c r="Q14" s="59"/>
      <c r="R14" s="60"/>
      <c r="S14" s="60"/>
      <c r="T14" s="60"/>
      <c r="U14" s="60"/>
      <c r="V14" s="60"/>
      <c r="W14" s="60"/>
      <c r="X14" s="60"/>
      <c r="Y14" s="60"/>
      <c r="Z14" s="60"/>
      <c r="AA14" s="60"/>
      <c r="AB14" s="60"/>
      <c r="AC14" s="60"/>
      <c r="AD14" s="61"/>
      <c r="AE14" s="7" t="s">
        <v>156</v>
      </c>
      <c r="AL14" s="3" t="s">
        <v>183</v>
      </c>
      <c r="AM14" s="209" t="s">
        <v>197</v>
      </c>
      <c r="AN14" s="4"/>
      <c r="AO14" s="4"/>
      <c r="AP14" s="4"/>
      <c r="AQ14" s="4"/>
    </row>
    <row r="15" spans="1:43"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4"/>
      <c r="AM15" s="209" t="s">
        <v>206</v>
      </c>
      <c r="AN15" s="4"/>
      <c r="AO15" s="4"/>
      <c r="AP15" s="4"/>
      <c r="AQ15" s="4"/>
    </row>
    <row r="16" spans="1:43"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4"/>
      <c r="AM16" s="209" t="s">
        <v>192</v>
      </c>
      <c r="AN16" s="4"/>
      <c r="AO16" s="4"/>
      <c r="AP16" s="4"/>
      <c r="AQ16" s="4"/>
    </row>
    <row r="17" spans="1:43" s="16" customFormat="1" ht="39" customHeight="1" x14ac:dyDescent="0.25">
      <c r="A17" s="185" t="str">
        <f>IF(VLOOKUP(F6,BD!B:VI,256,0)=0,"----------------------------------------------------",(VLOOKUP(F6,BD!B:VI,256,0)))</f>
        <v>----------------------------------------------------</v>
      </c>
      <c r="B17" s="186"/>
      <c r="C17" s="186"/>
      <c r="D17" s="186"/>
      <c r="E17" s="186"/>
      <c r="F17" s="186"/>
      <c r="G17" s="187"/>
      <c r="H17" s="18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E17" s="15"/>
      <c r="AM17" s="209" t="s">
        <v>207</v>
      </c>
    </row>
    <row r="18" spans="1:43" s="16" customFormat="1" ht="39" customHeight="1" x14ac:dyDescent="0.25">
      <c r="A18" s="185" t="str">
        <f>IF(VLOOKUP(F6,BD!B:VI,260,0)=0,"----------------------------------------------------",(VLOOKUP(F6,BD!B:VI,260,0)))</f>
        <v>----------------------------------------------------</v>
      </c>
      <c r="B18" s="186"/>
      <c r="C18" s="186"/>
      <c r="D18" s="186"/>
      <c r="E18" s="186"/>
      <c r="F18" s="186"/>
      <c r="G18" s="187"/>
      <c r="H18" s="18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E18" s="15"/>
      <c r="AM18" s="209" t="s">
        <v>193</v>
      </c>
    </row>
    <row r="19" spans="1:43" s="16" customFormat="1" ht="39" customHeight="1" x14ac:dyDescent="0.25">
      <c r="A19" s="185" t="str">
        <f>IF(VLOOKUP(F6,BD!B:VI,264,0)=0,"----------------------------------------------------",(VLOOKUP(F6,BD!B:VI,264,0)))</f>
        <v>----------------------------------------------------</v>
      </c>
      <c r="B19" s="186"/>
      <c r="C19" s="186"/>
      <c r="D19" s="186"/>
      <c r="E19" s="186"/>
      <c r="F19" s="186"/>
      <c r="G19" s="187"/>
      <c r="H19" s="188"/>
      <c r="I19" s="79"/>
      <c r="J19" s="79"/>
      <c r="K19" s="79"/>
      <c r="L19" s="79"/>
      <c r="M19" s="79"/>
      <c r="N19" s="79"/>
      <c r="O19" s="79"/>
      <c r="P19" s="79"/>
      <c r="Q19" s="79"/>
      <c r="R19" s="79"/>
      <c r="S19" s="79"/>
      <c r="T19" s="79"/>
      <c r="U19" s="79"/>
      <c r="V19" s="79"/>
      <c r="W19" s="79"/>
      <c r="X19" s="79"/>
      <c r="Y19" s="80"/>
      <c r="Z19" s="81"/>
      <c r="AA19" s="82"/>
      <c r="AB19" s="83" t="str">
        <f t="shared" si="0"/>
        <v/>
      </c>
      <c r="AC19" s="83"/>
      <c r="AD19" s="83"/>
      <c r="AE19" s="15"/>
      <c r="AM19" s="209" t="s">
        <v>198</v>
      </c>
    </row>
    <row r="20" spans="1:43" s="16" customFormat="1" ht="39" customHeight="1" x14ac:dyDescent="0.25">
      <c r="A20" s="185" t="str">
        <f>IF(VLOOKUP(F6,BD!B:VI,268,0)=0,"----------------------------------------------------",(VLOOKUP(F6,BD!B:VI,268,0)))</f>
        <v>----------------------------------------------------</v>
      </c>
      <c r="B20" s="186"/>
      <c r="C20" s="186"/>
      <c r="D20" s="186"/>
      <c r="E20" s="186"/>
      <c r="F20" s="186"/>
      <c r="G20" s="187"/>
      <c r="H20" s="188"/>
      <c r="I20" s="79"/>
      <c r="J20" s="79"/>
      <c r="K20" s="79"/>
      <c r="L20" s="79"/>
      <c r="M20" s="79"/>
      <c r="N20" s="79"/>
      <c r="O20" s="79"/>
      <c r="P20" s="79"/>
      <c r="Q20" s="79"/>
      <c r="R20" s="79"/>
      <c r="S20" s="79"/>
      <c r="T20" s="79"/>
      <c r="U20" s="79"/>
      <c r="V20" s="79"/>
      <c r="W20" s="79"/>
      <c r="X20" s="79"/>
      <c r="Y20" s="80"/>
      <c r="Z20" s="81"/>
      <c r="AA20" s="82"/>
      <c r="AB20" s="83" t="str">
        <f t="shared" si="0"/>
        <v/>
      </c>
      <c r="AC20" s="83"/>
      <c r="AD20" s="83"/>
      <c r="AE20" s="15"/>
      <c r="AM20" s="209" t="s">
        <v>190</v>
      </c>
    </row>
    <row r="21" spans="1:43" s="16" customFormat="1" ht="39" customHeight="1" x14ac:dyDescent="0.25">
      <c r="A21" s="185" t="str">
        <f>IF(VLOOKUP(F6,BD!B:VI,272,0)=0,"----------------------------------------------------",(VLOOKUP(F6,BD!B:VI,272,0)))</f>
        <v>----------------------------------------------------</v>
      </c>
      <c r="B21" s="186"/>
      <c r="C21" s="186"/>
      <c r="D21" s="186"/>
      <c r="E21" s="186"/>
      <c r="F21" s="186"/>
      <c r="G21" s="187"/>
      <c r="H21" s="188"/>
      <c r="I21" s="79"/>
      <c r="J21" s="79"/>
      <c r="K21" s="79"/>
      <c r="L21" s="79"/>
      <c r="M21" s="79"/>
      <c r="N21" s="79"/>
      <c r="O21" s="79"/>
      <c r="P21" s="79"/>
      <c r="Q21" s="79"/>
      <c r="R21" s="79"/>
      <c r="S21" s="79"/>
      <c r="T21" s="79"/>
      <c r="U21" s="79"/>
      <c r="V21" s="79"/>
      <c r="W21" s="79"/>
      <c r="X21" s="79"/>
      <c r="Y21" s="80"/>
      <c r="Z21" s="81"/>
      <c r="AA21" s="82"/>
      <c r="AB21" s="83" t="str">
        <f t="shared" si="0"/>
        <v/>
      </c>
      <c r="AC21" s="83"/>
      <c r="AD21" s="83"/>
      <c r="AE21" s="15"/>
      <c r="AM21" s="209" t="s">
        <v>196</v>
      </c>
    </row>
    <row r="22" spans="1:43" s="16" customFormat="1" ht="39" customHeight="1" x14ac:dyDescent="0.25">
      <c r="A22" s="185" t="str">
        <f>IF(VLOOKUP(F6,BD!B:VI,276,0)=0,"----------------------------------------------------",(VLOOKUP(F6,BD!B:VI,276,0)))</f>
        <v>----------------------------------------------------</v>
      </c>
      <c r="B22" s="186"/>
      <c r="C22" s="186"/>
      <c r="D22" s="186"/>
      <c r="E22" s="186"/>
      <c r="F22" s="186"/>
      <c r="G22" s="187"/>
      <c r="H22" s="18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15"/>
      <c r="AM22" s="209" t="s">
        <v>208</v>
      </c>
    </row>
    <row r="23" spans="1:43" s="16" customFormat="1" ht="39" customHeight="1" x14ac:dyDescent="0.25">
      <c r="A23" s="192" t="str">
        <f>IF(VLOOKUP(F6,BD!B:VI,280,0)=0,"----------------------------------------------------",(VLOOKUP(F6,BD!B:VI,280,0)))</f>
        <v>----------------------------------------------------</v>
      </c>
      <c r="B23" s="193"/>
      <c r="C23" s="193"/>
      <c r="D23" s="193"/>
      <c r="E23" s="193"/>
      <c r="F23" s="193"/>
      <c r="G23" s="194"/>
      <c r="H23" s="188"/>
      <c r="I23" s="79"/>
      <c r="J23" s="79"/>
      <c r="K23" s="79"/>
      <c r="L23" s="79"/>
      <c r="M23" s="79"/>
      <c r="N23" s="79"/>
      <c r="O23" s="79"/>
      <c r="P23" s="79"/>
      <c r="Q23" s="79"/>
      <c r="R23" s="79"/>
      <c r="S23" s="79"/>
      <c r="T23" s="79"/>
      <c r="U23" s="79"/>
      <c r="V23" s="79"/>
      <c r="W23" s="79"/>
      <c r="X23" s="79"/>
      <c r="Y23" s="80"/>
      <c r="Z23" s="81"/>
      <c r="AA23" s="82"/>
      <c r="AB23" s="83" t="str">
        <f t="shared" si="0"/>
        <v/>
      </c>
      <c r="AC23" s="83"/>
      <c r="AD23" s="83"/>
      <c r="AE23" s="15"/>
      <c r="AM23" s="209" t="s">
        <v>209</v>
      </c>
    </row>
    <row r="24" spans="1:43" ht="18" customHeight="1" x14ac:dyDescent="0.25">
      <c r="A24" s="95" t="s">
        <v>186</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3" t="s">
        <v>184</v>
      </c>
      <c r="AM24" s="209" t="s">
        <v>188</v>
      </c>
      <c r="AN24" s="4"/>
      <c r="AO24" s="4"/>
      <c r="AP24" s="4"/>
      <c r="AQ24" s="4"/>
    </row>
    <row r="25" spans="1:43"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20" t="s">
        <v>165</v>
      </c>
      <c r="Z25" s="98" t="s">
        <v>166</v>
      </c>
      <c r="AA25" s="98"/>
      <c r="AB25" s="98"/>
      <c r="AC25" s="98"/>
      <c r="AD25" s="98"/>
      <c r="AL25" s="4"/>
      <c r="AM25" s="209" t="s">
        <v>201</v>
      </c>
      <c r="AN25" s="4"/>
      <c r="AO25" s="4"/>
      <c r="AP25" s="4"/>
      <c r="AQ25" s="4"/>
    </row>
    <row r="26" spans="1:43"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4"/>
      <c r="AM26" s="4"/>
      <c r="AN26" s="4"/>
      <c r="AO26" s="4"/>
      <c r="AP26" s="4"/>
      <c r="AQ26" s="4"/>
    </row>
    <row r="27" spans="1:43"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4"/>
      <c r="AM27" s="4"/>
      <c r="AN27" s="4"/>
      <c r="AO27" s="4"/>
      <c r="AP27" s="4"/>
      <c r="AQ27" s="4"/>
    </row>
    <row r="28" spans="1:43"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4"/>
      <c r="AM28" s="4"/>
      <c r="AN28" s="4"/>
      <c r="AO28" s="4"/>
      <c r="AP28" s="4"/>
      <c r="AQ28" s="4"/>
    </row>
    <row r="29" spans="1:43"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4"/>
      <c r="AM29" s="4"/>
      <c r="AN29" s="4"/>
      <c r="AO29" s="4"/>
      <c r="AP29" s="4"/>
      <c r="AQ29" s="4"/>
    </row>
    <row r="30" spans="1:43"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4"/>
      <c r="AM30" s="4"/>
      <c r="AN30" s="4"/>
      <c r="AO30" s="4"/>
      <c r="AP30" s="4"/>
      <c r="AQ30" s="4"/>
    </row>
    <row r="31" spans="1:43"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4"/>
      <c r="AM31" s="4"/>
      <c r="AN31" s="4"/>
      <c r="AO31" s="4"/>
      <c r="AP31" s="4"/>
      <c r="AQ31" s="4"/>
    </row>
    <row r="32" spans="1:43"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4"/>
      <c r="AM32" s="4"/>
      <c r="AN32" s="4"/>
      <c r="AO32" s="4"/>
      <c r="AP32" s="4"/>
      <c r="AQ32" s="4"/>
    </row>
    <row r="33" spans="1:43"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4"/>
      <c r="AM33" s="4"/>
      <c r="AN33" s="4"/>
      <c r="AO33" s="4"/>
      <c r="AP33" s="4"/>
      <c r="AQ33" s="4"/>
    </row>
    <row r="34" spans="1:43"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4"/>
      <c r="AM34" s="4"/>
      <c r="AN34" s="4"/>
      <c r="AO34" s="4"/>
      <c r="AP34" s="4"/>
      <c r="AQ34" s="4"/>
    </row>
    <row r="35" spans="1:43" x14ac:dyDescent="0.25">
      <c r="A35" s="17" t="s">
        <v>161</v>
      </c>
      <c r="B35" s="88" t="s">
        <v>167</v>
      </c>
      <c r="C35" s="88"/>
      <c r="D35" s="88"/>
      <c r="E35" s="88"/>
      <c r="F35" s="88"/>
      <c r="G35" s="88"/>
      <c r="H35" s="88"/>
      <c r="I35" s="88"/>
      <c r="J35" s="88"/>
      <c r="K35" s="88"/>
      <c r="L35" s="88"/>
      <c r="M35" s="88"/>
      <c r="N35" s="88"/>
      <c r="O35" s="88"/>
      <c r="P35" s="88"/>
      <c r="Q35" s="88"/>
      <c r="R35" s="89"/>
      <c r="S35" s="33" t="s">
        <v>163</v>
      </c>
      <c r="T35" s="87" t="s">
        <v>164</v>
      </c>
      <c r="U35" s="87"/>
      <c r="V35" s="87"/>
      <c r="W35" s="87"/>
      <c r="X35" s="19"/>
      <c r="Y35" s="32" t="s">
        <v>165</v>
      </c>
      <c r="Z35" s="123" t="s">
        <v>166</v>
      </c>
      <c r="AA35" s="124"/>
      <c r="AB35" s="124"/>
      <c r="AC35" s="124"/>
      <c r="AD35" s="125"/>
      <c r="AL35" s="4"/>
      <c r="AM35" s="4"/>
      <c r="AN35" s="4"/>
      <c r="AO35" s="4"/>
      <c r="AP35" s="4"/>
      <c r="AQ35" s="4"/>
    </row>
    <row r="36" spans="1:43"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4"/>
      <c r="AM36" s="4"/>
      <c r="AN36" s="4"/>
      <c r="AO36" s="4"/>
      <c r="AP36" s="4"/>
      <c r="AQ36" s="4"/>
    </row>
    <row r="37" spans="1:43"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4"/>
      <c r="AM37" s="4"/>
      <c r="AN37" s="4"/>
      <c r="AO37" s="4"/>
      <c r="AP37" s="4"/>
      <c r="AQ37" s="4"/>
    </row>
    <row r="38" spans="1:43"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4"/>
      <c r="AM38" s="4"/>
      <c r="AN38" s="4"/>
      <c r="AO38" s="4"/>
      <c r="AP38" s="4"/>
      <c r="AQ38" s="4"/>
    </row>
    <row r="39" spans="1:43"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4"/>
      <c r="AM39" s="4"/>
      <c r="AN39" s="4"/>
      <c r="AO39" s="4"/>
      <c r="AP39" s="4"/>
      <c r="AQ39" s="4"/>
    </row>
    <row r="40" spans="1:43"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4"/>
      <c r="AM40" s="4"/>
      <c r="AN40" s="4"/>
      <c r="AO40" s="4"/>
      <c r="AP40" s="4"/>
      <c r="AQ40" s="4"/>
    </row>
    <row r="41" spans="1:43"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4"/>
      <c r="AM41" s="4"/>
      <c r="AN41" s="4"/>
      <c r="AO41" s="4"/>
      <c r="AP41" s="4"/>
      <c r="AQ41" s="4"/>
    </row>
    <row r="42" spans="1:43"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4"/>
      <c r="AM42" s="4"/>
      <c r="AN42" s="4"/>
      <c r="AO42" s="4"/>
      <c r="AP42" s="4"/>
      <c r="AQ42" s="4"/>
    </row>
    <row r="43" spans="1:43"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4"/>
      <c r="AM43" s="4"/>
      <c r="AN43" s="4"/>
      <c r="AO43" s="4"/>
      <c r="AP43" s="4"/>
      <c r="AQ43" s="4"/>
    </row>
    <row r="44" spans="1:43"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4"/>
      <c r="AM44" s="4"/>
      <c r="AN44" s="4"/>
      <c r="AO44" s="4"/>
      <c r="AP44" s="4"/>
      <c r="AQ44" s="4"/>
    </row>
    <row r="45" spans="1:43"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4"/>
      <c r="AM45" s="4"/>
      <c r="AN45" s="4"/>
      <c r="AO45" s="4"/>
      <c r="AP45" s="4"/>
      <c r="AQ45" s="4"/>
    </row>
    <row r="46" spans="1:43"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4"/>
      <c r="AM46" s="4"/>
      <c r="AN46" s="4"/>
      <c r="AO46" s="4"/>
      <c r="AP46" s="4"/>
      <c r="AQ46" s="4"/>
    </row>
    <row r="47" spans="1:43"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4"/>
      <c r="AM47" s="4"/>
      <c r="AN47" s="4"/>
      <c r="AO47" s="4"/>
      <c r="AP47" s="4"/>
      <c r="AQ47" s="4"/>
    </row>
    <row r="48" spans="1:43"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4"/>
      <c r="AM48" s="4"/>
      <c r="AN48" s="4"/>
      <c r="AO48" s="4"/>
      <c r="AP48" s="4"/>
      <c r="AQ48" s="4"/>
    </row>
    <row r="49" spans="1:43"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4"/>
      <c r="AM49" s="4"/>
      <c r="AN49" s="4"/>
      <c r="AO49" s="4"/>
      <c r="AP49" s="4"/>
      <c r="AQ49" s="4"/>
    </row>
    <row r="50" spans="1:43"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4"/>
      <c r="AM50" s="4"/>
      <c r="AN50" s="4"/>
      <c r="AO50" s="4"/>
      <c r="AP50" s="4"/>
      <c r="AQ50" s="4"/>
    </row>
    <row r="51" spans="1:43"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4"/>
      <c r="AM51" s="4"/>
      <c r="AN51" s="4"/>
      <c r="AO51" s="4"/>
      <c r="AP51" s="4"/>
      <c r="AQ51" s="4"/>
    </row>
    <row r="52" spans="1:43"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4"/>
      <c r="AM52" s="4"/>
      <c r="AN52" s="4"/>
      <c r="AO52" s="4"/>
      <c r="AP52" s="4"/>
      <c r="AQ52" s="4"/>
    </row>
    <row r="53" spans="1:43"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4"/>
      <c r="AM53" s="4"/>
      <c r="AN53" s="4"/>
      <c r="AO53" s="4"/>
      <c r="AP53" s="4"/>
      <c r="AQ53" s="4"/>
    </row>
    <row r="54" spans="1:43"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4"/>
      <c r="AM54" s="4"/>
      <c r="AN54" s="4"/>
      <c r="AO54" s="4"/>
      <c r="AP54" s="4"/>
      <c r="AQ54" s="4"/>
    </row>
    <row r="55" spans="1:43"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4"/>
      <c r="AM55" s="4"/>
      <c r="AN55" s="4"/>
      <c r="AO55" s="4"/>
      <c r="AP55" s="4"/>
      <c r="AQ55" s="4"/>
    </row>
    <row r="56" spans="1:43"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4"/>
      <c r="AM56" s="4"/>
      <c r="AN56" s="4"/>
      <c r="AO56" s="4"/>
      <c r="AP56" s="4"/>
      <c r="AQ56" s="4"/>
    </row>
    <row r="57" spans="1:43" x14ac:dyDescent="0.25">
      <c r="A57" s="17" t="s">
        <v>161</v>
      </c>
      <c r="B57" s="88" t="s">
        <v>168</v>
      </c>
      <c r="C57" s="88"/>
      <c r="D57" s="88"/>
      <c r="E57" s="88"/>
      <c r="F57" s="88"/>
      <c r="G57" s="88"/>
      <c r="H57" s="88"/>
      <c r="I57" s="88"/>
      <c r="J57" s="88"/>
      <c r="K57" s="88"/>
      <c r="L57" s="88"/>
      <c r="M57" s="88"/>
      <c r="N57" s="88"/>
      <c r="O57" s="88"/>
      <c r="P57" s="88"/>
      <c r="Q57" s="88"/>
      <c r="R57" s="89"/>
      <c r="S57" s="33" t="s">
        <v>163</v>
      </c>
      <c r="T57" s="87" t="s">
        <v>164</v>
      </c>
      <c r="U57" s="87"/>
      <c r="V57" s="87"/>
      <c r="W57" s="87"/>
      <c r="X57" s="19"/>
      <c r="Y57" s="32" t="s">
        <v>165</v>
      </c>
      <c r="Z57" s="90" t="s">
        <v>166</v>
      </c>
      <c r="AA57" s="135"/>
      <c r="AB57" s="135"/>
      <c r="AC57" s="135"/>
      <c r="AD57" s="91"/>
      <c r="AL57" s="4"/>
      <c r="AM57" s="4"/>
      <c r="AN57" s="4"/>
      <c r="AO57" s="4"/>
      <c r="AP57" s="4"/>
      <c r="AQ57" s="4"/>
    </row>
    <row r="58" spans="1:43"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L58" s="4"/>
      <c r="AM58" s="4"/>
      <c r="AN58" s="4"/>
      <c r="AO58" s="4"/>
      <c r="AP58" s="4"/>
      <c r="AQ58" s="4"/>
    </row>
    <row r="59" spans="1:43"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L59" s="4"/>
      <c r="AM59" s="4"/>
      <c r="AN59" s="4"/>
      <c r="AO59" s="4"/>
      <c r="AP59" s="4"/>
      <c r="AQ59" s="4"/>
    </row>
    <row r="60" spans="1:43"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c r="AL60" s="4"/>
      <c r="AM60" s="4"/>
      <c r="AN60" s="4"/>
      <c r="AO60" s="4"/>
      <c r="AP60" s="4"/>
      <c r="AQ60" s="4"/>
    </row>
    <row r="61" spans="1:43"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c r="AL61" s="4"/>
      <c r="AM61" s="4"/>
      <c r="AN61" s="4"/>
      <c r="AO61" s="4"/>
      <c r="AP61" s="4"/>
      <c r="AQ61" s="4"/>
    </row>
    <row r="62" spans="1:43"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c r="AL62" s="4"/>
      <c r="AM62" s="4"/>
      <c r="AN62" s="4"/>
      <c r="AO62" s="4"/>
      <c r="AP62" s="4"/>
      <c r="AQ62" s="4"/>
    </row>
    <row r="63" spans="1:43"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c r="AL63" s="4"/>
      <c r="AM63" s="4"/>
      <c r="AN63" s="4"/>
      <c r="AO63" s="4"/>
      <c r="AP63" s="4"/>
      <c r="AQ63" s="4"/>
    </row>
    <row r="64" spans="1:43"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c r="AL64" s="4"/>
      <c r="AM64" s="4"/>
      <c r="AN64" s="4"/>
      <c r="AO64" s="4"/>
      <c r="AP64" s="4"/>
      <c r="AQ64" s="4"/>
    </row>
    <row r="65" spans="1:43"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c r="AL65" s="4"/>
      <c r="AM65" s="4"/>
      <c r="AN65" s="4"/>
      <c r="AO65" s="4"/>
      <c r="AP65" s="4"/>
      <c r="AQ65" s="4"/>
    </row>
    <row r="66" spans="1:43"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c r="AL66" s="4"/>
      <c r="AM66" s="4"/>
      <c r="AN66" s="4"/>
      <c r="AO66" s="4"/>
      <c r="AP66" s="4"/>
      <c r="AQ66" s="4"/>
    </row>
    <row r="67" spans="1:43" s="23"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c r="AE67" s="22"/>
    </row>
    <row r="68" spans="1:43" x14ac:dyDescent="0.25">
      <c r="A68" s="148">
        <f>+VLOOKUP(F6,BD!B:VI,292,0)</f>
        <v>0</v>
      </c>
      <c r="B68" s="149"/>
      <c r="C68" s="149"/>
      <c r="D68" s="149"/>
      <c r="E68" s="149"/>
      <c r="F68" s="149"/>
      <c r="G68" s="149"/>
      <c r="H68" s="149"/>
      <c r="I68" s="149"/>
      <c r="J68" s="149"/>
      <c r="K68" s="149"/>
      <c r="L68" s="149"/>
      <c r="M68" s="149"/>
      <c r="N68" s="149"/>
      <c r="O68" s="149"/>
      <c r="P68" s="149"/>
      <c r="Q68" s="149"/>
      <c r="R68" s="149"/>
      <c r="S68" s="149"/>
      <c r="T68" s="150"/>
      <c r="U68" s="154">
        <f>+VLOOKUP(F6,BD!B:VI,293,0)</f>
        <v>0</v>
      </c>
      <c r="V68" s="155"/>
      <c r="W68" s="155"/>
      <c r="X68" s="155"/>
      <c r="Y68" s="155"/>
      <c r="Z68" s="155"/>
      <c r="AA68" s="155"/>
      <c r="AB68" s="155"/>
      <c r="AC68" s="155"/>
      <c r="AD68" s="156"/>
      <c r="AL68" s="4"/>
      <c r="AM68" s="4"/>
      <c r="AN68" s="4"/>
      <c r="AO68" s="4"/>
      <c r="AP68" s="4"/>
      <c r="AQ68" s="4"/>
    </row>
    <row r="69" spans="1:43" s="23"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c r="AE69" s="22"/>
    </row>
    <row r="70" spans="1:43" s="23"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c r="AE70" s="22"/>
    </row>
    <row r="71" spans="1:43" ht="18.75" x14ac:dyDescent="0.3">
      <c r="A71" s="163" t="s">
        <v>212</v>
      </c>
      <c r="B71" s="163"/>
      <c r="C71" s="163"/>
      <c r="D71" s="163"/>
      <c r="E71" s="163"/>
      <c r="F71" s="163"/>
      <c r="G71" s="163"/>
      <c r="H71" s="163"/>
      <c r="I71" s="163"/>
      <c r="J71" s="163"/>
      <c r="K71" s="163"/>
      <c r="L71" s="163"/>
      <c r="M71" s="163"/>
      <c r="N71" s="163"/>
      <c r="O71" s="163"/>
      <c r="P71" s="164" t="s">
        <v>172</v>
      </c>
      <c r="Q71" s="165"/>
      <c r="R71" s="165"/>
      <c r="S71" s="165"/>
      <c r="T71" s="165"/>
      <c r="U71" s="165"/>
      <c r="V71" s="165"/>
      <c r="W71" s="165"/>
      <c r="X71" s="165"/>
      <c r="Y71" s="165"/>
      <c r="Z71" s="165"/>
      <c r="AA71" s="165"/>
      <c r="AB71" s="165"/>
      <c r="AC71" s="161" t="s">
        <v>173</v>
      </c>
      <c r="AD71" s="162"/>
      <c r="AL71" s="3"/>
      <c r="AM71" s="3"/>
      <c r="AN71" s="4"/>
      <c r="AO71" s="4"/>
      <c r="AP71" s="4"/>
      <c r="AQ71" s="4"/>
    </row>
    <row r="72" spans="1:43"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80"/>
      <c r="Q72" s="180"/>
      <c r="R72" s="180"/>
      <c r="S72" s="180"/>
      <c r="T72" s="180"/>
      <c r="U72" s="180"/>
      <c r="V72" s="180"/>
      <c r="W72" s="180"/>
      <c r="X72" s="180"/>
      <c r="Y72" s="180"/>
      <c r="Z72" s="180"/>
      <c r="AA72" s="180"/>
      <c r="AB72" s="180"/>
      <c r="AC72" s="172"/>
      <c r="AD72" s="172"/>
      <c r="AL72" s="3"/>
      <c r="AM72" s="3"/>
      <c r="AN72" s="4"/>
      <c r="AO72" s="4"/>
      <c r="AP72" s="4"/>
      <c r="AQ72" s="4"/>
    </row>
    <row r="73" spans="1:43" x14ac:dyDescent="0.25">
      <c r="A73" s="174"/>
      <c r="B73" s="175"/>
      <c r="C73" s="175"/>
      <c r="D73" s="175"/>
      <c r="E73" s="175"/>
      <c r="F73" s="175"/>
      <c r="G73" s="175"/>
      <c r="H73" s="175"/>
      <c r="I73" s="175"/>
      <c r="J73" s="175"/>
      <c r="K73" s="175"/>
      <c r="L73" s="175"/>
      <c r="M73" s="175"/>
      <c r="N73" s="175"/>
      <c r="O73" s="176"/>
      <c r="P73" s="180"/>
      <c r="Q73" s="180"/>
      <c r="R73" s="180"/>
      <c r="S73" s="180"/>
      <c r="T73" s="180"/>
      <c r="U73" s="180"/>
      <c r="V73" s="180"/>
      <c r="W73" s="180"/>
      <c r="X73" s="180"/>
      <c r="Y73" s="180"/>
      <c r="Z73" s="180"/>
      <c r="AA73" s="180"/>
      <c r="AB73" s="180"/>
      <c r="AC73" s="172"/>
      <c r="AD73" s="172"/>
      <c r="AL73" s="3"/>
      <c r="AM73" s="3"/>
      <c r="AN73" s="4"/>
      <c r="AO73" s="4"/>
      <c r="AP73" s="4"/>
      <c r="AQ73" s="4"/>
    </row>
    <row r="74" spans="1:43" ht="18.75"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173"/>
      <c r="Q74" s="173"/>
      <c r="R74" s="173"/>
      <c r="S74" s="173"/>
      <c r="T74" s="173"/>
      <c r="U74" s="173"/>
      <c r="V74" s="173"/>
      <c r="W74" s="173"/>
      <c r="X74" s="173"/>
      <c r="Y74" s="173"/>
      <c r="Z74" s="173"/>
      <c r="AA74" s="173"/>
      <c r="AB74" s="173"/>
      <c r="AC74" s="172"/>
      <c r="AD74" s="172"/>
      <c r="AL74" s="3"/>
      <c r="AM74" s="3"/>
      <c r="AN74" s="4"/>
      <c r="AO74" s="4"/>
      <c r="AP74" s="4"/>
      <c r="AQ74" s="4"/>
    </row>
    <row r="75" spans="1:43" ht="18.75" x14ac:dyDescent="0.25">
      <c r="A75" s="174"/>
      <c r="B75" s="175"/>
      <c r="C75" s="175"/>
      <c r="D75" s="175"/>
      <c r="E75" s="175"/>
      <c r="F75" s="175"/>
      <c r="G75" s="175"/>
      <c r="H75" s="175"/>
      <c r="I75" s="175"/>
      <c r="J75" s="175"/>
      <c r="K75" s="175"/>
      <c r="L75" s="175"/>
      <c r="M75" s="175"/>
      <c r="N75" s="175"/>
      <c r="O75" s="176"/>
      <c r="P75" s="173"/>
      <c r="Q75" s="173"/>
      <c r="R75" s="173"/>
      <c r="S75" s="173"/>
      <c r="T75" s="173"/>
      <c r="U75" s="173"/>
      <c r="V75" s="173"/>
      <c r="W75" s="173"/>
      <c r="X75" s="173"/>
      <c r="Y75" s="173"/>
      <c r="Z75" s="173"/>
      <c r="AA75" s="173"/>
      <c r="AB75" s="173"/>
      <c r="AC75" s="172"/>
      <c r="AD75" s="172"/>
      <c r="AL75" s="3"/>
      <c r="AM75" s="3"/>
      <c r="AN75" s="4"/>
      <c r="AO75" s="4"/>
      <c r="AP75" s="4"/>
      <c r="AQ75" s="4"/>
    </row>
    <row r="76" spans="1:43" ht="18.75"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173"/>
      <c r="Q76" s="173"/>
      <c r="R76" s="173"/>
      <c r="S76" s="173"/>
      <c r="T76" s="173"/>
      <c r="U76" s="173"/>
      <c r="V76" s="173"/>
      <c r="W76" s="173"/>
      <c r="X76" s="173"/>
      <c r="Y76" s="173"/>
      <c r="Z76" s="173"/>
      <c r="AA76" s="173"/>
      <c r="AB76" s="173"/>
      <c r="AC76" s="172"/>
      <c r="AD76" s="172"/>
      <c r="AL76" s="3"/>
      <c r="AM76" s="3"/>
      <c r="AN76" s="4"/>
      <c r="AO76" s="4"/>
      <c r="AP76" s="4"/>
      <c r="AQ76" s="4"/>
    </row>
    <row r="77" spans="1:43" ht="18.75" x14ac:dyDescent="0.25">
      <c r="A77" s="174"/>
      <c r="B77" s="175"/>
      <c r="C77" s="175"/>
      <c r="D77" s="175"/>
      <c r="E77" s="175"/>
      <c r="F77" s="175"/>
      <c r="G77" s="175"/>
      <c r="H77" s="175"/>
      <c r="I77" s="175"/>
      <c r="J77" s="175"/>
      <c r="K77" s="175"/>
      <c r="L77" s="175"/>
      <c r="M77" s="175"/>
      <c r="N77" s="175"/>
      <c r="O77" s="176"/>
      <c r="P77" s="173"/>
      <c r="Q77" s="173"/>
      <c r="R77" s="173"/>
      <c r="S77" s="173"/>
      <c r="T77" s="173"/>
      <c r="U77" s="173"/>
      <c r="V77" s="173"/>
      <c r="W77" s="173"/>
      <c r="X77" s="173"/>
      <c r="Y77" s="173"/>
      <c r="Z77" s="173"/>
      <c r="AA77" s="173"/>
      <c r="AB77" s="173"/>
      <c r="AC77" s="172"/>
      <c r="AD77" s="172"/>
      <c r="AL77" s="3"/>
      <c r="AM77" s="3"/>
      <c r="AN77" s="4"/>
      <c r="AO77" s="4"/>
      <c r="AP77" s="4"/>
      <c r="AQ77" s="4"/>
    </row>
    <row r="78" spans="1:43" ht="18.75"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173"/>
      <c r="Q78" s="173"/>
      <c r="R78" s="173"/>
      <c r="S78" s="173"/>
      <c r="T78" s="173"/>
      <c r="U78" s="173"/>
      <c r="V78" s="173"/>
      <c r="W78" s="173"/>
      <c r="X78" s="173"/>
      <c r="Y78" s="173"/>
      <c r="Z78" s="173"/>
      <c r="AA78" s="173"/>
      <c r="AB78" s="173"/>
      <c r="AC78" s="172"/>
      <c r="AD78" s="172"/>
      <c r="AL78" s="3"/>
      <c r="AM78" s="3"/>
      <c r="AN78" s="4"/>
      <c r="AO78" s="4"/>
      <c r="AP78" s="4"/>
      <c r="AQ78" s="4"/>
    </row>
    <row r="79" spans="1:43" ht="18.75" x14ac:dyDescent="0.25">
      <c r="A79" s="174"/>
      <c r="B79" s="175"/>
      <c r="C79" s="175"/>
      <c r="D79" s="175"/>
      <c r="E79" s="175"/>
      <c r="F79" s="175"/>
      <c r="G79" s="175"/>
      <c r="H79" s="175"/>
      <c r="I79" s="175"/>
      <c r="J79" s="175"/>
      <c r="K79" s="175"/>
      <c r="L79" s="175"/>
      <c r="M79" s="175"/>
      <c r="N79" s="175"/>
      <c r="O79" s="176"/>
      <c r="P79" s="173"/>
      <c r="Q79" s="173"/>
      <c r="R79" s="173"/>
      <c r="S79" s="173"/>
      <c r="T79" s="173"/>
      <c r="U79" s="173"/>
      <c r="V79" s="173"/>
      <c r="W79" s="173"/>
      <c r="X79" s="173"/>
      <c r="Y79" s="173"/>
      <c r="Z79" s="173"/>
      <c r="AA79" s="173"/>
      <c r="AB79" s="173"/>
      <c r="AC79" s="172"/>
      <c r="AD79" s="172"/>
      <c r="AL79" s="3"/>
      <c r="AM79" s="3"/>
      <c r="AN79" s="4"/>
      <c r="AO79" s="4"/>
      <c r="AP79" s="4"/>
      <c r="AQ79" s="4"/>
    </row>
    <row r="80" spans="1:43" ht="18.75"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169"/>
      <c r="Q80" s="169"/>
      <c r="R80" s="169"/>
      <c r="S80" s="169"/>
      <c r="T80" s="169"/>
      <c r="U80" s="169"/>
      <c r="V80" s="169"/>
      <c r="W80" s="169"/>
      <c r="X80" s="169"/>
      <c r="Y80" s="169"/>
      <c r="Z80" s="169"/>
      <c r="AA80" s="169"/>
      <c r="AB80" s="169"/>
      <c r="AC80" s="170">
        <f>SUM(AC72:AD79)</f>
        <v>0</v>
      </c>
      <c r="AD80" s="171"/>
      <c r="AL80" s="3"/>
      <c r="AM80" s="3"/>
      <c r="AN80" s="4"/>
      <c r="AO80" s="4"/>
      <c r="AP80" s="4"/>
      <c r="AQ80" s="4"/>
    </row>
    <row r="81" spans="1:43" x14ac:dyDescent="0.25"/>
    <row r="82" spans="1:43" x14ac:dyDescent="0.25"/>
    <row r="83" spans="1:43" x14ac:dyDescent="0.25"/>
    <row r="84" spans="1:43" x14ac:dyDescent="0.25"/>
    <row r="85" spans="1:43" x14ac:dyDescent="0.25">
      <c r="A85" s="31"/>
      <c r="B85" s="160" t="str">
        <f>IF('UT 1'!B85:J85=0,"",'UT 1'!B85:J85)</f>
        <v/>
      </c>
      <c r="C85" s="160"/>
      <c r="D85" s="160"/>
      <c r="E85" s="160"/>
      <c r="F85" s="160"/>
      <c r="G85" s="160"/>
      <c r="H85" s="160"/>
      <c r="I85" s="160"/>
      <c r="J85" s="160"/>
      <c r="K85" s="31"/>
      <c r="L85" s="160" t="str">
        <f>IF('UT 1'!L85:T85=0,"",'UT 1'!L85:T85)</f>
        <v/>
      </c>
      <c r="M85" s="160"/>
      <c r="N85" s="160"/>
      <c r="O85" s="160"/>
      <c r="P85" s="160"/>
      <c r="Q85" s="160"/>
      <c r="R85" s="160"/>
      <c r="S85" s="160"/>
      <c r="T85" s="160"/>
      <c r="U85" s="31"/>
      <c r="V85" s="160" t="str">
        <f>IF('UT 1'!V85:AD85=0,"",'UT 1'!V85:AD85)</f>
        <v/>
      </c>
      <c r="W85" s="160"/>
      <c r="X85" s="160"/>
      <c r="Y85" s="160"/>
      <c r="Z85" s="160"/>
      <c r="AA85" s="160"/>
      <c r="AB85" s="160"/>
      <c r="AC85" s="160"/>
      <c r="AD85" s="160"/>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180</v>
      </c>
      <c r="AM87" s="3"/>
    </row>
    <row r="88" spans="1:43"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35" priority="113">
      <formula>LEN(TRIM(A18))=0</formula>
    </cfRule>
  </conditionalFormatting>
  <conditionalFormatting sqref="AD5">
    <cfRule type="containsBlanks" dxfId="34" priority="81">
      <formula>LEN(TRIM(AD5))=0</formula>
    </cfRule>
  </conditionalFormatting>
  <conditionalFormatting sqref="AC80:AD80 P72:AD79">
    <cfRule type="containsBlanks" dxfId="33" priority="47">
      <formula>LEN(TRIM(P72))=0</formula>
    </cfRule>
  </conditionalFormatting>
  <conditionalFormatting sqref="A13:O14">
    <cfRule type="containsBlanks" dxfId="32" priority="34">
      <formula>LEN(TRIM(A13))=0</formula>
    </cfRule>
  </conditionalFormatting>
  <conditionalFormatting sqref="Q13:AD14">
    <cfRule type="containsBlanks" dxfId="31" priority="33">
      <formula>LEN(TRIM(Q13))=0</formula>
    </cfRule>
  </conditionalFormatting>
  <conditionalFormatting sqref="H17:AA23">
    <cfRule type="containsBlanks" dxfId="30" priority="32">
      <formula>LEN(TRIM(H17))=0</formula>
    </cfRule>
  </conditionalFormatting>
  <conditionalFormatting sqref="A58 A26 A29 A32 A54 A61 A64 A36 A39 A42 A45 A48 A51">
    <cfRule type="containsBlanks" dxfId="29" priority="31">
      <formula>LEN(TRIM(A26))=0</formula>
    </cfRule>
  </conditionalFormatting>
  <conditionalFormatting sqref="S26:S34">
    <cfRule type="containsBlanks" dxfId="28" priority="30">
      <formula>LEN(TRIM(S26))=0</formula>
    </cfRule>
  </conditionalFormatting>
  <conditionalFormatting sqref="B26">
    <cfRule type="containsBlanks" dxfId="27" priority="29">
      <formula>LEN(TRIM(B26))=0</formula>
    </cfRule>
  </conditionalFormatting>
  <conditionalFormatting sqref="B29">
    <cfRule type="containsBlanks" dxfId="26" priority="28">
      <formula>LEN(TRIM(B29))=0</formula>
    </cfRule>
  </conditionalFormatting>
  <conditionalFormatting sqref="B32">
    <cfRule type="containsBlanks" dxfId="25" priority="27">
      <formula>LEN(TRIM(B32))=0</formula>
    </cfRule>
  </conditionalFormatting>
  <conditionalFormatting sqref="B54 B36 B39 B42 B45 B48 B51 S36:S56">
    <cfRule type="containsBlanks" dxfId="24" priority="18">
      <formula>LEN(TRIM(B36))=0</formula>
    </cfRule>
  </conditionalFormatting>
  <conditionalFormatting sqref="B58 B61 B64 S58:S66">
    <cfRule type="containsBlanks" dxfId="23" priority="15">
      <formula>LEN(TRIM(B58))=0</formula>
    </cfRule>
  </conditionalFormatting>
  <conditionalFormatting sqref="T58">
    <cfRule type="containsBlanks" dxfId="22" priority="5">
      <formula>LEN(TRIM(T58))=0</formula>
    </cfRule>
  </conditionalFormatting>
  <conditionalFormatting sqref="T36:T56">
    <cfRule type="containsBlanks" dxfId="21" priority="4">
      <formula>LEN(TRIM(T36))=0</formula>
    </cfRule>
  </conditionalFormatting>
  <conditionalFormatting sqref="T59:T66">
    <cfRule type="containsBlanks" dxfId="20" priority="3">
      <formula>LEN(TRIM(T59))=0</formula>
    </cfRule>
  </conditionalFormatting>
  <conditionalFormatting sqref="T26">
    <cfRule type="containsBlanks" dxfId="19" priority="2">
      <formula>LEN(TRIM(T26))=0</formula>
    </cfRule>
  </conditionalFormatting>
  <conditionalFormatting sqref="T27:T34">
    <cfRule type="containsBlanks" dxfId="18"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64" fitToHeight="2" orientation="portrait" verticalDpi="300" r:id="rId1"/>
  <rowBreaks count="1" manualBreakCount="1">
    <brk id="47"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8"/>
  <sheetViews>
    <sheetView view="pageBreakPreview" zoomScale="85" zoomScaleNormal="115" zoomScaleSheetLayoutView="85" workbookViewId="0">
      <selection activeCell="A13" sqref="A13:O13"/>
    </sheetView>
  </sheetViews>
  <sheetFormatPr baseColWidth="10" defaultColWidth="0" defaultRowHeight="15" zeroHeight="1" x14ac:dyDescent="0.25"/>
  <cols>
    <col min="1" max="29" width="4.28515625" style="24" customWidth="1"/>
    <col min="30" max="30" width="4.28515625" style="7" customWidth="1"/>
    <col min="31" max="31" width="6" style="7" customWidth="1"/>
    <col min="32" max="37" width="4.28515625" style="4" hidden="1"/>
    <col min="38" max="41" width="11.42578125" style="25" hidden="1"/>
    <col min="42" max="42" width="4.28515625" style="25" hidden="1"/>
    <col min="43" max="43" width="0" style="25" hidden="1"/>
    <col min="44" max="16384" width="11.42578125" style="4" hidden="1"/>
  </cols>
  <sheetData>
    <row r="1" spans="1:43" ht="1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3"/>
      <c r="AL1" s="4"/>
      <c r="AM1" s="3" t="s">
        <v>164</v>
      </c>
      <c r="AN1" s="4"/>
      <c r="AO1" s="4"/>
      <c r="AP1" s="4"/>
      <c r="AQ1" s="4"/>
    </row>
    <row r="2" spans="1:43" ht="21" customHeight="1" x14ac:dyDescent="0.25">
      <c r="A2" s="40" t="str">
        <f>+'UT 1'!A2:AD2</f>
        <v>PLANEACIÓN ACADÉMICA REV. 0</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3"/>
      <c r="AL2" s="4"/>
      <c r="AM2" s="209" t="s">
        <v>202</v>
      </c>
      <c r="AN2" s="4"/>
      <c r="AO2" s="4"/>
      <c r="AP2" s="4"/>
      <c r="AQ2" s="4"/>
    </row>
    <row r="3" spans="1:43" ht="1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c r="AL3" s="4"/>
      <c r="AM3" s="209" t="s">
        <v>210</v>
      </c>
      <c r="AN3" s="4"/>
      <c r="AO3" s="4"/>
      <c r="AP3" s="4"/>
      <c r="AQ3" s="4"/>
    </row>
    <row r="4" spans="1:43" ht="15" customHeight="1" x14ac:dyDescent="0.25">
      <c r="A4" s="5"/>
      <c r="B4" s="5"/>
      <c r="C4" s="5"/>
      <c r="D4" s="5"/>
      <c r="E4" s="5"/>
      <c r="F4" s="5"/>
      <c r="G4" s="5"/>
      <c r="H4" s="5"/>
      <c r="I4" s="5"/>
      <c r="J4" s="5"/>
      <c r="K4" s="5"/>
      <c r="L4" s="5"/>
      <c r="M4" s="5"/>
      <c r="N4" s="5"/>
      <c r="O4" s="5"/>
      <c r="P4" s="5"/>
      <c r="Q4" s="5"/>
      <c r="R4" s="5"/>
      <c r="S4" s="5"/>
      <c r="T4" s="5"/>
      <c r="U4" s="5"/>
      <c r="V4" s="5"/>
      <c r="W4" s="5"/>
      <c r="X4" s="5"/>
      <c r="Y4" s="5"/>
      <c r="Z4" s="5"/>
      <c r="AA4" s="6"/>
      <c r="AB4" s="5"/>
      <c r="AC4" s="5"/>
      <c r="AD4" s="5"/>
      <c r="AL4" s="4"/>
      <c r="AM4" s="209" t="s">
        <v>187</v>
      </c>
      <c r="AN4" s="4"/>
      <c r="AO4" s="4"/>
      <c r="AP4" s="4"/>
      <c r="AQ4" s="4"/>
    </row>
    <row r="5" spans="1:43" x14ac:dyDescent="0.25">
      <c r="A5" s="41" t="s">
        <v>146</v>
      </c>
      <c r="B5" s="42"/>
      <c r="C5" s="42"/>
      <c r="D5" s="42"/>
      <c r="E5" s="42"/>
      <c r="F5" s="42"/>
      <c r="G5" s="42"/>
      <c r="H5" s="42"/>
      <c r="I5" s="42"/>
      <c r="J5" s="42"/>
      <c r="K5" s="42"/>
      <c r="L5" s="42"/>
      <c r="M5" s="42"/>
      <c r="N5" s="42"/>
      <c r="O5" s="42"/>
      <c r="P5" s="42"/>
      <c r="Q5" s="42"/>
      <c r="R5" s="42"/>
      <c r="S5" s="42"/>
      <c r="T5" s="42"/>
      <c r="U5" s="42"/>
      <c r="V5" s="42"/>
      <c r="W5" s="42"/>
      <c r="X5" s="42"/>
      <c r="Y5" s="42"/>
      <c r="Z5" s="42"/>
      <c r="AA5" s="42"/>
      <c r="AB5" s="43"/>
      <c r="AC5" s="8" t="s">
        <v>147</v>
      </c>
      <c r="AD5" s="9" t="s">
        <v>36</v>
      </c>
      <c r="AL5" s="4"/>
      <c r="AM5" s="209" t="s">
        <v>195</v>
      </c>
      <c r="AN5" s="4"/>
      <c r="AO5" s="4"/>
      <c r="AP5" s="4"/>
      <c r="AQ5" s="4"/>
    </row>
    <row r="6" spans="1:43" ht="15.75" customHeight="1" x14ac:dyDescent="0.3">
      <c r="A6" s="44" t="s">
        <v>148</v>
      </c>
      <c r="B6" s="45"/>
      <c r="C6" s="45"/>
      <c r="D6" s="45"/>
      <c r="E6" s="45"/>
      <c r="F6" s="181" t="str">
        <f>+'UT 1'!F6:AD6</f>
        <v>ÁLGEBRA LINEAL</v>
      </c>
      <c r="G6" s="182"/>
      <c r="H6" s="182"/>
      <c r="I6" s="182"/>
      <c r="J6" s="182"/>
      <c r="K6" s="182"/>
      <c r="L6" s="182"/>
      <c r="M6" s="182"/>
      <c r="N6" s="182"/>
      <c r="O6" s="182"/>
      <c r="P6" s="182"/>
      <c r="Q6" s="182"/>
      <c r="R6" s="182"/>
      <c r="S6" s="182"/>
      <c r="T6" s="182"/>
      <c r="U6" s="182"/>
      <c r="V6" s="182"/>
      <c r="W6" s="182"/>
      <c r="X6" s="182"/>
      <c r="Y6" s="182"/>
      <c r="Z6" s="182"/>
      <c r="AA6" s="182"/>
      <c r="AB6" s="182"/>
      <c r="AC6" s="183"/>
      <c r="AD6" s="184"/>
      <c r="AL6" s="4"/>
      <c r="AM6" s="209" t="s">
        <v>199</v>
      </c>
      <c r="AN6" s="4"/>
      <c r="AO6" s="4"/>
      <c r="AP6" s="4"/>
      <c r="AQ6" s="4"/>
    </row>
    <row r="7" spans="1:43" ht="15.75" x14ac:dyDescent="0.25">
      <c r="A7" s="50" t="s">
        <v>149</v>
      </c>
      <c r="B7" s="51"/>
      <c r="C7" s="51"/>
      <c r="D7" s="51"/>
      <c r="E7" s="52"/>
      <c r="F7" s="53" t="str">
        <f>+VLOOKUP(F6,BD!B:VI,2,0)</f>
        <v>TECNOLOGÍAS DE LA INFORMACIÓN ÁREA DESARROLLO DE SOFTWARE MULTIPLATAFORMA</v>
      </c>
      <c r="G7" s="54"/>
      <c r="H7" s="54"/>
      <c r="I7" s="54"/>
      <c r="J7" s="54"/>
      <c r="K7" s="54"/>
      <c r="L7" s="54"/>
      <c r="M7" s="54"/>
      <c r="N7" s="54"/>
      <c r="O7" s="54"/>
      <c r="P7" s="54"/>
      <c r="Q7" s="54"/>
      <c r="R7" s="54"/>
      <c r="S7" s="54"/>
      <c r="T7" s="54"/>
      <c r="U7" s="54"/>
      <c r="V7" s="54"/>
      <c r="W7" s="54"/>
      <c r="X7" s="54"/>
      <c r="Y7" s="54"/>
      <c r="Z7" s="54"/>
      <c r="AA7" s="54"/>
      <c r="AB7" s="54"/>
      <c r="AC7" s="54"/>
      <c r="AD7" s="55"/>
      <c r="AL7" s="4"/>
      <c r="AM7" s="209" t="s">
        <v>200</v>
      </c>
      <c r="AN7" s="4"/>
      <c r="AO7" s="4"/>
      <c r="AP7" s="4"/>
      <c r="AQ7" s="4"/>
    </row>
    <row r="8" spans="1:43" x14ac:dyDescent="0.25">
      <c r="A8" s="62" t="s">
        <v>179</v>
      </c>
      <c r="B8" s="63"/>
      <c r="C8" s="63"/>
      <c r="D8" s="63"/>
      <c r="E8" s="63"/>
      <c r="F8" s="72">
        <f>+VLOOKUP(F6,BD!B:VI,299,0)</f>
        <v>0</v>
      </c>
      <c r="G8" s="73"/>
      <c r="H8" s="73"/>
      <c r="I8" s="73"/>
      <c r="J8" s="73"/>
      <c r="K8" s="73"/>
      <c r="L8" s="73"/>
      <c r="M8" s="73"/>
      <c r="N8" s="73"/>
      <c r="O8" s="73"/>
      <c r="P8" s="73"/>
      <c r="Q8" s="73"/>
      <c r="R8" s="73"/>
      <c r="S8" s="73"/>
      <c r="T8" s="73"/>
      <c r="U8" s="73"/>
      <c r="V8" s="73"/>
      <c r="W8" s="73"/>
      <c r="X8" s="73"/>
      <c r="Y8" s="73"/>
      <c r="Z8" s="73"/>
      <c r="AA8" s="73"/>
      <c r="AB8" s="73"/>
      <c r="AC8" s="73"/>
      <c r="AD8" s="74"/>
      <c r="AL8" s="4"/>
      <c r="AM8" s="209" t="s">
        <v>203</v>
      </c>
      <c r="AN8" s="4"/>
      <c r="AO8" s="4"/>
      <c r="AP8" s="4"/>
      <c r="AQ8" s="4"/>
    </row>
    <row r="9" spans="1:43" ht="15.75" customHeight="1" x14ac:dyDescent="0.25">
      <c r="A9" s="44" t="s">
        <v>150</v>
      </c>
      <c r="B9" s="45"/>
      <c r="C9" s="45"/>
      <c r="D9" s="45"/>
      <c r="E9" s="45"/>
      <c r="F9" s="64" t="str">
        <f>+VLOOKUP(F6,BD!B:VI,4,0)</f>
        <v>Primero</v>
      </c>
      <c r="G9" s="65"/>
      <c r="H9" s="66"/>
      <c r="I9" s="10" t="s">
        <v>151</v>
      </c>
      <c r="J9" s="11"/>
      <c r="K9" s="11"/>
      <c r="L9" s="12">
        <f>+VLOOKUP(F6,BD!B:VI,300,0)</f>
        <v>0</v>
      </c>
      <c r="M9" s="67" t="s">
        <v>152</v>
      </c>
      <c r="N9" s="68"/>
      <c r="O9" s="68"/>
      <c r="P9" s="13">
        <f>+VLOOKUP(F6,BD!B:VI,301,0)</f>
        <v>0</v>
      </c>
      <c r="Q9" s="67" t="s">
        <v>153</v>
      </c>
      <c r="R9" s="68"/>
      <c r="S9" s="68"/>
      <c r="T9" s="68"/>
      <c r="U9" s="14">
        <f>+VLOOKUP(F6,BD!B:VI,8,0)</f>
        <v>6</v>
      </c>
      <c r="V9" s="67" t="s">
        <v>154</v>
      </c>
      <c r="W9" s="68"/>
      <c r="X9" s="68"/>
      <c r="Y9" s="68"/>
      <c r="Z9" s="69">
        <f>+VLOOKUP(F6,BD!B:VI,345,0)</f>
        <v>0</v>
      </c>
      <c r="AA9" s="70"/>
      <c r="AB9" s="70"/>
      <c r="AC9" s="70"/>
      <c r="AD9" s="71"/>
      <c r="AL9" s="4"/>
      <c r="AM9" s="209" t="s">
        <v>194</v>
      </c>
      <c r="AN9" s="4"/>
      <c r="AO9" s="4"/>
      <c r="AP9" s="4"/>
      <c r="AQ9" s="4"/>
    </row>
    <row r="10" spans="1:43" x14ac:dyDescent="0.25">
      <c r="A10" s="41" t="s">
        <v>155</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3"/>
      <c r="AL10" s="4"/>
      <c r="AM10" s="209" t="s">
        <v>189</v>
      </c>
      <c r="AN10" s="4"/>
      <c r="AO10" s="4"/>
      <c r="AP10" s="4"/>
      <c r="AQ10" s="4"/>
    </row>
    <row r="11" spans="1:43" ht="34.5" customHeight="1" x14ac:dyDescent="0.25">
      <c r="A11" s="56">
        <f>+VLOOKUP(F6,BD!B:VI,303,0)</f>
        <v>0</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8"/>
      <c r="AL11" s="4"/>
      <c r="AM11" s="209" t="s">
        <v>204</v>
      </c>
      <c r="AN11" s="4"/>
      <c r="AO11" s="4"/>
      <c r="AP11" s="4"/>
      <c r="AQ11" s="4"/>
    </row>
    <row r="12" spans="1:43" x14ac:dyDescent="0.25">
      <c r="A12" s="41" t="s">
        <v>211</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3"/>
      <c r="AL12" s="3" t="s">
        <v>181</v>
      </c>
      <c r="AM12" s="209" t="s">
        <v>205</v>
      </c>
      <c r="AN12" s="4"/>
      <c r="AO12" s="4"/>
      <c r="AP12" s="4"/>
      <c r="AQ12" s="4"/>
    </row>
    <row r="13" spans="1:43" ht="21" customHeight="1" x14ac:dyDescent="0.25">
      <c r="A13" s="59"/>
      <c r="B13" s="60"/>
      <c r="C13" s="60"/>
      <c r="D13" s="60"/>
      <c r="E13" s="60"/>
      <c r="F13" s="60"/>
      <c r="G13" s="60"/>
      <c r="H13" s="60"/>
      <c r="I13" s="60"/>
      <c r="J13" s="60"/>
      <c r="K13" s="60"/>
      <c r="L13" s="60"/>
      <c r="M13" s="60"/>
      <c r="N13" s="60"/>
      <c r="O13" s="61"/>
      <c r="P13" s="34" t="s">
        <v>156</v>
      </c>
      <c r="Q13" s="59"/>
      <c r="R13" s="60"/>
      <c r="S13" s="60"/>
      <c r="T13" s="60"/>
      <c r="U13" s="60"/>
      <c r="V13" s="60"/>
      <c r="W13" s="60"/>
      <c r="X13" s="60"/>
      <c r="Y13" s="60"/>
      <c r="Z13" s="60"/>
      <c r="AA13" s="60"/>
      <c r="AB13" s="60"/>
      <c r="AC13" s="60"/>
      <c r="AD13" s="61"/>
      <c r="AE13" s="7" t="s">
        <v>156</v>
      </c>
      <c r="AL13" s="3" t="s">
        <v>182</v>
      </c>
      <c r="AM13" s="209" t="s">
        <v>191</v>
      </c>
      <c r="AN13" s="4"/>
      <c r="AO13" s="4"/>
      <c r="AP13" s="4"/>
      <c r="AQ13" s="4"/>
    </row>
    <row r="14" spans="1:43" ht="21" customHeight="1" x14ac:dyDescent="0.25">
      <c r="A14" s="59"/>
      <c r="B14" s="60"/>
      <c r="C14" s="60"/>
      <c r="D14" s="60"/>
      <c r="E14" s="60"/>
      <c r="F14" s="60"/>
      <c r="G14" s="60"/>
      <c r="H14" s="60"/>
      <c r="I14" s="60"/>
      <c r="J14" s="60"/>
      <c r="K14" s="60"/>
      <c r="L14" s="60"/>
      <c r="M14" s="60"/>
      <c r="N14" s="60"/>
      <c r="O14" s="61"/>
      <c r="P14" s="34" t="s">
        <v>156</v>
      </c>
      <c r="Q14" s="59"/>
      <c r="R14" s="60"/>
      <c r="S14" s="60"/>
      <c r="T14" s="60"/>
      <c r="U14" s="60"/>
      <c r="V14" s="60"/>
      <c r="W14" s="60"/>
      <c r="X14" s="60"/>
      <c r="Y14" s="60"/>
      <c r="Z14" s="60"/>
      <c r="AA14" s="60"/>
      <c r="AB14" s="60"/>
      <c r="AC14" s="60"/>
      <c r="AD14" s="61"/>
      <c r="AE14" s="7" t="s">
        <v>156</v>
      </c>
      <c r="AL14" s="3" t="s">
        <v>183</v>
      </c>
      <c r="AM14" s="209" t="s">
        <v>197</v>
      </c>
      <c r="AN14" s="4"/>
      <c r="AO14" s="4"/>
      <c r="AP14" s="4"/>
      <c r="AQ14" s="4"/>
    </row>
    <row r="15" spans="1:43" x14ac:dyDescent="0.25">
      <c r="A15" s="84" t="s">
        <v>185</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c r="AL15" s="4"/>
      <c r="AM15" s="209" t="s">
        <v>206</v>
      </c>
      <c r="AN15" s="4"/>
      <c r="AO15" s="4"/>
      <c r="AP15" s="4"/>
      <c r="AQ15" s="4"/>
    </row>
    <row r="16" spans="1:43" x14ac:dyDescent="0.25">
      <c r="A16" s="87" t="s">
        <v>157</v>
      </c>
      <c r="B16" s="87"/>
      <c r="C16" s="87"/>
      <c r="D16" s="87"/>
      <c r="E16" s="87"/>
      <c r="F16" s="87"/>
      <c r="G16" s="87"/>
      <c r="H16" s="88" t="s">
        <v>158</v>
      </c>
      <c r="I16" s="88"/>
      <c r="J16" s="88"/>
      <c r="K16" s="88"/>
      <c r="L16" s="88"/>
      <c r="M16" s="88"/>
      <c r="N16" s="88"/>
      <c r="O16" s="88"/>
      <c r="P16" s="88"/>
      <c r="Q16" s="88"/>
      <c r="R16" s="88"/>
      <c r="S16" s="88"/>
      <c r="T16" s="88"/>
      <c r="U16" s="88"/>
      <c r="V16" s="88"/>
      <c r="W16" s="88"/>
      <c r="X16" s="88"/>
      <c r="Y16" s="89"/>
      <c r="Z16" s="90" t="s">
        <v>159</v>
      </c>
      <c r="AA16" s="91"/>
      <c r="AB16" s="92" t="s">
        <v>160</v>
      </c>
      <c r="AC16" s="93"/>
      <c r="AD16" s="94"/>
      <c r="AL16" s="4"/>
      <c r="AM16" s="209" t="s">
        <v>192</v>
      </c>
      <c r="AN16" s="4"/>
      <c r="AO16" s="4"/>
      <c r="AP16" s="4"/>
      <c r="AQ16" s="4"/>
    </row>
    <row r="17" spans="1:43" s="16" customFormat="1" ht="39" customHeight="1" x14ac:dyDescent="0.25">
      <c r="A17" s="75" t="str">
        <f>IF(VLOOKUP(F6,BD!B:VI,304,0)=0,"----------------------------------------------------",(VLOOKUP(F6,BD!B:VI,304,0)))</f>
        <v>----------------------------------------------------</v>
      </c>
      <c r="B17" s="76"/>
      <c r="C17" s="76"/>
      <c r="D17" s="76"/>
      <c r="E17" s="76"/>
      <c r="F17" s="76"/>
      <c r="G17" s="77"/>
      <c r="H17" s="188"/>
      <c r="I17" s="79"/>
      <c r="J17" s="79"/>
      <c r="K17" s="79"/>
      <c r="L17" s="79"/>
      <c r="M17" s="79"/>
      <c r="N17" s="79"/>
      <c r="O17" s="79"/>
      <c r="P17" s="79"/>
      <c r="Q17" s="79"/>
      <c r="R17" s="79"/>
      <c r="S17" s="79"/>
      <c r="T17" s="79"/>
      <c r="U17" s="79"/>
      <c r="V17" s="79"/>
      <c r="W17" s="79"/>
      <c r="X17" s="79"/>
      <c r="Y17" s="80"/>
      <c r="Z17" s="81"/>
      <c r="AA17" s="82"/>
      <c r="AB17" s="83" t="str">
        <f>+IF(Z17="","","Firma de conclusión del tema")</f>
        <v/>
      </c>
      <c r="AC17" s="83"/>
      <c r="AD17" s="83"/>
      <c r="AE17" s="15"/>
      <c r="AM17" s="209" t="s">
        <v>207</v>
      </c>
    </row>
    <row r="18" spans="1:43" s="16" customFormat="1" ht="39" customHeight="1" x14ac:dyDescent="0.25">
      <c r="A18" s="75" t="str">
        <f>IF(VLOOKUP(F6,BD!B:VI,308,0)=0,"----------------------------------------------------",(VLOOKUP(F6,BD!B:VI,308,0)))</f>
        <v>----------------------------------------------------</v>
      </c>
      <c r="B18" s="76"/>
      <c r="C18" s="76"/>
      <c r="D18" s="76"/>
      <c r="E18" s="76"/>
      <c r="F18" s="76"/>
      <c r="G18" s="77"/>
      <c r="H18" s="188"/>
      <c r="I18" s="79"/>
      <c r="J18" s="79"/>
      <c r="K18" s="79"/>
      <c r="L18" s="79"/>
      <c r="M18" s="79"/>
      <c r="N18" s="79"/>
      <c r="O18" s="79"/>
      <c r="P18" s="79"/>
      <c r="Q18" s="79"/>
      <c r="R18" s="79"/>
      <c r="S18" s="79"/>
      <c r="T18" s="79"/>
      <c r="U18" s="79"/>
      <c r="V18" s="79"/>
      <c r="W18" s="79"/>
      <c r="X18" s="79"/>
      <c r="Y18" s="80"/>
      <c r="Z18" s="81"/>
      <c r="AA18" s="82"/>
      <c r="AB18" s="83" t="str">
        <f t="shared" ref="AB18:AB23" si="0">+IF(Z18="","","Firma de conclusión del tema")</f>
        <v/>
      </c>
      <c r="AC18" s="83"/>
      <c r="AD18" s="83"/>
      <c r="AE18" s="15"/>
      <c r="AM18" s="209" t="s">
        <v>193</v>
      </c>
    </row>
    <row r="19" spans="1:43" s="16" customFormat="1" ht="39" customHeight="1" x14ac:dyDescent="0.25">
      <c r="A19" s="75" t="str">
        <f>IF(VLOOKUP(F6,BD!B:VI,312,0)=0,"----------------------------------------------------",(VLOOKUP(F6,BD!B:VI,312,0)))</f>
        <v>----------------------------------------------------</v>
      </c>
      <c r="B19" s="76"/>
      <c r="C19" s="76"/>
      <c r="D19" s="76"/>
      <c r="E19" s="76"/>
      <c r="F19" s="76"/>
      <c r="G19" s="77"/>
      <c r="H19" s="188"/>
      <c r="I19" s="79"/>
      <c r="J19" s="79"/>
      <c r="K19" s="79"/>
      <c r="L19" s="79"/>
      <c r="M19" s="79"/>
      <c r="N19" s="79"/>
      <c r="O19" s="79"/>
      <c r="P19" s="79"/>
      <c r="Q19" s="79"/>
      <c r="R19" s="79"/>
      <c r="S19" s="79"/>
      <c r="T19" s="79"/>
      <c r="U19" s="79"/>
      <c r="V19" s="79"/>
      <c r="W19" s="79"/>
      <c r="X19" s="79"/>
      <c r="Y19" s="80"/>
      <c r="Z19" s="81"/>
      <c r="AA19" s="82"/>
      <c r="AB19" s="83" t="str">
        <f t="shared" si="0"/>
        <v/>
      </c>
      <c r="AC19" s="83"/>
      <c r="AD19" s="83"/>
      <c r="AE19" s="15"/>
      <c r="AM19" s="209" t="s">
        <v>198</v>
      </c>
    </row>
    <row r="20" spans="1:43" s="16" customFormat="1" ht="39" customHeight="1" x14ac:dyDescent="0.25">
      <c r="A20" s="75" t="str">
        <f>IF(VLOOKUP(F6,BD!B:VI,316,0)=0,"----------------------------------------------------",(VLOOKUP(F6,BD!B:VI,316,0)))</f>
        <v>----------------------------------------------------</v>
      </c>
      <c r="B20" s="76"/>
      <c r="C20" s="76"/>
      <c r="D20" s="76"/>
      <c r="E20" s="76"/>
      <c r="F20" s="76"/>
      <c r="G20" s="77"/>
      <c r="H20" s="188"/>
      <c r="I20" s="79"/>
      <c r="J20" s="79"/>
      <c r="K20" s="79"/>
      <c r="L20" s="79"/>
      <c r="M20" s="79"/>
      <c r="N20" s="79"/>
      <c r="O20" s="79"/>
      <c r="P20" s="79"/>
      <c r="Q20" s="79"/>
      <c r="R20" s="79"/>
      <c r="S20" s="79"/>
      <c r="T20" s="79"/>
      <c r="U20" s="79"/>
      <c r="V20" s="79"/>
      <c r="W20" s="79"/>
      <c r="X20" s="79"/>
      <c r="Y20" s="80"/>
      <c r="Z20" s="81"/>
      <c r="AA20" s="82"/>
      <c r="AB20" s="83" t="str">
        <f t="shared" si="0"/>
        <v/>
      </c>
      <c r="AC20" s="83"/>
      <c r="AD20" s="83"/>
      <c r="AE20" s="15"/>
      <c r="AM20" s="209" t="s">
        <v>190</v>
      </c>
    </row>
    <row r="21" spans="1:43" s="16" customFormat="1" ht="39" customHeight="1" x14ac:dyDescent="0.25">
      <c r="A21" s="75" t="str">
        <f>IF(VLOOKUP(F6,BD!B:VI,320,0)=0,"----------------------------------------------------",(VLOOKUP(F6,BD!B:VI,320,0)))</f>
        <v>----------------------------------------------------</v>
      </c>
      <c r="B21" s="76"/>
      <c r="C21" s="76"/>
      <c r="D21" s="76"/>
      <c r="E21" s="76"/>
      <c r="F21" s="76"/>
      <c r="G21" s="77"/>
      <c r="H21" s="188"/>
      <c r="I21" s="79"/>
      <c r="J21" s="79"/>
      <c r="K21" s="79"/>
      <c r="L21" s="79"/>
      <c r="M21" s="79"/>
      <c r="N21" s="79"/>
      <c r="O21" s="79"/>
      <c r="P21" s="79"/>
      <c r="Q21" s="79"/>
      <c r="R21" s="79"/>
      <c r="S21" s="79"/>
      <c r="T21" s="79"/>
      <c r="U21" s="79"/>
      <c r="V21" s="79"/>
      <c r="W21" s="79"/>
      <c r="X21" s="79"/>
      <c r="Y21" s="80"/>
      <c r="Z21" s="81"/>
      <c r="AA21" s="82"/>
      <c r="AB21" s="83" t="str">
        <f t="shared" si="0"/>
        <v/>
      </c>
      <c r="AC21" s="83"/>
      <c r="AD21" s="83"/>
      <c r="AE21" s="15"/>
      <c r="AM21" s="209" t="s">
        <v>196</v>
      </c>
    </row>
    <row r="22" spans="1:43" s="16" customFormat="1" ht="39" customHeight="1" x14ac:dyDescent="0.25">
      <c r="A22" s="75" t="str">
        <f>IF(VLOOKUP(F6,BD!B:VI,324,0)=0,"----------------------------------------------------",(VLOOKUP(F6,BD!B:VI,324,0)))</f>
        <v>----------------------------------------------------</v>
      </c>
      <c r="B22" s="76"/>
      <c r="C22" s="76"/>
      <c r="D22" s="76"/>
      <c r="E22" s="76"/>
      <c r="F22" s="76"/>
      <c r="G22" s="77"/>
      <c r="H22" s="188"/>
      <c r="I22" s="79"/>
      <c r="J22" s="79"/>
      <c r="K22" s="79"/>
      <c r="L22" s="79"/>
      <c r="M22" s="79"/>
      <c r="N22" s="79"/>
      <c r="O22" s="79"/>
      <c r="P22" s="79"/>
      <c r="Q22" s="79"/>
      <c r="R22" s="79"/>
      <c r="S22" s="79"/>
      <c r="T22" s="79"/>
      <c r="U22" s="79"/>
      <c r="V22" s="79"/>
      <c r="W22" s="79"/>
      <c r="X22" s="79"/>
      <c r="Y22" s="80"/>
      <c r="Z22" s="81"/>
      <c r="AA22" s="82"/>
      <c r="AB22" s="83" t="str">
        <f t="shared" si="0"/>
        <v/>
      </c>
      <c r="AC22" s="83"/>
      <c r="AD22" s="83"/>
      <c r="AE22" s="15"/>
      <c r="AM22" s="209" t="s">
        <v>208</v>
      </c>
    </row>
    <row r="23" spans="1:43" s="16" customFormat="1" ht="39" customHeight="1" x14ac:dyDescent="0.25">
      <c r="A23" s="75" t="str">
        <f>IF(VLOOKUP(F6,BD!B:VI,328,0)=0,"----------------------------------------------------",(VLOOKUP(F6,BD!B:VI,328,0)))</f>
        <v>----------------------------------------------------</v>
      </c>
      <c r="B23" s="76"/>
      <c r="C23" s="76"/>
      <c r="D23" s="76"/>
      <c r="E23" s="76"/>
      <c r="F23" s="76"/>
      <c r="G23" s="77"/>
      <c r="H23" s="188"/>
      <c r="I23" s="79"/>
      <c r="J23" s="79"/>
      <c r="K23" s="79"/>
      <c r="L23" s="79"/>
      <c r="M23" s="79"/>
      <c r="N23" s="79"/>
      <c r="O23" s="79"/>
      <c r="P23" s="79"/>
      <c r="Q23" s="79"/>
      <c r="R23" s="79"/>
      <c r="S23" s="79"/>
      <c r="T23" s="79"/>
      <c r="U23" s="79"/>
      <c r="V23" s="79"/>
      <c r="W23" s="79"/>
      <c r="X23" s="79"/>
      <c r="Y23" s="80"/>
      <c r="Z23" s="81"/>
      <c r="AA23" s="82"/>
      <c r="AB23" s="83" t="str">
        <f t="shared" si="0"/>
        <v/>
      </c>
      <c r="AC23" s="83"/>
      <c r="AD23" s="83"/>
      <c r="AE23" s="15"/>
      <c r="AM23" s="209" t="s">
        <v>209</v>
      </c>
    </row>
    <row r="24" spans="1:43" ht="18" customHeight="1" x14ac:dyDescent="0.25">
      <c r="A24" s="95" t="s">
        <v>186</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7"/>
      <c r="AL24" s="3" t="s">
        <v>184</v>
      </c>
      <c r="AM24" s="209" t="s">
        <v>188</v>
      </c>
      <c r="AN24" s="4"/>
      <c r="AO24" s="4"/>
      <c r="AP24" s="4"/>
      <c r="AQ24" s="4"/>
    </row>
    <row r="25" spans="1:43" x14ac:dyDescent="0.25">
      <c r="A25" s="17" t="s">
        <v>161</v>
      </c>
      <c r="B25" s="88" t="s">
        <v>162</v>
      </c>
      <c r="C25" s="88"/>
      <c r="D25" s="88"/>
      <c r="E25" s="88"/>
      <c r="F25" s="88"/>
      <c r="G25" s="88"/>
      <c r="H25" s="88"/>
      <c r="I25" s="88"/>
      <c r="J25" s="88"/>
      <c r="K25" s="88"/>
      <c r="L25" s="88"/>
      <c r="M25" s="88"/>
      <c r="N25" s="88"/>
      <c r="O25" s="88"/>
      <c r="P25" s="88"/>
      <c r="Q25" s="88"/>
      <c r="R25" s="89"/>
      <c r="S25" s="18" t="s">
        <v>163</v>
      </c>
      <c r="T25" s="87" t="s">
        <v>164</v>
      </c>
      <c r="U25" s="87"/>
      <c r="V25" s="87"/>
      <c r="W25" s="87"/>
      <c r="X25" s="19"/>
      <c r="Y25" s="20" t="s">
        <v>165</v>
      </c>
      <c r="Z25" s="98" t="s">
        <v>166</v>
      </c>
      <c r="AA25" s="98"/>
      <c r="AB25" s="98"/>
      <c r="AC25" s="98"/>
      <c r="AD25" s="98"/>
      <c r="AL25" s="4"/>
      <c r="AM25" s="209" t="s">
        <v>201</v>
      </c>
      <c r="AN25" s="4"/>
      <c r="AO25" s="4"/>
      <c r="AP25" s="4"/>
      <c r="AQ25" s="4"/>
    </row>
    <row r="26" spans="1:43" ht="13.5" customHeight="1" x14ac:dyDescent="0.25">
      <c r="A26" s="99">
        <v>1</v>
      </c>
      <c r="B26" s="102"/>
      <c r="C26" s="103"/>
      <c r="D26" s="103"/>
      <c r="E26" s="103"/>
      <c r="F26" s="103"/>
      <c r="G26" s="103"/>
      <c r="H26" s="103"/>
      <c r="I26" s="103"/>
      <c r="J26" s="103"/>
      <c r="K26" s="103"/>
      <c r="L26" s="103"/>
      <c r="M26" s="103"/>
      <c r="N26" s="103"/>
      <c r="O26" s="103"/>
      <c r="P26" s="103"/>
      <c r="Q26" s="103"/>
      <c r="R26" s="104"/>
      <c r="S26" s="29"/>
      <c r="T26" s="111"/>
      <c r="U26" s="112"/>
      <c r="V26" s="112"/>
      <c r="W26" s="112"/>
      <c r="X26" s="113"/>
      <c r="Y26" s="21"/>
      <c r="Z26" s="114"/>
      <c r="AA26" s="115"/>
      <c r="AB26" s="115"/>
      <c r="AC26" s="115"/>
      <c r="AD26" s="116"/>
      <c r="AL26" s="4"/>
      <c r="AM26" s="4"/>
      <c r="AN26" s="4"/>
      <c r="AO26" s="4"/>
      <c r="AP26" s="4"/>
      <c r="AQ26" s="4"/>
    </row>
    <row r="27" spans="1:43" ht="13.5" customHeight="1" x14ac:dyDescent="0.25">
      <c r="A27" s="100"/>
      <c r="B27" s="105"/>
      <c r="C27" s="106"/>
      <c r="D27" s="106"/>
      <c r="E27" s="106"/>
      <c r="F27" s="106"/>
      <c r="G27" s="106"/>
      <c r="H27" s="106"/>
      <c r="I27" s="106"/>
      <c r="J27" s="106"/>
      <c r="K27" s="106"/>
      <c r="L27" s="106"/>
      <c r="M27" s="106"/>
      <c r="N27" s="106"/>
      <c r="O27" s="106"/>
      <c r="P27" s="106"/>
      <c r="Q27" s="106"/>
      <c r="R27" s="107"/>
      <c r="S27" s="29"/>
      <c r="T27" s="111"/>
      <c r="U27" s="112"/>
      <c r="V27" s="112"/>
      <c r="W27" s="112"/>
      <c r="X27" s="113"/>
      <c r="Y27" s="21"/>
      <c r="Z27" s="117"/>
      <c r="AA27" s="118"/>
      <c r="AB27" s="118"/>
      <c r="AC27" s="118"/>
      <c r="AD27" s="119"/>
      <c r="AL27" s="4"/>
      <c r="AM27" s="4"/>
      <c r="AN27" s="4"/>
      <c r="AO27" s="4"/>
      <c r="AP27" s="4"/>
      <c r="AQ27" s="4"/>
    </row>
    <row r="28" spans="1:43" ht="13.5" customHeight="1" x14ac:dyDescent="0.25">
      <c r="A28" s="101"/>
      <c r="B28" s="108"/>
      <c r="C28" s="109"/>
      <c r="D28" s="109"/>
      <c r="E28" s="109"/>
      <c r="F28" s="109"/>
      <c r="G28" s="109"/>
      <c r="H28" s="109"/>
      <c r="I28" s="109"/>
      <c r="J28" s="109"/>
      <c r="K28" s="109"/>
      <c r="L28" s="109"/>
      <c r="M28" s="109"/>
      <c r="N28" s="109"/>
      <c r="O28" s="109"/>
      <c r="P28" s="109"/>
      <c r="Q28" s="109"/>
      <c r="R28" s="110"/>
      <c r="S28" s="29"/>
      <c r="T28" s="111"/>
      <c r="U28" s="112"/>
      <c r="V28" s="112"/>
      <c r="W28" s="112"/>
      <c r="X28" s="113"/>
      <c r="Y28" s="21"/>
      <c r="Z28" s="120"/>
      <c r="AA28" s="121"/>
      <c r="AB28" s="121"/>
      <c r="AC28" s="121"/>
      <c r="AD28" s="122"/>
      <c r="AL28" s="4"/>
      <c r="AM28" s="4"/>
      <c r="AN28" s="4"/>
      <c r="AO28" s="4"/>
      <c r="AP28" s="4"/>
      <c r="AQ28" s="4"/>
    </row>
    <row r="29" spans="1:43" ht="13.5" customHeight="1" x14ac:dyDescent="0.25">
      <c r="A29" s="99">
        <v>2</v>
      </c>
      <c r="B29" s="102"/>
      <c r="C29" s="103"/>
      <c r="D29" s="103"/>
      <c r="E29" s="103"/>
      <c r="F29" s="103"/>
      <c r="G29" s="103"/>
      <c r="H29" s="103"/>
      <c r="I29" s="103"/>
      <c r="J29" s="103"/>
      <c r="K29" s="103"/>
      <c r="L29" s="103"/>
      <c r="M29" s="103"/>
      <c r="N29" s="103"/>
      <c r="O29" s="103"/>
      <c r="P29" s="103"/>
      <c r="Q29" s="103"/>
      <c r="R29" s="104"/>
      <c r="S29" s="29"/>
      <c r="T29" s="111"/>
      <c r="U29" s="112"/>
      <c r="V29" s="112"/>
      <c r="W29" s="112"/>
      <c r="X29" s="113"/>
      <c r="Y29" s="21"/>
      <c r="Z29" s="114"/>
      <c r="AA29" s="115"/>
      <c r="AB29" s="115"/>
      <c r="AC29" s="115"/>
      <c r="AD29" s="116"/>
      <c r="AL29" s="4"/>
      <c r="AM29" s="4"/>
      <c r="AN29" s="4"/>
      <c r="AO29" s="4"/>
      <c r="AP29" s="4"/>
      <c r="AQ29" s="4"/>
    </row>
    <row r="30" spans="1:43" ht="13.5" customHeight="1" x14ac:dyDescent="0.25">
      <c r="A30" s="100"/>
      <c r="B30" s="105"/>
      <c r="C30" s="106"/>
      <c r="D30" s="106"/>
      <c r="E30" s="106"/>
      <c r="F30" s="106"/>
      <c r="G30" s="106"/>
      <c r="H30" s="106"/>
      <c r="I30" s="106"/>
      <c r="J30" s="106"/>
      <c r="K30" s="106"/>
      <c r="L30" s="106"/>
      <c r="M30" s="106"/>
      <c r="N30" s="106"/>
      <c r="O30" s="106"/>
      <c r="P30" s="106"/>
      <c r="Q30" s="106"/>
      <c r="R30" s="107"/>
      <c r="S30" s="29"/>
      <c r="T30" s="111"/>
      <c r="U30" s="112"/>
      <c r="V30" s="112"/>
      <c r="W30" s="112"/>
      <c r="X30" s="113"/>
      <c r="Y30" s="21"/>
      <c r="Z30" s="117"/>
      <c r="AA30" s="118"/>
      <c r="AB30" s="118"/>
      <c r="AC30" s="118"/>
      <c r="AD30" s="119"/>
      <c r="AL30" s="4"/>
      <c r="AM30" s="4"/>
      <c r="AN30" s="4"/>
      <c r="AO30" s="4"/>
      <c r="AP30" s="4"/>
      <c r="AQ30" s="4"/>
    </row>
    <row r="31" spans="1:43" ht="13.5" customHeight="1" x14ac:dyDescent="0.25">
      <c r="A31" s="101"/>
      <c r="B31" s="108"/>
      <c r="C31" s="109"/>
      <c r="D31" s="109"/>
      <c r="E31" s="109"/>
      <c r="F31" s="109"/>
      <c r="G31" s="109"/>
      <c r="H31" s="109"/>
      <c r="I31" s="109"/>
      <c r="J31" s="109"/>
      <c r="K31" s="109"/>
      <c r="L31" s="109"/>
      <c r="M31" s="109"/>
      <c r="N31" s="109"/>
      <c r="O31" s="109"/>
      <c r="P31" s="109"/>
      <c r="Q31" s="109"/>
      <c r="R31" s="110"/>
      <c r="S31" s="29"/>
      <c r="T31" s="111"/>
      <c r="U31" s="112"/>
      <c r="V31" s="112"/>
      <c r="W31" s="112"/>
      <c r="X31" s="113"/>
      <c r="Y31" s="21"/>
      <c r="Z31" s="120"/>
      <c r="AA31" s="121"/>
      <c r="AB31" s="121"/>
      <c r="AC31" s="121"/>
      <c r="AD31" s="122"/>
      <c r="AL31" s="4"/>
      <c r="AM31" s="4"/>
      <c r="AN31" s="4"/>
      <c r="AO31" s="4"/>
      <c r="AP31" s="4"/>
      <c r="AQ31" s="4"/>
    </row>
    <row r="32" spans="1:43" ht="13.5" customHeight="1" x14ac:dyDescent="0.25">
      <c r="A32" s="99">
        <v>3</v>
      </c>
      <c r="B32" s="102"/>
      <c r="C32" s="103"/>
      <c r="D32" s="103"/>
      <c r="E32" s="103"/>
      <c r="F32" s="103"/>
      <c r="G32" s="103"/>
      <c r="H32" s="103"/>
      <c r="I32" s="103"/>
      <c r="J32" s="103"/>
      <c r="K32" s="103"/>
      <c r="L32" s="103"/>
      <c r="M32" s="103"/>
      <c r="N32" s="103"/>
      <c r="O32" s="103"/>
      <c r="P32" s="103"/>
      <c r="Q32" s="103"/>
      <c r="R32" s="104"/>
      <c r="S32" s="29"/>
      <c r="T32" s="111"/>
      <c r="U32" s="112"/>
      <c r="V32" s="112"/>
      <c r="W32" s="112"/>
      <c r="X32" s="113"/>
      <c r="Y32" s="21"/>
      <c r="Z32" s="114"/>
      <c r="AA32" s="115"/>
      <c r="AB32" s="115"/>
      <c r="AC32" s="115"/>
      <c r="AD32" s="116"/>
      <c r="AL32" s="4"/>
      <c r="AM32" s="4"/>
      <c r="AN32" s="4"/>
      <c r="AO32" s="4"/>
      <c r="AP32" s="4"/>
      <c r="AQ32" s="4"/>
    </row>
    <row r="33" spans="1:43" ht="13.5" customHeight="1" x14ac:dyDescent="0.25">
      <c r="A33" s="100"/>
      <c r="B33" s="105"/>
      <c r="C33" s="106"/>
      <c r="D33" s="106"/>
      <c r="E33" s="106"/>
      <c r="F33" s="106"/>
      <c r="G33" s="106"/>
      <c r="H33" s="106"/>
      <c r="I33" s="106"/>
      <c r="J33" s="106"/>
      <c r="K33" s="106"/>
      <c r="L33" s="106"/>
      <c r="M33" s="106"/>
      <c r="N33" s="106"/>
      <c r="O33" s="106"/>
      <c r="P33" s="106"/>
      <c r="Q33" s="106"/>
      <c r="R33" s="107"/>
      <c r="S33" s="29"/>
      <c r="T33" s="111"/>
      <c r="U33" s="112"/>
      <c r="V33" s="112"/>
      <c r="W33" s="112"/>
      <c r="X33" s="113"/>
      <c r="Y33" s="21"/>
      <c r="Z33" s="117"/>
      <c r="AA33" s="118"/>
      <c r="AB33" s="118"/>
      <c r="AC33" s="118"/>
      <c r="AD33" s="119"/>
      <c r="AL33" s="4"/>
      <c r="AM33" s="4"/>
      <c r="AN33" s="4"/>
      <c r="AO33" s="4"/>
      <c r="AP33" s="4"/>
      <c r="AQ33" s="4"/>
    </row>
    <row r="34" spans="1:43" ht="13.5" customHeight="1" x14ac:dyDescent="0.25">
      <c r="A34" s="101"/>
      <c r="B34" s="108"/>
      <c r="C34" s="109"/>
      <c r="D34" s="109"/>
      <c r="E34" s="109"/>
      <c r="F34" s="109"/>
      <c r="G34" s="109"/>
      <c r="H34" s="109"/>
      <c r="I34" s="109"/>
      <c r="J34" s="109"/>
      <c r="K34" s="109"/>
      <c r="L34" s="109"/>
      <c r="M34" s="109"/>
      <c r="N34" s="109"/>
      <c r="O34" s="109"/>
      <c r="P34" s="109"/>
      <c r="Q34" s="109"/>
      <c r="R34" s="110"/>
      <c r="S34" s="29"/>
      <c r="T34" s="111"/>
      <c r="U34" s="112"/>
      <c r="V34" s="112"/>
      <c r="W34" s="112"/>
      <c r="X34" s="113"/>
      <c r="Y34" s="21"/>
      <c r="Z34" s="120"/>
      <c r="AA34" s="121"/>
      <c r="AB34" s="121"/>
      <c r="AC34" s="121"/>
      <c r="AD34" s="122"/>
      <c r="AL34" s="4"/>
      <c r="AM34" s="4"/>
      <c r="AN34" s="4"/>
      <c r="AO34" s="4"/>
      <c r="AP34" s="4"/>
      <c r="AQ34" s="4"/>
    </row>
    <row r="35" spans="1:43" x14ac:dyDescent="0.25">
      <c r="A35" s="17" t="s">
        <v>161</v>
      </c>
      <c r="B35" s="88" t="s">
        <v>167</v>
      </c>
      <c r="C35" s="88"/>
      <c r="D35" s="88"/>
      <c r="E35" s="88"/>
      <c r="F35" s="88"/>
      <c r="G35" s="88"/>
      <c r="H35" s="88"/>
      <c r="I35" s="88"/>
      <c r="J35" s="88"/>
      <c r="K35" s="88"/>
      <c r="L35" s="88"/>
      <c r="M35" s="88"/>
      <c r="N35" s="88"/>
      <c r="O35" s="88"/>
      <c r="P35" s="88"/>
      <c r="Q35" s="88"/>
      <c r="R35" s="89"/>
      <c r="S35" s="33" t="s">
        <v>163</v>
      </c>
      <c r="T35" s="87" t="s">
        <v>164</v>
      </c>
      <c r="U35" s="87"/>
      <c r="V35" s="87"/>
      <c r="W35" s="87"/>
      <c r="X35" s="19"/>
      <c r="Y35" s="32" t="s">
        <v>165</v>
      </c>
      <c r="Z35" s="123" t="s">
        <v>166</v>
      </c>
      <c r="AA35" s="124"/>
      <c r="AB35" s="124"/>
      <c r="AC35" s="124"/>
      <c r="AD35" s="125"/>
      <c r="AL35" s="4"/>
      <c r="AM35" s="4"/>
      <c r="AN35" s="4"/>
      <c r="AO35" s="4"/>
      <c r="AP35" s="4"/>
      <c r="AQ35" s="4"/>
    </row>
    <row r="36" spans="1:43" ht="12.75" customHeight="1" x14ac:dyDescent="0.25">
      <c r="A36" s="99">
        <v>4</v>
      </c>
      <c r="B36" s="126"/>
      <c r="C36" s="127"/>
      <c r="D36" s="127"/>
      <c r="E36" s="127"/>
      <c r="F36" s="127"/>
      <c r="G36" s="127"/>
      <c r="H36" s="127"/>
      <c r="I36" s="127"/>
      <c r="J36" s="127"/>
      <c r="K36" s="127"/>
      <c r="L36" s="127"/>
      <c r="M36" s="127"/>
      <c r="N36" s="127"/>
      <c r="O36" s="127"/>
      <c r="P36" s="127"/>
      <c r="Q36" s="127"/>
      <c r="R36" s="128"/>
      <c r="S36" s="29"/>
      <c r="T36" s="111"/>
      <c r="U36" s="112"/>
      <c r="V36" s="112"/>
      <c r="W36" s="112"/>
      <c r="X36" s="113"/>
      <c r="Y36" s="21"/>
      <c r="Z36" s="114"/>
      <c r="AA36" s="115"/>
      <c r="AB36" s="115"/>
      <c r="AC36" s="115"/>
      <c r="AD36" s="116"/>
      <c r="AL36" s="4"/>
      <c r="AM36" s="4"/>
      <c r="AN36" s="4"/>
      <c r="AO36" s="4"/>
      <c r="AP36" s="4"/>
      <c r="AQ36" s="4"/>
    </row>
    <row r="37" spans="1:43" ht="12.75" customHeight="1" x14ac:dyDescent="0.25">
      <c r="A37" s="100"/>
      <c r="B37" s="129"/>
      <c r="C37" s="130"/>
      <c r="D37" s="130"/>
      <c r="E37" s="130"/>
      <c r="F37" s="130"/>
      <c r="G37" s="130"/>
      <c r="H37" s="130"/>
      <c r="I37" s="130"/>
      <c r="J37" s="130"/>
      <c r="K37" s="130"/>
      <c r="L37" s="130"/>
      <c r="M37" s="130"/>
      <c r="N37" s="130"/>
      <c r="O37" s="130"/>
      <c r="P37" s="130"/>
      <c r="Q37" s="130"/>
      <c r="R37" s="131"/>
      <c r="S37" s="29"/>
      <c r="T37" s="111"/>
      <c r="U37" s="112"/>
      <c r="V37" s="112"/>
      <c r="W37" s="112"/>
      <c r="X37" s="113"/>
      <c r="Y37" s="21"/>
      <c r="Z37" s="117"/>
      <c r="AA37" s="118"/>
      <c r="AB37" s="118"/>
      <c r="AC37" s="118"/>
      <c r="AD37" s="119"/>
      <c r="AL37" s="4"/>
      <c r="AM37" s="4"/>
      <c r="AN37" s="4"/>
      <c r="AO37" s="4"/>
      <c r="AP37" s="4"/>
      <c r="AQ37" s="4"/>
    </row>
    <row r="38" spans="1:43" ht="12.75" customHeight="1" x14ac:dyDescent="0.25">
      <c r="A38" s="101"/>
      <c r="B38" s="132"/>
      <c r="C38" s="133"/>
      <c r="D38" s="133"/>
      <c r="E38" s="133"/>
      <c r="F38" s="133"/>
      <c r="G38" s="133"/>
      <c r="H38" s="133"/>
      <c r="I38" s="133"/>
      <c r="J38" s="133"/>
      <c r="K38" s="133"/>
      <c r="L38" s="133"/>
      <c r="M38" s="133"/>
      <c r="N38" s="133"/>
      <c r="O38" s="133"/>
      <c r="P38" s="133"/>
      <c r="Q38" s="133"/>
      <c r="R38" s="134"/>
      <c r="S38" s="29"/>
      <c r="T38" s="111"/>
      <c r="U38" s="112"/>
      <c r="V38" s="112"/>
      <c r="W38" s="112"/>
      <c r="X38" s="113"/>
      <c r="Y38" s="21"/>
      <c r="Z38" s="120"/>
      <c r="AA38" s="121"/>
      <c r="AB38" s="121"/>
      <c r="AC38" s="121"/>
      <c r="AD38" s="122"/>
      <c r="AL38" s="4"/>
      <c r="AM38" s="4"/>
      <c r="AN38" s="4"/>
      <c r="AO38" s="4"/>
      <c r="AP38" s="4"/>
      <c r="AQ38" s="4"/>
    </row>
    <row r="39" spans="1:43" ht="12.75" customHeight="1" x14ac:dyDescent="0.25">
      <c r="A39" s="99">
        <v>5</v>
      </c>
      <c r="B39" s="126"/>
      <c r="C39" s="127"/>
      <c r="D39" s="127"/>
      <c r="E39" s="127"/>
      <c r="F39" s="127"/>
      <c r="G39" s="127"/>
      <c r="H39" s="127"/>
      <c r="I39" s="127"/>
      <c r="J39" s="127"/>
      <c r="K39" s="127"/>
      <c r="L39" s="127"/>
      <c r="M39" s="127"/>
      <c r="N39" s="127"/>
      <c r="O39" s="127"/>
      <c r="P39" s="127"/>
      <c r="Q39" s="127"/>
      <c r="R39" s="128"/>
      <c r="S39" s="29"/>
      <c r="T39" s="111"/>
      <c r="U39" s="112"/>
      <c r="V39" s="112"/>
      <c r="W39" s="112"/>
      <c r="X39" s="113"/>
      <c r="Y39" s="21"/>
      <c r="Z39" s="114"/>
      <c r="AA39" s="115"/>
      <c r="AB39" s="115"/>
      <c r="AC39" s="115"/>
      <c r="AD39" s="116"/>
      <c r="AL39" s="4"/>
      <c r="AM39" s="4"/>
      <c r="AN39" s="4"/>
      <c r="AO39" s="4"/>
      <c r="AP39" s="4"/>
      <c r="AQ39" s="4"/>
    </row>
    <row r="40" spans="1:43" ht="12.75" customHeight="1" x14ac:dyDescent="0.25">
      <c r="A40" s="100"/>
      <c r="B40" s="129"/>
      <c r="C40" s="130"/>
      <c r="D40" s="130"/>
      <c r="E40" s="130"/>
      <c r="F40" s="130"/>
      <c r="G40" s="130"/>
      <c r="H40" s="130"/>
      <c r="I40" s="130"/>
      <c r="J40" s="130"/>
      <c r="K40" s="130"/>
      <c r="L40" s="130"/>
      <c r="M40" s="130"/>
      <c r="N40" s="130"/>
      <c r="O40" s="130"/>
      <c r="P40" s="130"/>
      <c r="Q40" s="130"/>
      <c r="R40" s="131"/>
      <c r="S40" s="29"/>
      <c r="T40" s="111"/>
      <c r="U40" s="112"/>
      <c r="V40" s="112"/>
      <c r="W40" s="112"/>
      <c r="X40" s="113"/>
      <c r="Y40" s="21"/>
      <c r="Z40" s="117"/>
      <c r="AA40" s="118"/>
      <c r="AB40" s="118"/>
      <c r="AC40" s="118"/>
      <c r="AD40" s="119"/>
      <c r="AL40" s="4"/>
      <c r="AM40" s="4"/>
      <c r="AN40" s="4"/>
      <c r="AO40" s="4"/>
      <c r="AP40" s="4"/>
      <c r="AQ40" s="4"/>
    </row>
    <row r="41" spans="1:43" ht="12.75" customHeight="1" x14ac:dyDescent="0.25">
      <c r="A41" s="101"/>
      <c r="B41" s="132"/>
      <c r="C41" s="133"/>
      <c r="D41" s="133"/>
      <c r="E41" s="133"/>
      <c r="F41" s="133"/>
      <c r="G41" s="133"/>
      <c r="H41" s="133"/>
      <c r="I41" s="133"/>
      <c r="J41" s="133"/>
      <c r="K41" s="133"/>
      <c r="L41" s="133"/>
      <c r="M41" s="133"/>
      <c r="N41" s="133"/>
      <c r="O41" s="133"/>
      <c r="P41" s="133"/>
      <c r="Q41" s="133"/>
      <c r="R41" s="134"/>
      <c r="S41" s="29"/>
      <c r="T41" s="111"/>
      <c r="U41" s="112"/>
      <c r="V41" s="112"/>
      <c r="W41" s="112"/>
      <c r="X41" s="113"/>
      <c r="Y41" s="21"/>
      <c r="Z41" s="120"/>
      <c r="AA41" s="121"/>
      <c r="AB41" s="121"/>
      <c r="AC41" s="121"/>
      <c r="AD41" s="122"/>
      <c r="AL41" s="4"/>
      <c r="AM41" s="4"/>
      <c r="AN41" s="4"/>
      <c r="AO41" s="4"/>
      <c r="AP41" s="4"/>
      <c r="AQ41" s="4"/>
    </row>
    <row r="42" spans="1:43" ht="12.75" customHeight="1" x14ac:dyDescent="0.25">
      <c r="A42" s="99">
        <v>6</v>
      </c>
      <c r="B42" s="126"/>
      <c r="C42" s="127"/>
      <c r="D42" s="127"/>
      <c r="E42" s="127"/>
      <c r="F42" s="127"/>
      <c r="G42" s="127"/>
      <c r="H42" s="127"/>
      <c r="I42" s="127"/>
      <c r="J42" s="127"/>
      <c r="K42" s="127"/>
      <c r="L42" s="127"/>
      <c r="M42" s="127"/>
      <c r="N42" s="127"/>
      <c r="O42" s="127"/>
      <c r="P42" s="127"/>
      <c r="Q42" s="127"/>
      <c r="R42" s="128"/>
      <c r="S42" s="29"/>
      <c r="T42" s="111"/>
      <c r="U42" s="112"/>
      <c r="V42" s="112"/>
      <c r="W42" s="112"/>
      <c r="X42" s="113"/>
      <c r="Y42" s="21"/>
      <c r="Z42" s="114"/>
      <c r="AA42" s="115"/>
      <c r="AB42" s="115"/>
      <c r="AC42" s="115"/>
      <c r="AD42" s="116"/>
      <c r="AL42" s="4"/>
      <c r="AM42" s="4"/>
      <c r="AN42" s="4"/>
      <c r="AO42" s="4"/>
      <c r="AP42" s="4"/>
      <c r="AQ42" s="4"/>
    </row>
    <row r="43" spans="1:43" ht="12.75" customHeight="1" x14ac:dyDescent="0.25">
      <c r="A43" s="100"/>
      <c r="B43" s="129"/>
      <c r="C43" s="130"/>
      <c r="D43" s="130"/>
      <c r="E43" s="130"/>
      <c r="F43" s="130"/>
      <c r="G43" s="130"/>
      <c r="H43" s="130"/>
      <c r="I43" s="130"/>
      <c r="J43" s="130"/>
      <c r="K43" s="130"/>
      <c r="L43" s="130"/>
      <c r="M43" s="130"/>
      <c r="N43" s="130"/>
      <c r="O43" s="130"/>
      <c r="P43" s="130"/>
      <c r="Q43" s="130"/>
      <c r="R43" s="131"/>
      <c r="S43" s="29"/>
      <c r="T43" s="111"/>
      <c r="U43" s="112"/>
      <c r="V43" s="112"/>
      <c r="W43" s="112"/>
      <c r="X43" s="113"/>
      <c r="Y43" s="21"/>
      <c r="Z43" s="117"/>
      <c r="AA43" s="118"/>
      <c r="AB43" s="118"/>
      <c r="AC43" s="118"/>
      <c r="AD43" s="119"/>
      <c r="AL43" s="4"/>
      <c r="AM43" s="4"/>
      <c r="AN43" s="4"/>
      <c r="AO43" s="4"/>
      <c r="AP43" s="4"/>
      <c r="AQ43" s="4"/>
    </row>
    <row r="44" spans="1:43" ht="12.75" customHeight="1" x14ac:dyDescent="0.25">
      <c r="A44" s="101"/>
      <c r="B44" s="132"/>
      <c r="C44" s="133"/>
      <c r="D44" s="133"/>
      <c r="E44" s="133"/>
      <c r="F44" s="133"/>
      <c r="G44" s="133"/>
      <c r="H44" s="133"/>
      <c r="I44" s="133"/>
      <c r="J44" s="133"/>
      <c r="K44" s="133"/>
      <c r="L44" s="133"/>
      <c r="M44" s="133"/>
      <c r="N44" s="133"/>
      <c r="O44" s="133"/>
      <c r="P44" s="133"/>
      <c r="Q44" s="133"/>
      <c r="R44" s="134"/>
      <c r="S44" s="29"/>
      <c r="T44" s="111"/>
      <c r="U44" s="112"/>
      <c r="V44" s="112"/>
      <c r="W44" s="112"/>
      <c r="X44" s="113"/>
      <c r="Y44" s="21"/>
      <c r="Z44" s="120"/>
      <c r="AA44" s="121"/>
      <c r="AB44" s="121"/>
      <c r="AC44" s="121"/>
      <c r="AD44" s="122"/>
      <c r="AL44" s="4"/>
      <c r="AM44" s="4"/>
      <c r="AN44" s="4"/>
      <c r="AO44" s="4"/>
      <c r="AP44" s="4"/>
      <c r="AQ44" s="4"/>
    </row>
    <row r="45" spans="1:43" ht="12.75" customHeight="1" x14ac:dyDescent="0.25">
      <c r="A45" s="99">
        <v>7</v>
      </c>
      <c r="B45" s="126"/>
      <c r="C45" s="127"/>
      <c r="D45" s="127"/>
      <c r="E45" s="127"/>
      <c r="F45" s="127"/>
      <c r="G45" s="127"/>
      <c r="H45" s="127"/>
      <c r="I45" s="127"/>
      <c r="J45" s="127"/>
      <c r="K45" s="127"/>
      <c r="L45" s="127"/>
      <c r="M45" s="127"/>
      <c r="N45" s="127"/>
      <c r="O45" s="127"/>
      <c r="P45" s="127"/>
      <c r="Q45" s="127"/>
      <c r="R45" s="128"/>
      <c r="S45" s="29"/>
      <c r="T45" s="111"/>
      <c r="U45" s="112"/>
      <c r="V45" s="112"/>
      <c r="W45" s="112"/>
      <c r="X45" s="113"/>
      <c r="Y45" s="21"/>
      <c r="Z45" s="114"/>
      <c r="AA45" s="115"/>
      <c r="AB45" s="115"/>
      <c r="AC45" s="115"/>
      <c r="AD45" s="116"/>
      <c r="AL45" s="4"/>
      <c r="AM45" s="4"/>
      <c r="AN45" s="4"/>
      <c r="AO45" s="4"/>
      <c r="AP45" s="4"/>
      <c r="AQ45" s="4"/>
    </row>
    <row r="46" spans="1:43" ht="12.75" customHeight="1" x14ac:dyDescent="0.25">
      <c r="A46" s="100"/>
      <c r="B46" s="129"/>
      <c r="C46" s="130"/>
      <c r="D46" s="130"/>
      <c r="E46" s="130"/>
      <c r="F46" s="130"/>
      <c r="G46" s="130"/>
      <c r="H46" s="130"/>
      <c r="I46" s="130"/>
      <c r="J46" s="130"/>
      <c r="K46" s="130"/>
      <c r="L46" s="130"/>
      <c r="M46" s="130"/>
      <c r="N46" s="130"/>
      <c r="O46" s="130"/>
      <c r="P46" s="130"/>
      <c r="Q46" s="130"/>
      <c r="R46" s="131"/>
      <c r="S46" s="29"/>
      <c r="T46" s="111"/>
      <c r="U46" s="112"/>
      <c r="V46" s="112"/>
      <c r="W46" s="112"/>
      <c r="X46" s="113"/>
      <c r="Y46" s="21"/>
      <c r="Z46" s="117"/>
      <c r="AA46" s="118"/>
      <c r="AB46" s="118"/>
      <c r="AC46" s="118"/>
      <c r="AD46" s="119"/>
      <c r="AL46" s="4"/>
      <c r="AM46" s="4"/>
      <c r="AN46" s="4"/>
      <c r="AO46" s="4"/>
      <c r="AP46" s="4"/>
      <c r="AQ46" s="4"/>
    </row>
    <row r="47" spans="1:43" ht="12.75" customHeight="1" x14ac:dyDescent="0.25">
      <c r="A47" s="101"/>
      <c r="B47" s="132"/>
      <c r="C47" s="133"/>
      <c r="D47" s="133"/>
      <c r="E47" s="133"/>
      <c r="F47" s="133"/>
      <c r="G47" s="133"/>
      <c r="H47" s="133"/>
      <c r="I47" s="133"/>
      <c r="J47" s="133"/>
      <c r="K47" s="133"/>
      <c r="L47" s="133"/>
      <c r="M47" s="133"/>
      <c r="N47" s="133"/>
      <c r="O47" s="133"/>
      <c r="P47" s="133"/>
      <c r="Q47" s="133"/>
      <c r="R47" s="134"/>
      <c r="S47" s="29"/>
      <c r="T47" s="111"/>
      <c r="U47" s="112"/>
      <c r="V47" s="112"/>
      <c r="W47" s="112"/>
      <c r="X47" s="113"/>
      <c r="Y47" s="21"/>
      <c r="Z47" s="120"/>
      <c r="AA47" s="121"/>
      <c r="AB47" s="121"/>
      <c r="AC47" s="121"/>
      <c r="AD47" s="122"/>
      <c r="AL47" s="4"/>
      <c r="AM47" s="4"/>
      <c r="AN47" s="4"/>
      <c r="AO47" s="4"/>
      <c r="AP47" s="4"/>
      <c r="AQ47" s="4"/>
    </row>
    <row r="48" spans="1:43" ht="12.75" customHeight="1" x14ac:dyDescent="0.25">
      <c r="A48" s="99">
        <v>8</v>
      </c>
      <c r="B48" s="126"/>
      <c r="C48" s="127"/>
      <c r="D48" s="127"/>
      <c r="E48" s="127"/>
      <c r="F48" s="127"/>
      <c r="G48" s="127"/>
      <c r="H48" s="127"/>
      <c r="I48" s="127"/>
      <c r="J48" s="127"/>
      <c r="K48" s="127"/>
      <c r="L48" s="127"/>
      <c r="M48" s="127"/>
      <c r="N48" s="127"/>
      <c r="O48" s="127"/>
      <c r="P48" s="127"/>
      <c r="Q48" s="127"/>
      <c r="R48" s="128"/>
      <c r="S48" s="29"/>
      <c r="T48" s="111"/>
      <c r="U48" s="112"/>
      <c r="V48" s="112"/>
      <c r="W48" s="112"/>
      <c r="X48" s="113"/>
      <c r="Y48" s="21"/>
      <c r="Z48" s="114"/>
      <c r="AA48" s="115"/>
      <c r="AB48" s="115"/>
      <c r="AC48" s="115"/>
      <c r="AD48" s="116"/>
      <c r="AL48" s="4"/>
      <c r="AM48" s="4"/>
      <c r="AN48" s="4"/>
      <c r="AO48" s="4"/>
      <c r="AP48" s="4"/>
      <c r="AQ48" s="4"/>
    </row>
    <row r="49" spans="1:43" ht="12.75" customHeight="1" x14ac:dyDescent="0.25">
      <c r="A49" s="100"/>
      <c r="B49" s="129"/>
      <c r="C49" s="130"/>
      <c r="D49" s="130"/>
      <c r="E49" s="130"/>
      <c r="F49" s="130"/>
      <c r="G49" s="130"/>
      <c r="H49" s="130"/>
      <c r="I49" s="130"/>
      <c r="J49" s="130"/>
      <c r="K49" s="130"/>
      <c r="L49" s="130"/>
      <c r="M49" s="130"/>
      <c r="N49" s="130"/>
      <c r="O49" s="130"/>
      <c r="P49" s="130"/>
      <c r="Q49" s="130"/>
      <c r="R49" s="131"/>
      <c r="S49" s="29"/>
      <c r="T49" s="111"/>
      <c r="U49" s="112"/>
      <c r="V49" s="112"/>
      <c r="W49" s="112"/>
      <c r="X49" s="113"/>
      <c r="Y49" s="21"/>
      <c r="Z49" s="117"/>
      <c r="AA49" s="118"/>
      <c r="AB49" s="118"/>
      <c r="AC49" s="118"/>
      <c r="AD49" s="119"/>
      <c r="AL49" s="4"/>
      <c r="AM49" s="4"/>
      <c r="AN49" s="4"/>
      <c r="AO49" s="4"/>
      <c r="AP49" s="4"/>
      <c r="AQ49" s="4"/>
    </row>
    <row r="50" spans="1:43" ht="12.75" customHeight="1" x14ac:dyDescent="0.25">
      <c r="A50" s="101"/>
      <c r="B50" s="132"/>
      <c r="C50" s="133"/>
      <c r="D50" s="133"/>
      <c r="E50" s="133"/>
      <c r="F50" s="133"/>
      <c r="G50" s="133"/>
      <c r="H50" s="133"/>
      <c r="I50" s="133"/>
      <c r="J50" s="133"/>
      <c r="K50" s="133"/>
      <c r="L50" s="133"/>
      <c r="M50" s="133"/>
      <c r="N50" s="133"/>
      <c r="O50" s="133"/>
      <c r="P50" s="133"/>
      <c r="Q50" s="133"/>
      <c r="R50" s="134"/>
      <c r="S50" s="29"/>
      <c r="T50" s="111"/>
      <c r="U50" s="112"/>
      <c r="V50" s="112"/>
      <c r="W50" s="112"/>
      <c r="X50" s="113"/>
      <c r="Y50" s="21"/>
      <c r="Z50" s="120"/>
      <c r="AA50" s="121"/>
      <c r="AB50" s="121"/>
      <c r="AC50" s="121"/>
      <c r="AD50" s="122"/>
      <c r="AL50" s="4"/>
      <c r="AM50" s="4"/>
      <c r="AN50" s="4"/>
      <c r="AO50" s="4"/>
      <c r="AP50" s="4"/>
      <c r="AQ50" s="4"/>
    </row>
    <row r="51" spans="1:43" ht="12.75" customHeight="1" x14ac:dyDescent="0.25">
      <c r="A51" s="99">
        <v>9</v>
      </c>
      <c r="B51" s="126"/>
      <c r="C51" s="127"/>
      <c r="D51" s="127"/>
      <c r="E51" s="127"/>
      <c r="F51" s="127"/>
      <c r="G51" s="127"/>
      <c r="H51" s="127"/>
      <c r="I51" s="127"/>
      <c r="J51" s="127"/>
      <c r="K51" s="127"/>
      <c r="L51" s="127"/>
      <c r="M51" s="127"/>
      <c r="N51" s="127"/>
      <c r="O51" s="127"/>
      <c r="P51" s="127"/>
      <c r="Q51" s="127"/>
      <c r="R51" s="128"/>
      <c r="S51" s="29"/>
      <c r="T51" s="111"/>
      <c r="U51" s="112"/>
      <c r="V51" s="112"/>
      <c r="W51" s="112"/>
      <c r="X51" s="113"/>
      <c r="Y51" s="21"/>
      <c r="Z51" s="114"/>
      <c r="AA51" s="115"/>
      <c r="AB51" s="115"/>
      <c r="AC51" s="115"/>
      <c r="AD51" s="116"/>
      <c r="AL51" s="4"/>
      <c r="AM51" s="4"/>
      <c r="AN51" s="4"/>
      <c r="AO51" s="4"/>
      <c r="AP51" s="4"/>
      <c r="AQ51" s="4"/>
    </row>
    <row r="52" spans="1:43" ht="12.75" customHeight="1" x14ac:dyDescent="0.25">
      <c r="A52" s="100"/>
      <c r="B52" s="129"/>
      <c r="C52" s="130"/>
      <c r="D52" s="130"/>
      <c r="E52" s="130"/>
      <c r="F52" s="130"/>
      <c r="G52" s="130"/>
      <c r="H52" s="130"/>
      <c r="I52" s="130"/>
      <c r="J52" s="130"/>
      <c r="K52" s="130"/>
      <c r="L52" s="130"/>
      <c r="M52" s="130"/>
      <c r="N52" s="130"/>
      <c r="O52" s="130"/>
      <c r="P52" s="130"/>
      <c r="Q52" s="130"/>
      <c r="R52" s="131"/>
      <c r="S52" s="29"/>
      <c r="T52" s="111"/>
      <c r="U52" s="112"/>
      <c r="V52" s="112"/>
      <c r="W52" s="112"/>
      <c r="X52" s="113"/>
      <c r="Y52" s="21"/>
      <c r="Z52" s="117"/>
      <c r="AA52" s="118"/>
      <c r="AB52" s="118"/>
      <c r="AC52" s="118"/>
      <c r="AD52" s="119"/>
      <c r="AL52" s="4"/>
      <c r="AM52" s="4"/>
      <c r="AN52" s="4"/>
      <c r="AO52" s="4"/>
      <c r="AP52" s="4"/>
      <c r="AQ52" s="4"/>
    </row>
    <row r="53" spans="1:43" ht="12.75" customHeight="1" x14ac:dyDescent="0.25">
      <c r="A53" s="101"/>
      <c r="B53" s="132"/>
      <c r="C53" s="133"/>
      <c r="D53" s="133"/>
      <c r="E53" s="133"/>
      <c r="F53" s="133"/>
      <c r="G53" s="133"/>
      <c r="H53" s="133"/>
      <c r="I53" s="133"/>
      <c r="J53" s="133"/>
      <c r="K53" s="133"/>
      <c r="L53" s="133"/>
      <c r="M53" s="133"/>
      <c r="N53" s="133"/>
      <c r="O53" s="133"/>
      <c r="P53" s="133"/>
      <c r="Q53" s="133"/>
      <c r="R53" s="134"/>
      <c r="S53" s="29"/>
      <c r="T53" s="111"/>
      <c r="U53" s="112"/>
      <c r="V53" s="112"/>
      <c r="W53" s="112"/>
      <c r="X53" s="113"/>
      <c r="Y53" s="21"/>
      <c r="Z53" s="120"/>
      <c r="AA53" s="121"/>
      <c r="AB53" s="121"/>
      <c r="AC53" s="121"/>
      <c r="AD53" s="122"/>
      <c r="AL53" s="4"/>
      <c r="AM53" s="4"/>
      <c r="AN53" s="4"/>
      <c r="AO53" s="4"/>
      <c r="AP53" s="4"/>
      <c r="AQ53" s="4"/>
    </row>
    <row r="54" spans="1:43" ht="12.75" customHeight="1" x14ac:dyDescent="0.25">
      <c r="A54" s="99">
        <v>10</v>
      </c>
      <c r="B54" s="126"/>
      <c r="C54" s="127"/>
      <c r="D54" s="127"/>
      <c r="E54" s="127"/>
      <c r="F54" s="127"/>
      <c r="G54" s="127"/>
      <c r="H54" s="127"/>
      <c r="I54" s="127"/>
      <c r="J54" s="127"/>
      <c r="K54" s="127"/>
      <c r="L54" s="127"/>
      <c r="M54" s="127"/>
      <c r="N54" s="127"/>
      <c r="O54" s="127"/>
      <c r="P54" s="127"/>
      <c r="Q54" s="127"/>
      <c r="R54" s="128"/>
      <c r="S54" s="29"/>
      <c r="T54" s="111"/>
      <c r="U54" s="112"/>
      <c r="V54" s="112"/>
      <c r="W54" s="112"/>
      <c r="X54" s="113"/>
      <c r="Y54" s="21"/>
      <c r="Z54" s="114"/>
      <c r="AA54" s="115"/>
      <c r="AB54" s="115"/>
      <c r="AC54" s="115"/>
      <c r="AD54" s="116"/>
      <c r="AL54" s="4"/>
      <c r="AM54" s="4"/>
      <c r="AN54" s="4"/>
      <c r="AO54" s="4"/>
      <c r="AP54" s="4"/>
      <c r="AQ54" s="4"/>
    </row>
    <row r="55" spans="1:43" ht="12.75" customHeight="1" x14ac:dyDescent="0.25">
      <c r="A55" s="100"/>
      <c r="B55" s="129"/>
      <c r="C55" s="130"/>
      <c r="D55" s="130"/>
      <c r="E55" s="130"/>
      <c r="F55" s="130"/>
      <c r="G55" s="130"/>
      <c r="H55" s="130"/>
      <c r="I55" s="130"/>
      <c r="J55" s="130"/>
      <c r="K55" s="130"/>
      <c r="L55" s="130"/>
      <c r="M55" s="130"/>
      <c r="N55" s="130"/>
      <c r="O55" s="130"/>
      <c r="P55" s="130"/>
      <c r="Q55" s="130"/>
      <c r="R55" s="131"/>
      <c r="S55" s="29"/>
      <c r="T55" s="111"/>
      <c r="U55" s="112"/>
      <c r="V55" s="112"/>
      <c r="W55" s="112"/>
      <c r="X55" s="113"/>
      <c r="Y55" s="21"/>
      <c r="Z55" s="117"/>
      <c r="AA55" s="118"/>
      <c r="AB55" s="118"/>
      <c r="AC55" s="118"/>
      <c r="AD55" s="119"/>
      <c r="AL55" s="4"/>
      <c r="AM55" s="4"/>
      <c r="AN55" s="4"/>
      <c r="AO55" s="4"/>
      <c r="AP55" s="4"/>
      <c r="AQ55" s="4"/>
    </row>
    <row r="56" spans="1:43" ht="12.75" customHeight="1" x14ac:dyDescent="0.25">
      <c r="A56" s="101"/>
      <c r="B56" s="132"/>
      <c r="C56" s="133"/>
      <c r="D56" s="133"/>
      <c r="E56" s="133"/>
      <c r="F56" s="133"/>
      <c r="G56" s="133"/>
      <c r="H56" s="133"/>
      <c r="I56" s="133"/>
      <c r="J56" s="133"/>
      <c r="K56" s="133"/>
      <c r="L56" s="133"/>
      <c r="M56" s="133"/>
      <c r="N56" s="133"/>
      <c r="O56" s="133"/>
      <c r="P56" s="133"/>
      <c r="Q56" s="133"/>
      <c r="R56" s="134"/>
      <c r="S56" s="29"/>
      <c r="T56" s="111"/>
      <c r="U56" s="112"/>
      <c r="V56" s="112"/>
      <c r="W56" s="112"/>
      <c r="X56" s="113"/>
      <c r="Y56" s="21"/>
      <c r="Z56" s="120"/>
      <c r="AA56" s="121"/>
      <c r="AB56" s="121"/>
      <c r="AC56" s="121"/>
      <c r="AD56" s="122"/>
      <c r="AL56" s="4"/>
      <c r="AM56" s="4"/>
      <c r="AN56" s="4"/>
      <c r="AO56" s="4"/>
      <c r="AP56" s="4"/>
      <c r="AQ56" s="4"/>
    </row>
    <row r="57" spans="1:43" x14ac:dyDescent="0.25">
      <c r="A57" s="17" t="s">
        <v>161</v>
      </c>
      <c r="B57" s="88" t="s">
        <v>168</v>
      </c>
      <c r="C57" s="88"/>
      <c r="D57" s="88"/>
      <c r="E57" s="88"/>
      <c r="F57" s="88"/>
      <c r="G57" s="88"/>
      <c r="H57" s="88"/>
      <c r="I57" s="88"/>
      <c r="J57" s="88"/>
      <c r="K57" s="88"/>
      <c r="L57" s="88"/>
      <c r="M57" s="88"/>
      <c r="N57" s="88"/>
      <c r="O57" s="88"/>
      <c r="P57" s="88"/>
      <c r="Q57" s="88"/>
      <c r="R57" s="89"/>
      <c r="S57" s="33" t="s">
        <v>163</v>
      </c>
      <c r="T57" s="87" t="s">
        <v>164</v>
      </c>
      <c r="U57" s="87"/>
      <c r="V57" s="87"/>
      <c r="W57" s="87"/>
      <c r="X57" s="19"/>
      <c r="Y57" s="32" t="s">
        <v>165</v>
      </c>
      <c r="Z57" s="90" t="s">
        <v>166</v>
      </c>
      <c r="AA57" s="135"/>
      <c r="AB57" s="135"/>
      <c r="AC57" s="135"/>
      <c r="AD57" s="91"/>
      <c r="AL57" s="4"/>
      <c r="AM57" s="4"/>
      <c r="AN57" s="4"/>
      <c r="AO57" s="4"/>
      <c r="AP57" s="4"/>
      <c r="AQ57" s="4"/>
    </row>
    <row r="58" spans="1:43" ht="12.75" customHeight="1" x14ac:dyDescent="0.25">
      <c r="A58" s="99">
        <v>11</v>
      </c>
      <c r="B58" s="136"/>
      <c r="C58" s="137"/>
      <c r="D58" s="137"/>
      <c r="E58" s="137"/>
      <c r="F58" s="137"/>
      <c r="G58" s="137"/>
      <c r="H58" s="137"/>
      <c r="I58" s="137"/>
      <c r="J58" s="137"/>
      <c r="K58" s="137"/>
      <c r="L58" s="137"/>
      <c r="M58" s="137"/>
      <c r="N58" s="137"/>
      <c r="O58" s="137"/>
      <c r="P58" s="137"/>
      <c r="Q58" s="137"/>
      <c r="R58" s="138"/>
      <c r="S58" s="29"/>
      <c r="T58" s="111"/>
      <c r="U58" s="112"/>
      <c r="V58" s="112"/>
      <c r="W58" s="112"/>
      <c r="X58" s="113"/>
      <c r="Y58" s="21"/>
      <c r="Z58" s="114"/>
      <c r="AA58" s="115"/>
      <c r="AB58" s="115"/>
      <c r="AC58" s="115"/>
      <c r="AD58" s="116"/>
      <c r="AL58" s="4"/>
      <c r="AM58" s="4"/>
      <c r="AN58" s="4"/>
      <c r="AO58" s="4"/>
      <c r="AP58" s="4"/>
      <c r="AQ58" s="4"/>
    </row>
    <row r="59" spans="1:43" ht="12.75" customHeight="1" x14ac:dyDescent="0.25">
      <c r="A59" s="100"/>
      <c r="B59" s="139"/>
      <c r="C59" s="140"/>
      <c r="D59" s="140"/>
      <c r="E59" s="140"/>
      <c r="F59" s="140"/>
      <c r="G59" s="140"/>
      <c r="H59" s="140"/>
      <c r="I59" s="140"/>
      <c r="J59" s="140"/>
      <c r="K59" s="140"/>
      <c r="L59" s="140"/>
      <c r="M59" s="140"/>
      <c r="N59" s="140"/>
      <c r="O59" s="140"/>
      <c r="P59" s="140"/>
      <c r="Q59" s="140"/>
      <c r="R59" s="141"/>
      <c r="S59" s="29"/>
      <c r="T59" s="111"/>
      <c r="U59" s="112"/>
      <c r="V59" s="112"/>
      <c r="W59" s="112"/>
      <c r="X59" s="113"/>
      <c r="Y59" s="21"/>
      <c r="Z59" s="117"/>
      <c r="AA59" s="118"/>
      <c r="AB59" s="118"/>
      <c r="AC59" s="118"/>
      <c r="AD59" s="119"/>
      <c r="AL59" s="4"/>
      <c r="AM59" s="4"/>
      <c r="AN59" s="4"/>
      <c r="AO59" s="4"/>
      <c r="AP59" s="4"/>
      <c r="AQ59" s="4"/>
    </row>
    <row r="60" spans="1:43" ht="12.75" customHeight="1" x14ac:dyDescent="0.25">
      <c r="A60" s="101"/>
      <c r="B60" s="142"/>
      <c r="C60" s="143"/>
      <c r="D60" s="143"/>
      <c r="E60" s="143"/>
      <c r="F60" s="143"/>
      <c r="G60" s="143"/>
      <c r="H60" s="143"/>
      <c r="I60" s="143"/>
      <c r="J60" s="143"/>
      <c r="K60" s="143"/>
      <c r="L60" s="143"/>
      <c r="M60" s="143"/>
      <c r="N60" s="143"/>
      <c r="O60" s="143"/>
      <c r="P60" s="143"/>
      <c r="Q60" s="143"/>
      <c r="R60" s="144"/>
      <c r="S60" s="29"/>
      <c r="T60" s="111"/>
      <c r="U60" s="112"/>
      <c r="V60" s="112"/>
      <c r="W60" s="112"/>
      <c r="X60" s="113"/>
      <c r="Y60" s="21"/>
      <c r="Z60" s="120"/>
      <c r="AA60" s="121"/>
      <c r="AB60" s="121"/>
      <c r="AC60" s="121"/>
      <c r="AD60" s="122"/>
      <c r="AL60" s="4"/>
      <c r="AM60" s="4"/>
      <c r="AN60" s="4"/>
      <c r="AO60" s="4"/>
      <c r="AP60" s="4"/>
      <c r="AQ60" s="4"/>
    </row>
    <row r="61" spans="1:43" ht="12.75" customHeight="1" x14ac:dyDescent="0.25">
      <c r="A61" s="99">
        <v>12</v>
      </c>
      <c r="B61" s="136"/>
      <c r="C61" s="137"/>
      <c r="D61" s="137"/>
      <c r="E61" s="137"/>
      <c r="F61" s="137"/>
      <c r="G61" s="137"/>
      <c r="H61" s="137"/>
      <c r="I61" s="137"/>
      <c r="J61" s="137"/>
      <c r="K61" s="137"/>
      <c r="L61" s="137"/>
      <c r="M61" s="137"/>
      <c r="N61" s="137"/>
      <c r="O61" s="137"/>
      <c r="P61" s="137"/>
      <c r="Q61" s="137"/>
      <c r="R61" s="138"/>
      <c r="S61" s="29"/>
      <c r="T61" s="111"/>
      <c r="U61" s="112"/>
      <c r="V61" s="112"/>
      <c r="W61" s="112"/>
      <c r="X61" s="113"/>
      <c r="Y61" s="21"/>
      <c r="Z61" s="114"/>
      <c r="AA61" s="115"/>
      <c r="AB61" s="115"/>
      <c r="AC61" s="115"/>
      <c r="AD61" s="116"/>
      <c r="AL61" s="4"/>
      <c r="AM61" s="4"/>
      <c r="AN61" s="4"/>
      <c r="AO61" s="4"/>
      <c r="AP61" s="4"/>
      <c r="AQ61" s="4"/>
    </row>
    <row r="62" spans="1:43" ht="12.75" customHeight="1" x14ac:dyDescent="0.25">
      <c r="A62" s="100"/>
      <c r="B62" s="139"/>
      <c r="C62" s="140"/>
      <c r="D62" s="140"/>
      <c r="E62" s="140"/>
      <c r="F62" s="140"/>
      <c r="G62" s="140"/>
      <c r="H62" s="140"/>
      <c r="I62" s="140"/>
      <c r="J62" s="140"/>
      <c r="K62" s="140"/>
      <c r="L62" s="140"/>
      <c r="M62" s="140"/>
      <c r="N62" s="140"/>
      <c r="O62" s="140"/>
      <c r="P62" s="140"/>
      <c r="Q62" s="140"/>
      <c r="R62" s="141"/>
      <c r="S62" s="29"/>
      <c r="T62" s="111"/>
      <c r="U62" s="112"/>
      <c r="V62" s="112"/>
      <c r="W62" s="112"/>
      <c r="X62" s="113"/>
      <c r="Y62" s="21"/>
      <c r="Z62" s="117"/>
      <c r="AA62" s="118"/>
      <c r="AB62" s="118"/>
      <c r="AC62" s="118"/>
      <c r="AD62" s="119"/>
      <c r="AL62" s="4"/>
      <c r="AM62" s="4"/>
      <c r="AN62" s="4"/>
      <c r="AO62" s="4"/>
      <c r="AP62" s="4"/>
      <c r="AQ62" s="4"/>
    </row>
    <row r="63" spans="1:43" ht="12.75" customHeight="1" x14ac:dyDescent="0.25">
      <c r="A63" s="101"/>
      <c r="B63" s="142"/>
      <c r="C63" s="143"/>
      <c r="D63" s="143"/>
      <c r="E63" s="143"/>
      <c r="F63" s="143"/>
      <c r="G63" s="143"/>
      <c r="H63" s="143"/>
      <c r="I63" s="143"/>
      <c r="J63" s="143"/>
      <c r="K63" s="143"/>
      <c r="L63" s="143"/>
      <c r="M63" s="143"/>
      <c r="N63" s="143"/>
      <c r="O63" s="143"/>
      <c r="P63" s="143"/>
      <c r="Q63" s="143"/>
      <c r="R63" s="144"/>
      <c r="S63" s="29"/>
      <c r="T63" s="111"/>
      <c r="U63" s="112"/>
      <c r="V63" s="112"/>
      <c r="W63" s="112"/>
      <c r="X63" s="113"/>
      <c r="Y63" s="21"/>
      <c r="Z63" s="120"/>
      <c r="AA63" s="121"/>
      <c r="AB63" s="121"/>
      <c r="AC63" s="121"/>
      <c r="AD63" s="122"/>
      <c r="AL63" s="4"/>
      <c r="AM63" s="4"/>
      <c r="AN63" s="4"/>
      <c r="AO63" s="4"/>
      <c r="AP63" s="4"/>
      <c r="AQ63" s="4"/>
    </row>
    <row r="64" spans="1:43" ht="12.75" customHeight="1" x14ac:dyDescent="0.25">
      <c r="A64" s="99">
        <v>13</v>
      </c>
      <c r="B64" s="136"/>
      <c r="C64" s="137"/>
      <c r="D64" s="137"/>
      <c r="E64" s="137"/>
      <c r="F64" s="137"/>
      <c r="G64" s="137"/>
      <c r="H64" s="137"/>
      <c r="I64" s="137"/>
      <c r="J64" s="137"/>
      <c r="K64" s="137"/>
      <c r="L64" s="137"/>
      <c r="M64" s="137"/>
      <c r="N64" s="137"/>
      <c r="O64" s="137"/>
      <c r="P64" s="137"/>
      <c r="Q64" s="137"/>
      <c r="R64" s="138"/>
      <c r="S64" s="29"/>
      <c r="T64" s="111"/>
      <c r="U64" s="112"/>
      <c r="V64" s="112"/>
      <c r="W64" s="112"/>
      <c r="X64" s="113"/>
      <c r="Y64" s="21"/>
      <c r="Z64" s="114"/>
      <c r="AA64" s="115"/>
      <c r="AB64" s="115"/>
      <c r="AC64" s="115"/>
      <c r="AD64" s="116"/>
      <c r="AL64" s="4"/>
      <c r="AM64" s="4"/>
      <c r="AN64" s="4"/>
      <c r="AO64" s="4"/>
      <c r="AP64" s="4"/>
      <c r="AQ64" s="4"/>
    </row>
    <row r="65" spans="1:43" ht="12.75" customHeight="1" x14ac:dyDescent="0.25">
      <c r="A65" s="100"/>
      <c r="B65" s="139"/>
      <c r="C65" s="140"/>
      <c r="D65" s="140"/>
      <c r="E65" s="140"/>
      <c r="F65" s="140"/>
      <c r="G65" s="140"/>
      <c r="H65" s="140"/>
      <c r="I65" s="140"/>
      <c r="J65" s="140"/>
      <c r="K65" s="140"/>
      <c r="L65" s="140"/>
      <c r="M65" s="140"/>
      <c r="N65" s="140"/>
      <c r="O65" s="140"/>
      <c r="P65" s="140"/>
      <c r="Q65" s="140"/>
      <c r="R65" s="141"/>
      <c r="S65" s="29"/>
      <c r="T65" s="111"/>
      <c r="U65" s="112"/>
      <c r="V65" s="112"/>
      <c r="W65" s="112"/>
      <c r="X65" s="113"/>
      <c r="Y65" s="21"/>
      <c r="Z65" s="117"/>
      <c r="AA65" s="118"/>
      <c r="AB65" s="118"/>
      <c r="AC65" s="118"/>
      <c r="AD65" s="119"/>
      <c r="AL65" s="4"/>
      <c r="AM65" s="4"/>
      <c r="AN65" s="4"/>
      <c r="AO65" s="4"/>
      <c r="AP65" s="4"/>
      <c r="AQ65" s="4"/>
    </row>
    <row r="66" spans="1:43" ht="12.75" customHeight="1" x14ac:dyDescent="0.25">
      <c r="A66" s="101"/>
      <c r="B66" s="142"/>
      <c r="C66" s="143"/>
      <c r="D66" s="143"/>
      <c r="E66" s="143"/>
      <c r="F66" s="143"/>
      <c r="G66" s="143"/>
      <c r="H66" s="143"/>
      <c r="I66" s="143"/>
      <c r="J66" s="143"/>
      <c r="K66" s="143"/>
      <c r="L66" s="143"/>
      <c r="M66" s="143"/>
      <c r="N66" s="143"/>
      <c r="O66" s="143"/>
      <c r="P66" s="143"/>
      <c r="Q66" s="143"/>
      <c r="R66" s="144"/>
      <c r="S66" s="29"/>
      <c r="T66" s="111"/>
      <c r="U66" s="112"/>
      <c r="V66" s="112"/>
      <c r="W66" s="112"/>
      <c r="X66" s="113"/>
      <c r="Y66" s="21"/>
      <c r="Z66" s="120"/>
      <c r="AA66" s="121"/>
      <c r="AB66" s="121"/>
      <c r="AC66" s="121"/>
      <c r="AD66" s="122"/>
      <c r="AL66" s="4"/>
      <c r="AM66" s="4"/>
      <c r="AN66" s="4"/>
      <c r="AO66" s="4"/>
      <c r="AP66" s="4"/>
      <c r="AQ66" s="4"/>
    </row>
    <row r="67" spans="1:43" s="23" customFormat="1" ht="24" customHeight="1" x14ac:dyDescent="0.25">
      <c r="A67" s="145" t="s">
        <v>169</v>
      </c>
      <c r="B67" s="146"/>
      <c r="C67" s="146"/>
      <c r="D67" s="146"/>
      <c r="E67" s="146"/>
      <c r="F67" s="146"/>
      <c r="G67" s="146"/>
      <c r="H67" s="146"/>
      <c r="I67" s="146"/>
      <c r="J67" s="146"/>
      <c r="K67" s="146"/>
      <c r="L67" s="146"/>
      <c r="M67" s="146"/>
      <c r="N67" s="146"/>
      <c r="O67" s="146"/>
      <c r="P67" s="146"/>
      <c r="Q67" s="146"/>
      <c r="R67" s="146"/>
      <c r="S67" s="146"/>
      <c r="T67" s="147"/>
      <c r="U67" s="145" t="s">
        <v>170</v>
      </c>
      <c r="V67" s="146"/>
      <c r="W67" s="146"/>
      <c r="X67" s="146"/>
      <c r="Y67" s="146"/>
      <c r="Z67" s="146"/>
      <c r="AA67" s="146"/>
      <c r="AB67" s="146"/>
      <c r="AC67" s="146"/>
      <c r="AD67" s="147"/>
      <c r="AE67" s="22"/>
    </row>
    <row r="68" spans="1:43" x14ac:dyDescent="0.25">
      <c r="A68" s="148">
        <f>+VLOOKUP(F6,BD!B:VI,340,0)</f>
        <v>0</v>
      </c>
      <c r="B68" s="149"/>
      <c r="C68" s="149"/>
      <c r="D68" s="149"/>
      <c r="E68" s="149"/>
      <c r="F68" s="149"/>
      <c r="G68" s="149"/>
      <c r="H68" s="149"/>
      <c r="I68" s="149"/>
      <c r="J68" s="149"/>
      <c r="K68" s="149"/>
      <c r="L68" s="149"/>
      <c r="M68" s="149"/>
      <c r="N68" s="149"/>
      <c r="O68" s="149"/>
      <c r="P68" s="149"/>
      <c r="Q68" s="149"/>
      <c r="R68" s="149"/>
      <c r="S68" s="149"/>
      <c r="T68" s="150"/>
      <c r="U68" s="154">
        <f>+VLOOKUP(F6,BD!B:VI,341,0)</f>
        <v>0</v>
      </c>
      <c r="V68" s="155"/>
      <c r="W68" s="155"/>
      <c r="X68" s="155"/>
      <c r="Y68" s="155"/>
      <c r="Z68" s="155"/>
      <c r="AA68" s="155"/>
      <c r="AB68" s="155"/>
      <c r="AC68" s="155"/>
      <c r="AD68" s="156"/>
      <c r="AL68" s="4"/>
      <c r="AM68" s="4"/>
      <c r="AN68" s="4"/>
      <c r="AO68" s="4"/>
      <c r="AP68" s="4"/>
      <c r="AQ68" s="4"/>
    </row>
    <row r="69" spans="1:43" s="23" customFormat="1" ht="212.25" customHeight="1" x14ac:dyDescent="0.25">
      <c r="A69" s="151"/>
      <c r="B69" s="152"/>
      <c r="C69" s="152"/>
      <c r="D69" s="152"/>
      <c r="E69" s="152"/>
      <c r="F69" s="152"/>
      <c r="G69" s="152"/>
      <c r="H69" s="152"/>
      <c r="I69" s="152"/>
      <c r="J69" s="152"/>
      <c r="K69" s="152"/>
      <c r="L69" s="152"/>
      <c r="M69" s="152"/>
      <c r="N69" s="152"/>
      <c r="O69" s="152"/>
      <c r="P69" s="152"/>
      <c r="Q69" s="152"/>
      <c r="R69" s="152"/>
      <c r="S69" s="152"/>
      <c r="T69" s="153"/>
      <c r="U69" s="157"/>
      <c r="V69" s="158"/>
      <c r="W69" s="158"/>
      <c r="X69" s="158"/>
      <c r="Y69" s="158"/>
      <c r="Z69" s="158"/>
      <c r="AA69" s="158"/>
      <c r="AB69" s="158"/>
      <c r="AC69" s="158"/>
      <c r="AD69" s="159"/>
      <c r="AE69" s="22"/>
    </row>
    <row r="70" spans="1:43" s="23" customFormat="1" ht="24" customHeight="1" x14ac:dyDescent="0.25">
      <c r="A70" s="145" t="s">
        <v>171</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7"/>
      <c r="AE70" s="22"/>
    </row>
    <row r="71" spans="1:43" ht="18.75" x14ac:dyDescent="0.3">
      <c r="A71" s="164" t="s">
        <v>212</v>
      </c>
      <c r="B71" s="165"/>
      <c r="C71" s="165"/>
      <c r="D71" s="165"/>
      <c r="E71" s="165"/>
      <c r="F71" s="165"/>
      <c r="G71" s="165"/>
      <c r="H71" s="165"/>
      <c r="I71" s="165"/>
      <c r="J71" s="165"/>
      <c r="K71" s="165"/>
      <c r="L71" s="165"/>
      <c r="M71" s="165"/>
      <c r="N71" s="165"/>
      <c r="O71" s="195"/>
      <c r="P71" s="164" t="s">
        <v>172</v>
      </c>
      <c r="Q71" s="165"/>
      <c r="R71" s="165"/>
      <c r="S71" s="165"/>
      <c r="T71" s="165"/>
      <c r="U71" s="165"/>
      <c r="V71" s="165"/>
      <c r="W71" s="165"/>
      <c r="X71" s="165"/>
      <c r="Y71" s="165"/>
      <c r="Z71" s="165"/>
      <c r="AA71" s="165"/>
      <c r="AB71" s="165"/>
      <c r="AC71" s="161" t="s">
        <v>173</v>
      </c>
      <c r="AD71" s="162"/>
      <c r="AL71" s="3"/>
      <c r="AM71" s="3"/>
      <c r="AN71" s="4"/>
      <c r="AO71" s="4"/>
      <c r="AP71" s="4"/>
      <c r="AQ71" s="4"/>
    </row>
    <row r="72" spans="1:43" ht="15" customHeight="1" x14ac:dyDescent="0.25">
      <c r="A72" s="177" t="str">
        <f>+VLOOKUP(F6,BD!B:VI,531,0)</f>
        <v>Poole, David (2011) Álgebra lineal. Una introducción moderna España España Cengage Learning</v>
      </c>
      <c r="B72" s="178"/>
      <c r="C72" s="178"/>
      <c r="D72" s="178"/>
      <c r="E72" s="178"/>
      <c r="F72" s="178"/>
      <c r="G72" s="178"/>
      <c r="H72" s="178"/>
      <c r="I72" s="178"/>
      <c r="J72" s="178"/>
      <c r="K72" s="178"/>
      <c r="L72" s="178"/>
      <c r="M72" s="178"/>
      <c r="N72" s="178"/>
      <c r="O72" s="179"/>
      <c r="P72" s="196"/>
      <c r="Q72" s="197"/>
      <c r="R72" s="197"/>
      <c r="S72" s="197"/>
      <c r="T72" s="197"/>
      <c r="U72" s="197"/>
      <c r="V72" s="197"/>
      <c r="W72" s="197"/>
      <c r="X72" s="197"/>
      <c r="Y72" s="197"/>
      <c r="Z72" s="197"/>
      <c r="AA72" s="197"/>
      <c r="AB72" s="198"/>
      <c r="AC72" s="199"/>
      <c r="AD72" s="200"/>
      <c r="AL72" s="3"/>
      <c r="AM72" s="3"/>
      <c r="AN72" s="4"/>
      <c r="AO72" s="4"/>
      <c r="AP72" s="4"/>
      <c r="AQ72" s="4"/>
    </row>
    <row r="73" spans="1:43" x14ac:dyDescent="0.25">
      <c r="A73" s="174"/>
      <c r="B73" s="175"/>
      <c r="C73" s="175"/>
      <c r="D73" s="175"/>
      <c r="E73" s="175"/>
      <c r="F73" s="175"/>
      <c r="G73" s="175"/>
      <c r="H73" s="175"/>
      <c r="I73" s="175"/>
      <c r="J73" s="175"/>
      <c r="K73" s="175"/>
      <c r="L73" s="175"/>
      <c r="M73" s="175"/>
      <c r="N73" s="175"/>
      <c r="O73" s="176"/>
      <c r="P73" s="196"/>
      <c r="Q73" s="197"/>
      <c r="R73" s="197"/>
      <c r="S73" s="197"/>
      <c r="T73" s="197"/>
      <c r="U73" s="197"/>
      <c r="V73" s="197"/>
      <c r="W73" s="197"/>
      <c r="X73" s="197"/>
      <c r="Y73" s="197"/>
      <c r="Z73" s="197"/>
      <c r="AA73" s="197"/>
      <c r="AB73" s="198"/>
      <c r="AC73" s="199"/>
      <c r="AD73" s="200"/>
      <c r="AL73" s="3"/>
      <c r="AM73" s="3"/>
      <c r="AN73" s="4"/>
      <c r="AO73" s="4"/>
      <c r="AP73" s="4"/>
      <c r="AQ73" s="4"/>
    </row>
    <row r="74" spans="1:43" ht="18.75" customHeight="1" x14ac:dyDescent="0.25">
      <c r="A74" s="174" t="str">
        <f>+VLOOKUP(F6,BD!B:VI,533,0)</f>
        <v>CONAMAT (2009) Álgebra México México Pearson</v>
      </c>
      <c r="B74" s="175"/>
      <c r="C74" s="175"/>
      <c r="D74" s="175"/>
      <c r="E74" s="175"/>
      <c r="F74" s="175"/>
      <c r="G74" s="175"/>
      <c r="H74" s="175"/>
      <c r="I74" s="175"/>
      <c r="J74" s="175"/>
      <c r="K74" s="175"/>
      <c r="L74" s="175"/>
      <c r="M74" s="175"/>
      <c r="N74" s="175"/>
      <c r="O74" s="176"/>
      <c r="P74" s="201"/>
      <c r="Q74" s="202"/>
      <c r="R74" s="202"/>
      <c r="S74" s="202"/>
      <c r="T74" s="202"/>
      <c r="U74" s="202"/>
      <c r="V74" s="202"/>
      <c r="W74" s="202"/>
      <c r="X74" s="202"/>
      <c r="Y74" s="202"/>
      <c r="Z74" s="202"/>
      <c r="AA74" s="202"/>
      <c r="AB74" s="203"/>
      <c r="AC74" s="199"/>
      <c r="AD74" s="200"/>
      <c r="AL74" s="3"/>
      <c r="AM74" s="3"/>
      <c r="AN74" s="4"/>
      <c r="AO74" s="4"/>
      <c r="AP74" s="4"/>
      <c r="AQ74" s="4"/>
    </row>
    <row r="75" spans="1:43" ht="18.75" x14ac:dyDescent="0.25">
      <c r="A75" s="174"/>
      <c r="B75" s="175"/>
      <c r="C75" s="175"/>
      <c r="D75" s="175"/>
      <c r="E75" s="175"/>
      <c r="F75" s="175"/>
      <c r="G75" s="175"/>
      <c r="H75" s="175"/>
      <c r="I75" s="175"/>
      <c r="J75" s="175"/>
      <c r="K75" s="175"/>
      <c r="L75" s="175"/>
      <c r="M75" s="175"/>
      <c r="N75" s="175"/>
      <c r="O75" s="176"/>
      <c r="P75" s="201"/>
      <c r="Q75" s="202"/>
      <c r="R75" s="202"/>
      <c r="S75" s="202"/>
      <c r="T75" s="202"/>
      <c r="U75" s="202"/>
      <c r="V75" s="202"/>
      <c r="W75" s="202"/>
      <c r="X75" s="202"/>
      <c r="Y75" s="202"/>
      <c r="Z75" s="202"/>
      <c r="AA75" s="202"/>
      <c r="AB75" s="203"/>
      <c r="AC75" s="199"/>
      <c r="AD75" s="200"/>
      <c r="AL75" s="3"/>
      <c r="AM75" s="3"/>
      <c r="AN75" s="4"/>
      <c r="AO75" s="4"/>
      <c r="AP75" s="4"/>
      <c r="AQ75" s="4"/>
    </row>
    <row r="76" spans="1:43" ht="18.75" customHeight="1" x14ac:dyDescent="0.25">
      <c r="A76" s="174" t="str">
        <f>+VLOOKUP(F6,BD!B:VI,534,0)</f>
        <v>Baldor, Aurelio (2013) Álgebra de Baldor México México Patria</v>
      </c>
      <c r="B76" s="175"/>
      <c r="C76" s="175"/>
      <c r="D76" s="175"/>
      <c r="E76" s="175"/>
      <c r="F76" s="175"/>
      <c r="G76" s="175"/>
      <c r="H76" s="175"/>
      <c r="I76" s="175"/>
      <c r="J76" s="175"/>
      <c r="K76" s="175"/>
      <c r="L76" s="175"/>
      <c r="M76" s="175"/>
      <c r="N76" s="175"/>
      <c r="O76" s="176"/>
      <c r="P76" s="201"/>
      <c r="Q76" s="202"/>
      <c r="R76" s="202"/>
      <c r="S76" s="202"/>
      <c r="T76" s="202"/>
      <c r="U76" s="202"/>
      <c r="V76" s="202"/>
      <c r="W76" s="202"/>
      <c r="X76" s="202"/>
      <c r="Y76" s="202"/>
      <c r="Z76" s="202"/>
      <c r="AA76" s="202"/>
      <c r="AB76" s="203"/>
      <c r="AC76" s="199"/>
      <c r="AD76" s="200"/>
      <c r="AL76" s="3"/>
      <c r="AM76" s="3"/>
      <c r="AN76" s="4"/>
      <c r="AO76" s="4"/>
      <c r="AP76" s="4"/>
      <c r="AQ76" s="4"/>
    </row>
    <row r="77" spans="1:43" ht="18.75" x14ac:dyDescent="0.25">
      <c r="A77" s="174"/>
      <c r="B77" s="175"/>
      <c r="C77" s="175"/>
      <c r="D77" s="175"/>
      <c r="E77" s="175"/>
      <c r="F77" s="175"/>
      <c r="G77" s="175"/>
      <c r="H77" s="175"/>
      <c r="I77" s="175"/>
      <c r="J77" s="175"/>
      <c r="K77" s="175"/>
      <c r="L77" s="175"/>
      <c r="M77" s="175"/>
      <c r="N77" s="175"/>
      <c r="O77" s="176"/>
      <c r="P77" s="201"/>
      <c r="Q77" s="202"/>
      <c r="R77" s="202"/>
      <c r="S77" s="202"/>
      <c r="T77" s="202"/>
      <c r="U77" s="202"/>
      <c r="V77" s="202"/>
      <c r="W77" s="202"/>
      <c r="X77" s="202"/>
      <c r="Y77" s="202"/>
      <c r="Z77" s="202"/>
      <c r="AA77" s="202"/>
      <c r="AB77" s="203"/>
      <c r="AC77" s="199"/>
      <c r="AD77" s="200"/>
      <c r="AL77" s="3"/>
      <c r="AM77" s="3"/>
      <c r="AN77" s="4"/>
      <c r="AO77" s="4"/>
      <c r="AP77" s="4"/>
      <c r="AQ77" s="4"/>
    </row>
    <row r="78" spans="1:43" ht="18.75" customHeight="1" x14ac:dyDescent="0.25">
      <c r="A78" s="174" t="str">
        <f>+VLOOKUP(F6,BD!B:VI,535,0)</f>
        <v>Del Valle, Juan (2011) Álgebra Lineal para estudiantes de Ingeniería y Ciencias México México Mc Graw Hill</v>
      </c>
      <c r="B78" s="175"/>
      <c r="C78" s="175"/>
      <c r="D78" s="175"/>
      <c r="E78" s="175"/>
      <c r="F78" s="175"/>
      <c r="G78" s="175"/>
      <c r="H78" s="175"/>
      <c r="I78" s="175"/>
      <c r="J78" s="175"/>
      <c r="K78" s="175"/>
      <c r="L78" s="175"/>
      <c r="M78" s="175"/>
      <c r="N78" s="175"/>
      <c r="O78" s="176"/>
      <c r="P78" s="201"/>
      <c r="Q78" s="202"/>
      <c r="R78" s="202"/>
      <c r="S78" s="202"/>
      <c r="T78" s="202"/>
      <c r="U78" s="202"/>
      <c r="V78" s="202"/>
      <c r="W78" s="202"/>
      <c r="X78" s="202"/>
      <c r="Y78" s="202"/>
      <c r="Z78" s="202"/>
      <c r="AA78" s="202"/>
      <c r="AB78" s="203"/>
      <c r="AC78" s="199"/>
      <c r="AD78" s="200"/>
      <c r="AL78" s="3"/>
      <c r="AM78" s="3"/>
      <c r="AN78" s="4"/>
      <c r="AO78" s="4"/>
      <c r="AP78" s="4"/>
      <c r="AQ78" s="4"/>
    </row>
    <row r="79" spans="1:43" ht="18.75" x14ac:dyDescent="0.25">
      <c r="A79" s="174"/>
      <c r="B79" s="175"/>
      <c r="C79" s="175"/>
      <c r="D79" s="175"/>
      <c r="E79" s="175"/>
      <c r="F79" s="175"/>
      <c r="G79" s="175"/>
      <c r="H79" s="175"/>
      <c r="I79" s="175"/>
      <c r="J79" s="175"/>
      <c r="K79" s="175"/>
      <c r="L79" s="175"/>
      <c r="M79" s="175"/>
      <c r="N79" s="175"/>
      <c r="O79" s="176"/>
      <c r="P79" s="201"/>
      <c r="Q79" s="202"/>
      <c r="R79" s="202"/>
      <c r="S79" s="202"/>
      <c r="T79" s="202"/>
      <c r="U79" s="202"/>
      <c r="V79" s="202"/>
      <c r="W79" s="202"/>
      <c r="X79" s="202"/>
      <c r="Y79" s="202"/>
      <c r="Z79" s="202"/>
      <c r="AA79" s="202"/>
      <c r="AB79" s="203"/>
      <c r="AC79" s="199"/>
      <c r="AD79" s="200"/>
      <c r="AL79" s="3"/>
      <c r="AM79" s="3"/>
      <c r="AN79" s="4"/>
      <c r="AO79" s="4"/>
      <c r="AP79" s="4"/>
      <c r="AQ79" s="4"/>
    </row>
    <row r="80" spans="1:43" ht="18.75" customHeight="1" x14ac:dyDescent="0.25">
      <c r="A80" s="166" t="str">
        <f>+VLOOKUP(F6,BD!B:VI,536,0)</f>
        <v>Kaufmann Jerome E.  (2010) Álgebra México México Cengage Learning</v>
      </c>
      <c r="B80" s="167"/>
      <c r="C80" s="167"/>
      <c r="D80" s="167"/>
      <c r="E80" s="167"/>
      <c r="F80" s="167"/>
      <c r="G80" s="167"/>
      <c r="H80" s="167"/>
      <c r="I80" s="167"/>
      <c r="J80" s="167"/>
      <c r="K80" s="167"/>
      <c r="L80" s="167"/>
      <c r="M80" s="167"/>
      <c r="N80" s="167"/>
      <c r="O80" s="168"/>
      <c r="P80" s="204"/>
      <c r="Q80" s="205"/>
      <c r="R80" s="205"/>
      <c r="S80" s="205"/>
      <c r="T80" s="205"/>
      <c r="U80" s="205"/>
      <c r="V80" s="205"/>
      <c r="W80" s="205"/>
      <c r="X80" s="205"/>
      <c r="Y80" s="205"/>
      <c r="Z80" s="205"/>
      <c r="AA80" s="205"/>
      <c r="AB80" s="206"/>
      <c r="AC80" s="207">
        <f>SUM(AC72:AD79)</f>
        <v>0</v>
      </c>
      <c r="AD80" s="208"/>
      <c r="AL80" s="3"/>
      <c r="AM80" s="3"/>
      <c r="AN80" s="4"/>
      <c r="AO80" s="4"/>
      <c r="AP80" s="4"/>
      <c r="AQ80" s="4"/>
    </row>
    <row r="81" spans="1:43" x14ac:dyDescent="0.25"/>
    <row r="82" spans="1:43" x14ac:dyDescent="0.25"/>
    <row r="83" spans="1:43" x14ac:dyDescent="0.25"/>
    <row r="84" spans="1:43" x14ac:dyDescent="0.25"/>
    <row r="85" spans="1:43" x14ac:dyDescent="0.25">
      <c r="A85" s="31"/>
      <c r="B85" s="160" t="str">
        <f>IF('UT 1'!B85:J85=0,"",'UT 1'!B85:J85)</f>
        <v/>
      </c>
      <c r="C85" s="160"/>
      <c r="D85" s="160"/>
      <c r="E85" s="160"/>
      <c r="F85" s="160"/>
      <c r="G85" s="160"/>
      <c r="H85" s="160"/>
      <c r="I85" s="160"/>
      <c r="J85" s="160"/>
      <c r="K85" s="31"/>
      <c r="L85" s="160" t="str">
        <f>IF('UT 1'!L85:T85=0,"",'UT 1'!L85:T85)</f>
        <v/>
      </c>
      <c r="M85" s="160"/>
      <c r="N85" s="160"/>
      <c r="O85" s="160"/>
      <c r="P85" s="160"/>
      <c r="Q85" s="160"/>
      <c r="R85" s="160"/>
      <c r="S85" s="160"/>
      <c r="T85" s="160"/>
      <c r="U85" s="31"/>
      <c r="V85" s="160" t="str">
        <f>IF('UT 1'!V85:AD85=0,"",'UT 1'!V85:AD85)</f>
        <v/>
      </c>
      <c r="W85" s="160"/>
      <c r="X85" s="160"/>
      <c r="Y85" s="160"/>
      <c r="Z85" s="160"/>
      <c r="AA85" s="160"/>
      <c r="AB85" s="160"/>
      <c r="AC85" s="160"/>
      <c r="AD85" s="160"/>
      <c r="AL85" s="3"/>
      <c r="AM85" s="3"/>
    </row>
    <row r="86" spans="1:43" s="7" customFormat="1" x14ac:dyDescent="0.25">
      <c r="B86" s="31" t="str">
        <f>+'UT 1'!B86</f>
        <v>Elaboró (Nombre completo y Firma)</v>
      </c>
      <c r="C86" s="31"/>
      <c r="D86" s="31"/>
      <c r="E86" s="31"/>
      <c r="F86" s="31"/>
      <c r="G86" s="31"/>
      <c r="H86" s="31"/>
      <c r="I86" s="31"/>
      <c r="K86" s="31"/>
      <c r="L86" s="31"/>
      <c r="M86" s="31" t="str">
        <f>+'UT 1'!M86</f>
        <v>Revisó (Nombre completo y Firma)</v>
      </c>
      <c r="N86" s="31"/>
      <c r="O86" s="31"/>
      <c r="P86" s="24"/>
      <c r="Q86" s="24"/>
      <c r="S86" s="31"/>
      <c r="T86" s="31"/>
      <c r="U86" s="31"/>
      <c r="V86" s="31" t="str">
        <f>+'UT 1'!V86</f>
        <v>Validó (Nombre completo y Firma)</v>
      </c>
      <c r="W86" s="31"/>
      <c r="X86" s="31"/>
      <c r="Y86" s="31"/>
      <c r="Z86" s="31"/>
      <c r="AA86" s="31"/>
      <c r="AB86" s="31"/>
      <c r="AC86" s="31"/>
      <c r="AF86" s="4"/>
      <c r="AG86" s="4"/>
      <c r="AH86" s="4"/>
      <c r="AI86" s="4"/>
      <c r="AJ86" s="4"/>
      <c r="AK86" s="4"/>
      <c r="AL86" s="3"/>
      <c r="AM86" s="3"/>
      <c r="AN86" s="25"/>
      <c r="AO86" s="25"/>
      <c r="AP86" s="25"/>
      <c r="AQ86" s="25"/>
    </row>
    <row r="87" spans="1:43" x14ac:dyDescent="0.25">
      <c r="A87" s="24" t="s">
        <v>180</v>
      </c>
      <c r="AM87" s="3"/>
    </row>
    <row r="88" spans="1:43" x14ac:dyDescent="0.25">
      <c r="A88" s="210" t="s">
        <v>2897</v>
      </c>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row>
  </sheetData>
  <sheetProtection password="B7B8" sheet="1" objects="1" scenarios="1" formatCells="0" formatColumns="0" selectLockedCells="1"/>
  <mergeCells count="177">
    <mergeCell ref="A88:AD88"/>
    <mergeCell ref="A80:O80"/>
    <mergeCell ref="P80:AB80"/>
    <mergeCell ref="AC80:AD80"/>
    <mergeCell ref="AC76:AD76"/>
    <mergeCell ref="P77:AB77"/>
    <mergeCell ref="AC77:AD77"/>
    <mergeCell ref="P78:AB78"/>
    <mergeCell ref="AC78:AD78"/>
    <mergeCell ref="P79:AB79"/>
    <mergeCell ref="AC79:AD79"/>
    <mergeCell ref="B85:J85"/>
    <mergeCell ref="L85:T85"/>
    <mergeCell ref="V85:AD85"/>
    <mergeCell ref="A72:O73"/>
    <mergeCell ref="A74:O75"/>
    <mergeCell ref="A76:O77"/>
    <mergeCell ref="A67:T67"/>
    <mergeCell ref="U67:AD67"/>
    <mergeCell ref="A68:T69"/>
    <mergeCell ref="U68:AD69"/>
    <mergeCell ref="A70:AD70"/>
    <mergeCell ref="A71:O71"/>
    <mergeCell ref="P71:AB71"/>
    <mergeCell ref="AC71:AD71"/>
    <mergeCell ref="P72:AB72"/>
    <mergeCell ref="AC72:AD72"/>
    <mergeCell ref="P73:AB73"/>
    <mergeCell ref="AC73:AD73"/>
    <mergeCell ref="P74:AB74"/>
    <mergeCell ref="AC74:AD74"/>
    <mergeCell ref="P75:AB75"/>
    <mergeCell ref="AC75:AD75"/>
    <mergeCell ref="P76:AB76"/>
    <mergeCell ref="A78:O79"/>
    <mergeCell ref="A64:A66"/>
    <mergeCell ref="B64:R66"/>
    <mergeCell ref="T64:X64"/>
    <mergeCell ref="Z64:AD66"/>
    <mergeCell ref="T65:X65"/>
    <mergeCell ref="T66:X66"/>
    <mergeCell ref="A61:A63"/>
    <mergeCell ref="B61:R63"/>
    <mergeCell ref="T61:X61"/>
    <mergeCell ref="Z61:AD63"/>
    <mergeCell ref="T62:X62"/>
    <mergeCell ref="T63:X63"/>
    <mergeCell ref="B57:R57"/>
    <mergeCell ref="T57:W57"/>
    <mergeCell ref="Z57:AD57"/>
    <mergeCell ref="A58:A60"/>
    <mergeCell ref="B58:R60"/>
    <mergeCell ref="T58:X58"/>
    <mergeCell ref="Z58:AD60"/>
    <mergeCell ref="T59:X59"/>
    <mergeCell ref="T60:X60"/>
    <mergeCell ref="A54:A56"/>
    <mergeCell ref="B54:R56"/>
    <mergeCell ref="T54:X54"/>
    <mergeCell ref="Z54:AD56"/>
    <mergeCell ref="T55:X55"/>
    <mergeCell ref="T56:X56"/>
    <mergeCell ref="A51:A53"/>
    <mergeCell ref="B51:R53"/>
    <mergeCell ref="T51:X51"/>
    <mergeCell ref="Z51:AD53"/>
    <mergeCell ref="T52:X52"/>
    <mergeCell ref="T53:X53"/>
    <mergeCell ref="A48:A50"/>
    <mergeCell ref="B48:R50"/>
    <mergeCell ref="T48:X48"/>
    <mergeCell ref="Z48:AD50"/>
    <mergeCell ref="T49:X49"/>
    <mergeCell ref="T50:X50"/>
    <mergeCell ref="A45:A47"/>
    <mergeCell ref="B45:R47"/>
    <mergeCell ref="T45:X45"/>
    <mergeCell ref="Z45:AD47"/>
    <mergeCell ref="T46:X46"/>
    <mergeCell ref="T47:X47"/>
    <mergeCell ref="A42:A44"/>
    <mergeCell ref="B42:R44"/>
    <mergeCell ref="T42:X42"/>
    <mergeCell ref="Z42:AD44"/>
    <mergeCell ref="T43:X43"/>
    <mergeCell ref="T44:X44"/>
    <mergeCell ref="A39:A41"/>
    <mergeCell ref="B39:R41"/>
    <mergeCell ref="T39:X39"/>
    <mergeCell ref="Z39:AD41"/>
    <mergeCell ref="T40:X40"/>
    <mergeCell ref="T41:X41"/>
    <mergeCell ref="B35:R35"/>
    <mergeCell ref="T35:W35"/>
    <mergeCell ref="Z35:AD35"/>
    <mergeCell ref="A36:A38"/>
    <mergeCell ref="B36:R38"/>
    <mergeCell ref="T36:X36"/>
    <mergeCell ref="Z36:AD38"/>
    <mergeCell ref="T37:X37"/>
    <mergeCell ref="T38:X38"/>
    <mergeCell ref="A32:A34"/>
    <mergeCell ref="B32:R34"/>
    <mergeCell ref="T32:X32"/>
    <mergeCell ref="Z32:AD34"/>
    <mergeCell ref="T33:X33"/>
    <mergeCell ref="T34:X34"/>
    <mergeCell ref="T28:X28"/>
    <mergeCell ref="A29:A31"/>
    <mergeCell ref="B29:R31"/>
    <mergeCell ref="T29:X29"/>
    <mergeCell ref="Z29:AD31"/>
    <mergeCell ref="T30:X30"/>
    <mergeCell ref="T31:X31"/>
    <mergeCell ref="A24:AD24"/>
    <mergeCell ref="B25:R25"/>
    <mergeCell ref="T25:W25"/>
    <mergeCell ref="Z25:AD25"/>
    <mergeCell ref="A26:A28"/>
    <mergeCell ref="B26:R28"/>
    <mergeCell ref="T26:X26"/>
    <mergeCell ref="Z26:AD28"/>
    <mergeCell ref="T27:X27"/>
    <mergeCell ref="A22:G22"/>
    <mergeCell ref="H22:Y22"/>
    <mergeCell ref="Z22:AA22"/>
    <mergeCell ref="AB22:AD22"/>
    <mergeCell ref="A23:G23"/>
    <mergeCell ref="H23:Y23"/>
    <mergeCell ref="Z23:AA23"/>
    <mergeCell ref="AB23:AD23"/>
    <mergeCell ref="A20:G20"/>
    <mergeCell ref="H20:Y20"/>
    <mergeCell ref="Z20:AA20"/>
    <mergeCell ref="AB20:AD20"/>
    <mergeCell ref="A21:G21"/>
    <mergeCell ref="H21:Y21"/>
    <mergeCell ref="Z21:AA21"/>
    <mergeCell ref="AB21:AD21"/>
    <mergeCell ref="A18:G18"/>
    <mergeCell ref="H18:Y18"/>
    <mergeCell ref="Z18:AA18"/>
    <mergeCell ref="AB18:AD18"/>
    <mergeCell ref="A19:G19"/>
    <mergeCell ref="H19:Y19"/>
    <mergeCell ref="Z19:AA19"/>
    <mergeCell ref="AB19:AD19"/>
    <mergeCell ref="A15:AD15"/>
    <mergeCell ref="A16:G16"/>
    <mergeCell ref="H16:Y16"/>
    <mergeCell ref="Z16:AA16"/>
    <mergeCell ref="AB16:AD16"/>
    <mergeCell ref="A17:G17"/>
    <mergeCell ref="H17:Y17"/>
    <mergeCell ref="Z17:AA17"/>
    <mergeCell ref="AB17:AD17"/>
    <mergeCell ref="A13:O13"/>
    <mergeCell ref="Q13:AD13"/>
    <mergeCell ref="A14:O14"/>
    <mergeCell ref="Q14:AD14"/>
    <mergeCell ref="A8:E8"/>
    <mergeCell ref="F8:AD8"/>
    <mergeCell ref="A9:E9"/>
    <mergeCell ref="F9:H9"/>
    <mergeCell ref="M9:O9"/>
    <mergeCell ref="Q9:T9"/>
    <mergeCell ref="V9:Y9"/>
    <mergeCell ref="Z9:AD9"/>
    <mergeCell ref="A2:AD2"/>
    <mergeCell ref="A5:AB5"/>
    <mergeCell ref="A6:E6"/>
    <mergeCell ref="F6:AD6"/>
    <mergeCell ref="A7:E7"/>
    <mergeCell ref="F7:AD7"/>
    <mergeCell ref="A10:AD10"/>
    <mergeCell ref="A11:AD11"/>
    <mergeCell ref="A12:AD12"/>
  </mergeCells>
  <conditionalFormatting sqref="A18:A23">
    <cfRule type="containsBlanks" dxfId="17" priority="113">
      <formula>LEN(TRIM(A18))=0</formula>
    </cfRule>
  </conditionalFormatting>
  <conditionalFormatting sqref="AD5">
    <cfRule type="containsBlanks" dxfId="16" priority="81">
      <formula>LEN(TRIM(AD5))=0</formula>
    </cfRule>
  </conditionalFormatting>
  <conditionalFormatting sqref="AC80:AD80 P72:AD79">
    <cfRule type="containsBlanks" dxfId="15" priority="47">
      <formula>LEN(TRIM(P72))=0</formula>
    </cfRule>
  </conditionalFormatting>
  <conditionalFormatting sqref="A13:O14">
    <cfRule type="containsBlanks" dxfId="14" priority="34">
      <formula>LEN(TRIM(A13))=0</formula>
    </cfRule>
  </conditionalFormatting>
  <conditionalFormatting sqref="Q13:AD14">
    <cfRule type="containsBlanks" dxfId="13" priority="33">
      <formula>LEN(TRIM(Q13))=0</formula>
    </cfRule>
  </conditionalFormatting>
  <conditionalFormatting sqref="H17:AA23">
    <cfRule type="containsBlanks" dxfId="12" priority="32">
      <formula>LEN(TRIM(H17))=0</formula>
    </cfRule>
  </conditionalFormatting>
  <conditionalFormatting sqref="A58 A26 A29 A32 A54 A61 A64 A36 A39 A42 A45 A48 A51">
    <cfRule type="containsBlanks" dxfId="11" priority="31">
      <formula>LEN(TRIM(A26))=0</formula>
    </cfRule>
  </conditionalFormatting>
  <conditionalFormatting sqref="S26:S34">
    <cfRule type="containsBlanks" dxfId="10" priority="30">
      <formula>LEN(TRIM(S26))=0</formula>
    </cfRule>
  </conditionalFormatting>
  <conditionalFormatting sqref="B26">
    <cfRule type="containsBlanks" dxfId="9" priority="29">
      <formula>LEN(TRIM(B26))=0</formula>
    </cfRule>
  </conditionalFormatting>
  <conditionalFormatting sqref="B29">
    <cfRule type="containsBlanks" dxfId="8" priority="28">
      <formula>LEN(TRIM(B29))=0</formula>
    </cfRule>
  </conditionalFormatting>
  <conditionalFormatting sqref="B32">
    <cfRule type="containsBlanks" dxfId="7" priority="27">
      <formula>LEN(TRIM(B32))=0</formula>
    </cfRule>
  </conditionalFormatting>
  <conditionalFormatting sqref="B54 B36 B39 B42 B45 B48 B51 S36:S56">
    <cfRule type="containsBlanks" dxfId="6" priority="18">
      <formula>LEN(TRIM(B36))=0</formula>
    </cfRule>
  </conditionalFormatting>
  <conditionalFormatting sqref="B58 B61 B64 S58:S66">
    <cfRule type="containsBlanks" dxfId="5" priority="15">
      <formula>LEN(TRIM(B58))=0</formula>
    </cfRule>
  </conditionalFormatting>
  <conditionalFormatting sqref="T58">
    <cfRule type="containsBlanks" dxfId="4" priority="5">
      <formula>LEN(TRIM(T58))=0</formula>
    </cfRule>
  </conditionalFormatting>
  <conditionalFormatting sqref="T36:T56">
    <cfRule type="containsBlanks" dxfId="3" priority="4">
      <formula>LEN(TRIM(T36))=0</formula>
    </cfRule>
  </conditionalFormatting>
  <conditionalFormatting sqref="T59:T66">
    <cfRule type="containsBlanks" dxfId="2" priority="3">
      <formula>LEN(TRIM(T59))=0</formula>
    </cfRule>
  </conditionalFormatting>
  <conditionalFormatting sqref="T26">
    <cfRule type="containsBlanks" dxfId="1" priority="2">
      <formula>LEN(TRIM(T26))=0</formula>
    </cfRule>
  </conditionalFormatting>
  <conditionalFormatting sqref="T27:T34">
    <cfRule type="containsBlanks" dxfId="0" priority="1">
      <formula>LEN(TRIM(T27))=0</formula>
    </cfRule>
  </conditionalFormatting>
  <dataValidations count="4">
    <dataValidation type="list" allowBlank="1" showInputMessage="1" showErrorMessage="1" sqref="S58:S66 Y58:Y66 Y36:Y56 S26:S34 S36:S56 Y26:Y34">
      <formula1>"Si, No"</formula1>
    </dataValidation>
    <dataValidation type="list" allowBlank="1" showInputMessage="1" showErrorMessage="1" sqref="A13:O14 Q13:AD14">
      <formula1>"Aprendizaje basado en escenarios prácticos,Aprendizaje colaborativo,Aprendizaje por proyectos,Método inductivo-deductivo,Método del caso,Método expositivo,Método analógico o comparativo"</formula1>
    </dataValidation>
    <dataValidation type="list" allowBlank="1" showInputMessage="1" showErrorMessage="1" sqref="T36:X56 T26:X34">
      <formula1>"Práctica, Tarea,  Reporte,  Checklist,  Actividad,  Ensayo,  Proyecto,  Investigación, Exposición, Lista de Cotejo, Mapa Mental, Examen Escrito"</formula1>
    </dataValidation>
    <dataValidation type="list" allowBlank="1" showInputMessage="1" showErrorMessage="1" sqref="T58:X66">
      <formula1>"Práctica, Tarea,  Reporte,  Cecklist,  Actividad,  Ensayo,  Proyecto,  Investigación, Exposición, Examen Escrito, Examen Departamenta, Lista de Cotejo, Mapa Mental"</formula1>
    </dataValidation>
  </dataValidations>
  <printOptions horizontalCentered="1"/>
  <pageMargins left="0.19685039370078741" right="0.19685039370078741" top="0.19685039370078741" bottom="0.19685039370078741" header="0" footer="0"/>
  <pageSetup scale="76" fitToHeight="2" orientation="portrait" verticalDpi="300" r:id="rId1"/>
  <rowBreaks count="1" manualBreakCount="1">
    <brk id="47"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E40"/>
  <sheetViews>
    <sheetView zoomScale="55" zoomScaleNormal="55" workbookViewId="0">
      <selection activeCell="C5" sqref="C5"/>
    </sheetView>
  </sheetViews>
  <sheetFormatPr baseColWidth="10" defaultColWidth="27.85546875" defaultRowHeight="28.5" customHeight="1" x14ac:dyDescent="0.25"/>
  <cols>
    <col min="1" max="16384" width="27.85546875" style="37"/>
  </cols>
  <sheetData>
    <row r="1" spans="1:551" ht="28.5" customHeight="1" x14ac:dyDescent="0.25">
      <c r="A1" s="36" t="s">
        <v>0</v>
      </c>
      <c r="B1" s="36" t="s">
        <v>213</v>
      </c>
      <c r="C1" s="36" t="s">
        <v>1</v>
      </c>
      <c r="D1" s="36" t="s">
        <v>2</v>
      </c>
      <c r="E1" s="36" t="s">
        <v>3</v>
      </c>
      <c r="F1" s="36" t="s">
        <v>4</v>
      </c>
      <c r="G1" s="36" t="s">
        <v>5</v>
      </c>
      <c r="H1" s="36" t="s">
        <v>6</v>
      </c>
      <c r="I1" s="36" t="s">
        <v>7</v>
      </c>
      <c r="J1" s="36" t="s">
        <v>8</v>
      </c>
      <c r="K1" s="36" t="s">
        <v>9</v>
      </c>
      <c r="L1" s="36" t="s">
        <v>11</v>
      </c>
      <c r="M1" s="36" t="s">
        <v>4</v>
      </c>
      <c r="N1" s="36" t="s">
        <v>5</v>
      </c>
      <c r="O1" s="36" t="s">
        <v>6</v>
      </c>
      <c r="P1" s="36" t="s">
        <v>12</v>
      </c>
      <c r="Q1" s="36" t="s">
        <v>13</v>
      </c>
      <c r="R1" s="36" t="s">
        <v>14</v>
      </c>
      <c r="S1" s="36" t="s">
        <v>15</v>
      </c>
      <c r="T1" s="36" t="s">
        <v>219</v>
      </c>
      <c r="U1" s="36" t="s">
        <v>17</v>
      </c>
      <c r="V1" s="36" t="s">
        <v>14</v>
      </c>
      <c r="W1" s="36" t="s">
        <v>15</v>
      </c>
      <c r="X1" s="36" t="s">
        <v>16</v>
      </c>
      <c r="Y1" s="36" t="s">
        <v>18</v>
      </c>
      <c r="Z1" s="36" t="s">
        <v>14</v>
      </c>
      <c r="AA1" s="36" t="s">
        <v>15</v>
      </c>
      <c r="AB1" s="36" t="s">
        <v>16</v>
      </c>
      <c r="AC1" s="36" t="s">
        <v>19</v>
      </c>
      <c r="AD1" s="36" t="s">
        <v>14</v>
      </c>
      <c r="AE1" s="36" t="s">
        <v>15</v>
      </c>
      <c r="AF1" s="36" t="s">
        <v>16</v>
      </c>
      <c r="AG1" s="36" t="s">
        <v>20</v>
      </c>
      <c r="AH1" s="36" t="s">
        <v>14</v>
      </c>
      <c r="AI1" s="36" t="s">
        <v>15</v>
      </c>
      <c r="AJ1" s="36" t="s">
        <v>16</v>
      </c>
      <c r="AK1" s="36" t="s">
        <v>21</v>
      </c>
      <c r="AL1" s="36" t="s">
        <v>14</v>
      </c>
      <c r="AM1" s="36" t="s">
        <v>15</v>
      </c>
      <c r="AN1" s="36" t="s">
        <v>16</v>
      </c>
      <c r="AO1" s="36" t="s">
        <v>22</v>
      </c>
      <c r="AP1" s="36" t="s">
        <v>14</v>
      </c>
      <c r="AQ1" s="36" t="s">
        <v>15</v>
      </c>
      <c r="AR1" s="36" t="s">
        <v>16</v>
      </c>
      <c r="AS1" s="36" t="s">
        <v>23</v>
      </c>
      <c r="AT1" s="36" t="s">
        <v>14</v>
      </c>
      <c r="AU1" s="36" t="s">
        <v>15</v>
      </c>
      <c r="AV1" s="36" t="s">
        <v>16</v>
      </c>
      <c r="AW1" s="36" t="s">
        <v>24</v>
      </c>
      <c r="AX1" s="36" t="s">
        <v>14</v>
      </c>
      <c r="AY1" s="36" t="s">
        <v>15</v>
      </c>
      <c r="AZ1" s="36" t="s">
        <v>16</v>
      </c>
      <c r="BA1" s="36" t="s">
        <v>25</v>
      </c>
      <c r="BB1" s="36" t="s">
        <v>26</v>
      </c>
      <c r="BC1" s="36" t="s">
        <v>27</v>
      </c>
      <c r="BD1" s="36" t="s">
        <v>28</v>
      </c>
      <c r="BE1" s="36" t="s">
        <v>29</v>
      </c>
      <c r="BF1" s="36" t="s">
        <v>30</v>
      </c>
      <c r="BG1" s="36" t="s">
        <v>9</v>
      </c>
      <c r="BH1" s="36" t="s">
        <v>11</v>
      </c>
      <c r="BI1" s="36" t="s">
        <v>4</v>
      </c>
      <c r="BJ1" s="36" t="s">
        <v>5</v>
      </c>
      <c r="BK1" s="36" t="s">
        <v>6</v>
      </c>
      <c r="BL1" s="36" t="s">
        <v>12</v>
      </c>
      <c r="BM1" s="36" t="s">
        <v>13</v>
      </c>
      <c r="BN1" s="36" t="s">
        <v>14</v>
      </c>
      <c r="BO1" s="36" t="s">
        <v>15</v>
      </c>
      <c r="BP1" s="36" t="s">
        <v>16</v>
      </c>
      <c r="BQ1" s="36" t="s">
        <v>17</v>
      </c>
      <c r="BR1" s="36" t="s">
        <v>14</v>
      </c>
      <c r="BS1" s="36" t="s">
        <v>15</v>
      </c>
      <c r="BT1" s="36" t="s">
        <v>16</v>
      </c>
      <c r="BU1" s="36" t="s">
        <v>18</v>
      </c>
      <c r="BV1" s="36" t="s">
        <v>14</v>
      </c>
      <c r="BW1" s="36" t="s">
        <v>15</v>
      </c>
      <c r="BX1" s="36" t="s">
        <v>16</v>
      </c>
      <c r="BY1" s="36" t="s">
        <v>19</v>
      </c>
      <c r="BZ1" s="36" t="s">
        <v>14</v>
      </c>
      <c r="CA1" s="36" t="s">
        <v>15</v>
      </c>
      <c r="CB1" s="36" t="s">
        <v>16</v>
      </c>
      <c r="CC1" s="36" t="s">
        <v>20</v>
      </c>
      <c r="CD1" s="36" t="s">
        <v>14</v>
      </c>
      <c r="CE1" s="36" t="s">
        <v>15</v>
      </c>
      <c r="CF1" s="36" t="s">
        <v>16</v>
      </c>
      <c r="CG1" s="36" t="s">
        <v>21</v>
      </c>
      <c r="CH1" s="36" t="s">
        <v>14</v>
      </c>
      <c r="CI1" s="36" t="s">
        <v>15</v>
      </c>
      <c r="CJ1" s="36" t="s">
        <v>16</v>
      </c>
      <c r="CK1" s="36" t="s">
        <v>22</v>
      </c>
      <c r="CL1" s="36" t="s">
        <v>14</v>
      </c>
      <c r="CM1" s="36" t="s">
        <v>15</v>
      </c>
      <c r="CN1" s="36" t="s">
        <v>16</v>
      </c>
      <c r="CO1" s="36" t="s">
        <v>23</v>
      </c>
      <c r="CP1" s="36" t="s">
        <v>14</v>
      </c>
      <c r="CQ1" s="36" t="s">
        <v>15</v>
      </c>
      <c r="CR1" s="36" t="s">
        <v>16</v>
      </c>
      <c r="CS1" s="36" t="s">
        <v>24</v>
      </c>
      <c r="CT1" s="36" t="s">
        <v>14</v>
      </c>
      <c r="CU1" s="36" t="s">
        <v>15</v>
      </c>
      <c r="CV1" s="36" t="s">
        <v>16</v>
      </c>
      <c r="CW1" s="36" t="s">
        <v>25</v>
      </c>
      <c r="CX1" s="36" t="s">
        <v>26</v>
      </c>
      <c r="CY1" s="36" t="s">
        <v>27</v>
      </c>
      <c r="CZ1" s="36" t="s">
        <v>220</v>
      </c>
      <c r="DA1" s="36" t="s">
        <v>29</v>
      </c>
      <c r="DB1" s="36" t="s">
        <v>30</v>
      </c>
      <c r="DC1" s="36" t="s">
        <v>9</v>
      </c>
      <c r="DD1" s="36" t="s">
        <v>11</v>
      </c>
      <c r="DE1" s="36" t="s">
        <v>4</v>
      </c>
      <c r="DF1" s="36" t="s">
        <v>5</v>
      </c>
      <c r="DG1" s="36" t="s">
        <v>6</v>
      </c>
      <c r="DH1" s="36" t="s">
        <v>12</v>
      </c>
      <c r="DI1" s="36" t="s">
        <v>13</v>
      </c>
      <c r="DJ1" s="36" t="s">
        <v>14</v>
      </c>
      <c r="DK1" s="36" t="s">
        <v>15</v>
      </c>
      <c r="DL1" s="36" t="s">
        <v>16</v>
      </c>
      <c r="DM1" s="36" t="s">
        <v>17</v>
      </c>
      <c r="DN1" s="36" t="s">
        <v>14</v>
      </c>
      <c r="DO1" s="36" t="s">
        <v>15</v>
      </c>
      <c r="DP1" s="36" t="s">
        <v>16</v>
      </c>
      <c r="DQ1" s="36" t="s">
        <v>18</v>
      </c>
      <c r="DR1" s="36" t="s">
        <v>14</v>
      </c>
      <c r="DS1" s="36" t="s">
        <v>15</v>
      </c>
      <c r="DT1" s="36" t="s">
        <v>16</v>
      </c>
      <c r="DU1" s="36" t="s">
        <v>19</v>
      </c>
      <c r="DV1" s="36" t="s">
        <v>14</v>
      </c>
      <c r="DW1" s="36" t="s">
        <v>15</v>
      </c>
      <c r="DX1" s="36" t="s">
        <v>16</v>
      </c>
      <c r="DY1" s="36" t="s">
        <v>20</v>
      </c>
      <c r="DZ1" s="36" t="s">
        <v>14</v>
      </c>
      <c r="EA1" s="36" t="s">
        <v>15</v>
      </c>
      <c r="EB1" s="36" t="s">
        <v>16</v>
      </c>
      <c r="EC1" s="36" t="s">
        <v>21</v>
      </c>
      <c r="ED1" s="36" t="s">
        <v>14</v>
      </c>
      <c r="EE1" s="36" t="s">
        <v>15</v>
      </c>
      <c r="EF1" s="36" t="s">
        <v>16</v>
      </c>
      <c r="EG1" s="36" t="s">
        <v>22</v>
      </c>
      <c r="EH1" s="36" t="s">
        <v>14</v>
      </c>
      <c r="EI1" s="36" t="s">
        <v>15</v>
      </c>
      <c r="EJ1" s="36" t="s">
        <v>16</v>
      </c>
      <c r="EK1" s="36" t="s">
        <v>23</v>
      </c>
      <c r="EL1" s="36" t="s">
        <v>14</v>
      </c>
      <c r="EM1" s="36" t="s">
        <v>15</v>
      </c>
      <c r="EN1" s="36" t="s">
        <v>16</v>
      </c>
      <c r="EO1" s="36" t="s">
        <v>24</v>
      </c>
      <c r="EP1" s="36" t="s">
        <v>14</v>
      </c>
      <c r="EQ1" s="36" t="s">
        <v>15</v>
      </c>
      <c r="ER1" s="36" t="s">
        <v>16</v>
      </c>
      <c r="ES1" s="36" t="s">
        <v>25</v>
      </c>
      <c r="ET1" s="36" t="s">
        <v>26</v>
      </c>
      <c r="EU1" s="36" t="s">
        <v>27</v>
      </c>
      <c r="EV1" s="36" t="s">
        <v>28</v>
      </c>
      <c r="EW1" s="36" t="s">
        <v>29</v>
      </c>
      <c r="EX1" s="36" t="s">
        <v>30</v>
      </c>
      <c r="EY1" s="36" t="s">
        <v>9</v>
      </c>
      <c r="EZ1" s="36" t="s">
        <v>11</v>
      </c>
      <c r="FA1" s="36" t="s">
        <v>4</v>
      </c>
      <c r="FB1" s="36" t="s">
        <v>5</v>
      </c>
      <c r="FC1" s="36" t="s">
        <v>6</v>
      </c>
      <c r="FD1" s="36" t="s">
        <v>12</v>
      </c>
      <c r="FE1" s="36" t="s">
        <v>13</v>
      </c>
      <c r="FF1" s="36" t="s">
        <v>14</v>
      </c>
      <c r="FG1" s="36" t="s">
        <v>15</v>
      </c>
      <c r="FH1" s="36" t="s">
        <v>16</v>
      </c>
      <c r="FI1" s="36" t="s">
        <v>17</v>
      </c>
      <c r="FJ1" s="36" t="s">
        <v>14</v>
      </c>
      <c r="FK1" s="36" t="s">
        <v>15</v>
      </c>
      <c r="FL1" s="36" t="s">
        <v>16</v>
      </c>
      <c r="FM1" s="36" t="s">
        <v>18</v>
      </c>
      <c r="FN1" s="36" t="s">
        <v>14</v>
      </c>
      <c r="FO1" s="36" t="s">
        <v>15</v>
      </c>
      <c r="FP1" s="36" t="s">
        <v>16</v>
      </c>
      <c r="FQ1" s="36" t="s">
        <v>19</v>
      </c>
      <c r="FR1" s="36" t="s">
        <v>14</v>
      </c>
      <c r="FS1" s="36" t="s">
        <v>15</v>
      </c>
      <c r="FT1" s="36" t="s">
        <v>16</v>
      </c>
      <c r="FU1" s="36" t="s">
        <v>20</v>
      </c>
      <c r="FV1" s="36" t="s">
        <v>14</v>
      </c>
      <c r="FW1" s="36" t="s">
        <v>15</v>
      </c>
      <c r="FX1" s="36" t="s">
        <v>16</v>
      </c>
      <c r="FY1" s="36" t="s">
        <v>21</v>
      </c>
      <c r="FZ1" s="36" t="s">
        <v>14</v>
      </c>
      <c r="GA1" s="36" t="s">
        <v>15</v>
      </c>
      <c r="GB1" s="36" t="s">
        <v>16</v>
      </c>
      <c r="GC1" s="36" t="s">
        <v>22</v>
      </c>
      <c r="GD1" s="36" t="s">
        <v>14</v>
      </c>
      <c r="GE1" s="36" t="s">
        <v>15</v>
      </c>
      <c r="GF1" s="36" t="s">
        <v>16</v>
      </c>
      <c r="GG1" s="36" t="s">
        <v>23</v>
      </c>
      <c r="GH1" s="36" t="s">
        <v>14</v>
      </c>
      <c r="GI1" s="36" t="s">
        <v>15</v>
      </c>
      <c r="GJ1" s="36" t="s">
        <v>16</v>
      </c>
      <c r="GK1" s="36" t="s">
        <v>24</v>
      </c>
      <c r="GL1" s="36" t="s">
        <v>14</v>
      </c>
      <c r="GM1" s="36" t="s">
        <v>15</v>
      </c>
      <c r="GN1" s="36" t="s">
        <v>16</v>
      </c>
      <c r="GO1" s="36" t="s">
        <v>25</v>
      </c>
      <c r="GP1" s="36" t="s">
        <v>26</v>
      </c>
      <c r="GQ1" s="36" t="s">
        <v>27</v>
      </c>
      <c r="GR1" s="36" t="s">
        <v>28</v>
      </c>
      <c r="GS1" s="36" t="s">
        <v>29</v>
      </c>
      <c r="GT1" s="36" t="s">
        <v>30</v>
      </c>
      <c r="GU1" s="36" t="s">
        <v>9</v>
      </c>
      <c r="GV1" s="36" t="s">
        <v>11</v>
      </c>
      <c r="GW1" s="36" t="s">
        <v>4</v>
      </c>
      <c r="GX1" s="36" t="s">
        <v>5</v>
      </c>
      <c r="GY1" s="36" t="s">
        <v>6</v>
      </c>
      <c r="GZ1" s="36" t="s">
        <v>12</v>
      </c>
      <c r="HA1" s="36" t="s">
        <v>13</v>
      </c>
      <c r="HB1" s="36" t="s">
        <v>14</v>
      </c>
      <c r="HC1" s="36" t="s">
        <v>15</v>
      </c>
      <c r="HD1" s="36" t="s">
        <v>16</v>
      </c>
      <c r="HE1" s="36" t="s">
        <v>17</v>
      </c>
      <c r="HF1" s="36" t="s">
        <v>14</v>
      </c>
      <c r="HG1" s="36" t="s">
        <v>15</v>
      </c>
      <c r="HH1" s="36" t="s">
        <v>16</v>
      </c>
      <c r="HI1" s="36" t="s">
        <v>18</v>
      </c>
      <c r="HJ1" s="36" t="s">
        <v>14</v>
      </c>
      <c r="HK1" s="36" t="s">
        <v>15</v>
      </c>
      <c r="HL1" s="36" t="s">
        <v>16</v>
      </c>
      <c r="HM1" s="36" t="s">
        <v>19</v>
      </c>
      <c r="HN1" s="36" t="s">
        <v>14</v>
      </c>
      <c r="HO1" s="36" t="s">
        <v>15</v>
      </c>
      <c r="HP1" s="36" t="s">
        <v>16</v>
      </c>
      <c r="HQ1" s="36" t="s">
        <v>20</v>
      </c>
      <c r="HR1" s="36" t="s">
        <v>14</v>
      </c>
      <c r="HS1" s="36" t="s">
        <v>15</v>
      </c>
      <c r="HT1" s="36" t="s">
        <v>16</v>
      </c>
      <c r="HU1" s="36" t="s">
        <v>21</v>
      </c>
      <c r="HV1" s="36" t="s">
        <v>14</v>
      </c>
      <c r="HW1" s="36" t="s">
        <v>15</v>
      </c>
      <c r="HX1" s="36" t="s">
        <v>16</v>
      </c>
      <c r="HY1" s="36" t="s">
        <v>22</v>
      </c>
      <c r="HZ1" s="36" t="s">
        <v>14</v>
      </c>
      <c r="IA1" s="36" t="s">
        <v>15</v>
      </c>
      <c r="IB1" s="36" t="s">
        <v>16</v>
      </c>
      <c r="IC1" s="36" t="s">
        <v>23</v>
      </c>
      <c r="ID1" s="36" t="s">
        <v>14</v>
      </c>
      <c r="IE1" s="36" t="s">
        <v>15</v>
      </c>
      <c r="IF1" s="36" t="s">
        <v>16</v>
      </c>
      <c r="IG1" s="36" t="s">
        <v>24</v>
      </c>
      <c r="IH1" s="36" t="s">
        <v>14</v>
      </c>
      <c r="II1" s="36" t="s">
        <v>15</v>
      </c>
      <c r="IJ1" s="36" t="s">
        <v>16</v>
      </c>
      <c r="IK1" s="36" t="s">
        <v>25</v>
      </c>
      <c r="IL1" s="36" t="s">
        <v>26</v>
      </c>
      <c r="IM1" s="36" t="s">
        <v>27</v>
      </c>
      <c r="IN1" s="36" t="s">
        <v>28</v>
      </c>
      <c r="IO1" s="36" t="s">
        <v>29</v>
      </c>
      <c r="IP1" s="36" t="s">
        <v>30</v>
      </c>
      <c r="IQ1" s="36" t="s">
        <v>9</v>
      </c>
      <c r="IR1" s="36" t="s">
        <v>11</v>
      </c>
      <c r="IS1" s="36" t="s">
        <v>4</v>
      </c>
      <c r="IT1" s="36" t="s">
        <v>5</v>
      </c>
      <c r="IU1" s="36" t="s">
        <v>6</v>
      </c>
      <c r="IV1" s="36" t="s">
        <v>12</v>
      </c>
      <c r="IW1" s="36" t="s">
        <v>13</v>
      </c>
      <c r="IX1" s="36" t="s">
        <v>14</v>
      </c>
      <c r="IY1" s="36" t="s">
        <v>15</v>
      </c>
      <c r="IZ1" s="36" t="s">
        <v>16</v>
      </c>
      <c r="JA1" s="36" t="s">
        <v>17</v>
      </c>
      <c r="JB1" s="36" t="s">
        <v>14</v>
      </c>
      <c r="JC1" s="36" t="s">
        <v>15</v>
      </c>
      <c r="JD1" s="36" t="s">
        <v>16</v>
      </c>
      <c r="JE1" s="36" t="s">
        <v>18</v>
      </c>
      <c r="JF1" s="36" t="s">
        <v>14</v>
      </c>
      <c r="JG1" s="36" t="s">
        <v>15</v>
      </c>
      <c r="JH1" s="36" t="s">
        <v>16</v>
      </c>
      <c r="JI1" s="36" t="s">
        <v>19</v>
      </c>
      <c r="JJ1" s="36" t="s">
        <v>14</v>
      </c>
      <c r="JK1" s="36" t="s">
        <v>15</v>
      </c>
      <c r="JL1" s="36" t="s">
        <v>16</v>
      </c>
      <c r="JM1" s="36" t="s">
        <v>20</v>
      </c>
      <c r="JN1" s="36" t="s">
        <v>14</v>
      </c>
      <c r="JO1" s="36" t="s">
        <v>15</v>
      </c>
      <c r="JP1" s="36" t="s">
        <v>16</v>
      </c>
      <c r="JQ1" s="36" t="s">
        <v>21</v>
      </c>
      <c r="JR1" s="36" t="s">
        <v>14</v>
      </c>
      <c r="JS1" s="36" t="s">
        <v>15</v>
      </c>
      <c r="JT1" s="36" t="s">
        <v>16</v>
      </c>
      <c r="JU1" s="36" t="s">
        <v>22</v>
      </c>
      <c r="JV1" s="36" t="s">
        <v>14</v>
      </c>
      <c r="JW1" s="36" t="s">
        <v>15</v>
      </c>
      <c r="JX1" s="36" t="s">
        <v>16</v>
      </c>
      <c r="JY1" s="36" t="s">
        <v>23</v>
      </c>
      <c r="JZ1" s="36" t="s">
        <v>14</v>
      </c>
      <c r="KA1" s="36" t="s">
        <v>15</v>
      </c>
      <c r="KB1" s="36" t="s">
        <v>16</v>
      </c>
      <c r="KC1" s="36" t="s">
        <v>24</v>
      </c>
      <c r="KD1" s="36" t="s">
        <v>14</v>
      </c>
      <c r="KE1" s="36" t="s">
        <v>15</v>
      </c>
      <c r="KF1" s="36" t="s">
        <v>16</v>
      </c>
      <c r="KG1" s="36" t="s">
        <v>25</v>
      </c>
      <c r="KH1" s="36" t="s">
        <v>26</v>
      </c>
      <c r="KI1" s="36" t="s">
        <v>27</v>
      </c>
      <c r="KJ1" s="36" t="s">
        <v>28</v>
      </c>
      <c r="KK1" s="36" t="s">
        <v>29</v>
      </c>
      <c r="KL1" s="36" t="s">
        <v>30</v>
      </c>
      <c r="KM1" s="36" t="s">
        <v>9</v>
      </c>
      <c r="KN1" s="36" t="s">
        <v>11</v>
      </c>
      <c r="KO1" s="36" t="s">
        <v>4</v>
      </c>
      <c r="KP1" s="36" t="s">
        <v>5</v>
      </c>
      <c r="KQ1" s="36" t="s">
        <v>6</v>
      </c>
      <c r="KR1" s="36" t="s">
        <v>12</v>
      </c>
      <c r="KS1" s="36" t="s">
        <v>13</v>
      </c>
      <c r="KT1" s="36" t="s">
        <v>14</v>
      </c>
      <c r="KU1" s="36" t="s">
        <v>15</v>
      </c>
      <c r="KV1" s="36" t="s">
        <v>16</v>
      </c>
      <c r="KW1" s="36" t="s">
        <v>17</v>
      </c>
      <c r="KX1" s="36" t="s">
        <v>14</v>
      </c>
      <c r="KY1" s="36" t="s">
        <v>15</v>
      </c>
      <c r="KZ1" s="36" t="s">
        <v>16</v>
      </c>
      <c r="LA1" s="36" t="s">
        <v>18</v>
      </c>
      <c r="LB1" s="36" t="s">
        <v>14</v>
      </c>
      <c r="LC1" s="36" t="s">
        <v>15</v>
      </c>
      <c r="LD1" s="36" t="s">
        <v>16</v>
      </c>
      <c r="LE1" s="36" t="s">
        <v>19</v>
      </c>
      <c r="LF1" s="36" t="s">
        <v>14</v>
      </c>
      <c r="LG1" s="36" t="s">
        <v>15</v>
      </c>
      <c r="LH1" s="36" t="s">
        <v>16</v>
      </c>
      <c r="LI1" s="36" t="s">
        <v>20</v>
      </c>
      <c r="LJ1" s="36" t="s">
        <v>14</v>
      </c>
      <c r="LK1" s="36" t="s">
        <v>15</v>
      </c>
      <c r="LL1" s="36" t="s">
        <v>16</v>
      </c>
      <c r="LM1" s="36" t="s">
        <v>21</v>
      </c>
      <c r="LN1" s="36" t="s">
        <v>14</v>
      </c>
      <c r="LO1" s="36" t="s">
        <v>15</v>
      </c>
      <c r="LP1" s="36" t="s">
        <v>16</v>
      </c>
      <c r="LQ1" s="36" t="s">
        <v>22</v>
      </c>
      <c r="LR1" s="36" t="s">
        <v>14</v>
      </c>
      <c r="LS1" s="36" t="s">
        <v>15</v>
      </c>
      <c r="LT1" s="36" t="s">
        <v>16</v>
      </c>
      <c r="LU1" s="36" t="s">
        <v>23</v>
      </c>
      <c r="LV1" s="36" t="s">
        <v>14</v>
      </c>
      <c r="LW1" s="36" t="s">
        <v>15</v>
      </c>
      <c r="LX1" s="36" t="s">
        <v>16</v>
      </c>
      <c r="LY1" s="36" t="s">
        <v>24</v>
      </c>
      <c r="LZ1" s="36" t="s">
        <v>14</v>
      </c>
      <c r="MA1" s="36" t="s">
        <v>15</v>
      </c>
      <c r="MB1" s="36" t="s">
        <v>16</v>
      </c>
      <c r="MC1" s="36" t="s">
        <v>25</v>
      </c>
      <c r="MD1" s="36" t="s">
        <v>26</v>
      </c>
      <c r="ME1" s="36" t="s">
        <v>27</v>
      </c>
      <c r="MF1" s="36" t="s">
        <v>28</v>
      </c>
      <c r="MG1" s="36" t="s">
        <v>29</v>
      </c>
      <c r="MH1" s="36" t="s">
        <v>30</v>
      </c>
      <c r="MI1" s="36" t="s">
        <v>9</v>
      </c>
      <c r="MJ1" s="36" t="s">
        <v>11</v>
      </c>
      <c r="MK1" s="36" t="s">
        <v>4</v>
      </c>
      <c r="ML1" s="36" t="s">
        <v>5</v>
      </c>
      <c r="MM1" s="36" t="s">
        <v>6</v>
      </c>
      <c r="MN1" s="36" t="s">
        <v>12</v>
      </c>
      <c r="MO1" s="36" t="s">
        <v>13</v>
      </c>
      <c r="MP1" s="36" t="s">
        <v>14</v>
      </c>
      <c r="MQ1" s="36" t="s">
        <v>15</v>
      </c>
      <c r="MR1" s="36" t="s">
        <v>16</v>
      </c>
      <c r="MS1" s="36" t="s">
        <v>17</v>
      </c>
      <c r="MT1" s="36" t="s">
        <v>14</v>
      </c>
      <c r="MU1" s="36" t="s">
        <v>15</v>
      </c>
      <c r="MV1" s="36" t="s">
        <v>16</v>
      </c>
      <c r="MW1" s="36" t="s">
        <v>18</v>
      </c>
      <c r="MX1" s="36" t="s">
        <v>14</v>
      </c>
      <c r="MY1" s="36" t="s">
        <v>15</v>
      </c>
      <c r="MZ1" s="36" t="s">
        <v>16</v>
      </c>
      <c r="NA1" s="36" t="s">
        <v>19</v>
      </c>
      <c r="NB1" s="36" t="s">
        <v>14</v>
      </c>
      <c r="NC1" s="36" t="s">
        <v>15</v>
      </c>
      <c r="ND1" s="36" t="s">
        <v>16</v>
      </c>
      <c r="NE1" s="36" t="s">
        <v>20</v>
      </c>
      <c r="NF1" s="36" t="s">
        <v>14</v>
      </c>
      <c r="NG1" s="36" t="s">
        <v>15</v>
      </c>
      <c r="NH1" s="36" t="s">
        <v>16</v>
      </c>
      <c r="NI1" s="36" t="s">
        <v>21</v>
      </c>
      <c r="NJ1" s="36" t="s">
        <v>14</v>
      </c>
      <c r="NK1" s="36" t="s">
        <v>15</v>
      </c>
      <c r="NL1" s="36" t="s">
        <v>16</v>
      </c>
      <c r="NM1" s="36" t="s">
        <v>22</v>
      </c>
      <c r="NN1" s="36" t="s">
        <v>14</v>
      </c>
      <c r="NO1" s="36" t="s">
        <v>15</v>
      </c>
      <c r="NP1" s="36" t="s">
        <v>16</v>
      </c>
      <c r="NQ1" s="36" t="s">
        <v>23</v>
      </c>
      <c r="NR1" s="36" t="s">
        <v>14</v>
      </c>
      <c r="NS1" s="36" t="s">
        <v>15</v>
      </c>
      <c r="NT1" s="36" t="s">
        <v>16</v>
      </c>
      <c r="NU1" s="36" t="s">
        <v>24</v>
      </c>
      <c r="NV1" s="36" t="s">
        <v>14</v>
      </c>
      <c r="NW1" s="36" t="s">
        <v>15</v>
      </c>
      <c r="NX1" s="36" t="s">
        <v>16</v>
      </c>
      <c r="NY1" s="36" t="s">
        <v>25</v>
      </c>
      <c r="NZ1" s="36" t="s">
        <v>26</v>
      </c>
      <c r="OA1" s="36" t="s">
        <v>27</v>
      </c>
      <c r="OB1" s="36" t="s">
        <v>28</v>
      </c>
      <c r="OC1" s="36" t="s">
        <v>29</v>
      </c>
      <c r="OD1" s="36" t="s">
        <v>30</v>
      </c>
      <c r="OE1" s="36" t="s">
        <v>9</v>
      </c>
      <c r="OF1" s="36" t="s">
        <v>11</v>
      </c>
      <c r="OG1" s="36" t="s">
        <v>4</v>
      </c>
      <c r="OH1" s="36" t="s">
        <v>5</v>
      </c>
      <c r="OI1" s="36" t="s">
        <v>6</v>
      </c>
      <c r="OJ1" s="36" t="s">
        <v>12</v>
      </c>
      <c r="OK1" s="36" t="s">
        <v>13</v>
      </c>
      <c r="OL1" s="36" t="s">
        <v>14</v>
      </c>
      <c r="OM1" s="36" t="s">
        <v>15</v>
      </c>
      <c r="ON1" s="36" t="s">
        <v>16</v>
      </c>
      <c r="OO1" s="36" t="s">
        <v>17</v>
      </c>
      <c r="OP1" s="36" t="s">
        <v>14</v>
      </c>
      <c r="OQ1" s="36" t="s">
        <v>15</v>
      </c>
      <c r="OR1" s="36" t="s">
        <v>16</v>
      </c>
      <c r="OS1" s="36" t="s">
        <v>18</v>
      </c>
      <c r="OT1" s="36" t="s">
        <v>14</v>
      </c>
      <c r="OU1" s="36" t="s">
        <v>15</v>
      </c>
      <c r="OV1" s="36" t="s">
        <v>16</v>
      </c>
      <c r="OW1" s="36" t="s">
        <v>19</v>
      </c>
      <c r="OX1" s="36" t="s">
        <v>14</v>
      </c>
      <c r="OY1" s="36" t="s">
        <v>15</v>
      </c>
      <c r="OZ1" s="36" t="s">
        <v>16</v>
      </c>
      <c r="PA1" s="36" t="s">
        <v>20</v>
      </c>
      <c r="PB1" s="36" t="s">
        <v>14</v>
      </c>
      <c r="PC1" s="36" t="s">
        <v>15</v>
      </c>
      <c r="PD1" s="36" t="s">
        <v>16</v>
      </c>
      <c r="PE1" s="36" t="s">
        <v>21</v>
      </c>
      <c r="PF1" s="36" t="s">
        <v>14</v>
      </c>
      <c r="PG1" s="36" t="s">
        <v>15</v>
      </c>
      <c r="PH1" s="36" t="s">
        <v>16</v>
      </c>
      <c r="PI1" s="36" t="s">
        <v>22</v>
      </c>
      <c r="PJ1" s="36" t="s">
        <v>14</v>
      </c>
      <c r="PK1" s="36" t="s">
        <v>15</v>
      </c>
      <c r="PL1" s="36" t="s">
        <v>16</v>
      </c>
      <c r="PM1" s="36" t="s">
        <v>23</v>
      </c>
      <c r="PN1" s="36" t="s">
        <v>14</v>
      </c>
      <c r="PO1" s="36" t="s">
        <v>15</v>
      </c>
      <c r="PP1" s="36" t="s">
        <v>16</v>
      </c>
      <c r="PQ1" s="36" t="s">
        <v>24</v>
      </c>
      <c r="PR1" s="36" t="s">
        <v>14</v>
      </c>
      <c r="PS1" s="36" t="s">
        <v>15</v>
      </c>
      <c r="PT1" s="36" t="s">
        <v>16</v>
      </c>
      <c r="PU1" s="36" t="s">
        <v>25</v>
      </c>
      <c r="PV1" s="36" t="s">
        <v>26</v>
      </c>
      <c r="PW1" s="36" t="s">
        <v>27</v>
      </c>
      <c r="PX1" s="36" t="s">
        <v>28</v>
      </c>
      <c r="PY1" s="36" t="s">
        <v>29</v>
      </c>
      <c r="PZ1" s="36" t="s">
        <v>30</v>
      </c>
      <c r="QA1" s="36" t="s">
        <v>9</v>
      </c>
      <c r="QB1" s="36" t="s">
        <v>11</v>
      </c>
      <c r="QC1" s="36" t="s">
        <v>4</v>
      </c>
      <c r="QD1" s="36" t="s">
        <v>5</v>
      </c>
      <c r="QE1" s="36" t="s">
        <v>6</v>
      </c>
      <c r="QF1" s="36" t="s">
        <v>12</v>
      </c>
      <c r="QG1" s="36" t="s">
        <v>13</v>
      </c>
      <c r="QH1" s="36" t="s">
        <v>14</v>
      </c>
      <c r="QI1" s="36" t="s">
        <v>15</v>
      </c>
      <c r="QJ1" s="36" t="s">
        <v>16</v>
      </c>
      <c r="QK1" s="36" t="s">
        <v>17</v>
      </c>
      <c r="QL1" s="36" t="s">
        <v>14</v>
      </c>
      <c r="QM1" s="36" t="s">
        <v>15</v>
      </c>
      <c r="QN1" s="36" t="s">
        <v>16</v>
      </c>
      <c r="QO1" s="36" t="s">
        <v>18</v>
      </c>
      <c r="QP1" s="36" t="s">
        <v>14</v>
      </c>
      <c r="QQ1" s="36" t="s">
        <v>15</v>
      </c>
      <c r="QR1" s="36" t="s">
        <v>16</v>
      </c>
      <c r="QS1" s="36" t="s">
        <v>19</v>
      </c>
      <c r="QT1" s="36" t="s">
        <v>14</v>
      </c>
      <c r="QU1" s="36" t="s">
        <v>15</v>
      </c>
      <c r="QV1" s="36" t="s">
        <v>16</v>
      </c>
      <c r="QW1" s="36" t="s">
        <v>20</v>
      </c>
      <c r="QX1" s="36" t="s">
        <v>14</v>
      </c>
      <c r="QY1" s="36" t="s">
        <v>15</v>
      </c>
      <c r="QZ1" s="36" t="s">
        <v>16</v>
      </c>
      <c r="RA1" s="36" t="s">
        <v>21</v>
      </c>
      <c r="RB1" s="36" t="s">
        <v>14</v>
      </c>
      <c r="RC1" s="36" t="s">
        <v>15</v>
      </c>
      <c r="RD1" s="36" t="s">
        <v>16</v>
      </c>
      <c r="RE1" s="36" t="s">
        <v>22</v>
      </c>
      <c r="RF1" s="36" t="s">
        <v>14</v>
      </c>
      <c r="RG1" s="36" t="s">
        <v>15</v>
      </c>
      <c r="RH1" s="36" t="s">
        <v>16</v>
      </c>
      <c r="RI1" s="36" t="s">
        <v>23</v>
      </c>
      <c r="RJ1" s="36" t="s">
        <v>14</v>
      </c>
      <c r="RK1" s="36" t="s">
        <v>15</v>
      </c>
      <c r="RL1" s="36" t="s">
        <v>16</v>
      </c>
      <c r="RM1" s="36" t="s">
        <v>24</v>
      </c>
      <c r="RN1" s="36" t="s">
        <v>14</v>
      </c>
      <c r="RO1" s="36" t="s">
        <v>15</v>
      </c>
      <c r="RP1" s="36" t="s">
        <v>16</v>
      </c>
      <c r="RQ1" s="36" t="s">
        <v>25</v>
      </c>
      <c r="RR1" s="36" t="s">
        <v>26</v>
      </c>
      <c r="RS1" s="36" t="s">
        <v>27</v>
      </c>
      <c r="RT1" s="36" t="s">
        <v>28</v>
      </c>
      <c r="RU1" s="36" t="s">
        <v>29</v>
      </c>
      <c r="RV1" s="36" t="s">
        <v>30</v>
      </c>
      <c r="RW1" s="36" t="s">
        <v>37</v>
      </c>
      <c r="RX1" s="36" t="s">
        <v>38</v>
      </c>
      <c r="RY1" s="36" t="s">
        <v>39</v>
      </c>
      <c r="RZ1" s="36" t="s">
        <v>40</v>
      </c>
      <c r="SA1" s="36" t="s">
        <v>41</v>
      </c>
      <c r="SB1" s="36" t="s">
        <v>42</v>
      </c>
      <c r="SC1" s="36" t="s">
        <v>43</v>
      </c>
      <c r="SD1" s="36" t="s">
        <v>44</v>
      </c>
      <c r="SE1" s="36" t="s">
        <v>45</v>
      </c>
      <c r="SF1" s="36" t="s">
        <v>46</v>
      </c>
      <c r="SG1" s="36" t="s">
        <v>47</v>
      </c>
      <c r="SH1" s="36" t="s">
        <v>48</v>
      </c>
      <c r="SI1" s="36" t="s">
        <v>49</v>
      </c>
      <c r="SJ1" s="36" t="s">
        <v>50</v>
      </c>
      <c r="SK1" s="36" t="s">
        <v>51</v>
      </c>
      <c r="SL1" s="36" t="s">
        <v>52</v>
      </c>
      <c r="SM1" s="36" t="s">
        <v>53</v>
      </c>
      <c r="SN1" s="36" t="s">
        <v>54</v>
      </c>
      <c r="SO1" s="36" t="s">
        <v>55</v>
      </c>
      <c r="SP1" s="36" t="s">
        <v>56</v>
      </c>
      <c r="SQ1" s="36" t="s">
        <v>57</v>
      </c>
      <c r="SR1" s="36" t="s">
        <v>58</v>
      </c>
      <c r="SS1" s="36" t="s">
        <v>59</v>
      </c>
      <c r="ST1" s="36" t="s">
        <v>60</v>
      </c>
      <c r="SU1" s="36" t="s">
        <v>61</v>
      </c>
      <c r="SV1" s="36" t="s">
        <v>62</v>
      </c>
      <c r="SW1" s="36" t="s">
        <v>63</v>
      </c>
      <c r="SX1" s="36" t="s">
        <v>64</v>
      </c>
      <c r="SY1" s="36" t="s">
        <v>65</v>
      </c>
      <c r="SZ1" s="36" t="s">
        <v>66</v>
      </c>
      <c r="TA1" s="36" t="s">
        <v>67</v>
      </c>
      <c r="TB1" s="36" t="s">
        <v>68</v>
      </c>
      <c r="TC1" s="36" t="s">
        <v>69</v>
      </c>
      <c r="TD1" s="36" t="s">
        <v>70</v>
      </c>
      <c r="TE1" s="36" t="s">
        <v>71</v>
      </c>
      <c r="TF1" s="36" t="s">
        <v>72</v>
      </c>
      <c r="TG1" s="36" t="s">
        <v>73</v>
      </c>
      <c r="TH1" s="36" t="s">
        <v>74</v>
      </c>
      <c r="TI1" s="36" t="s">
        <v>75</v>
      </c>
      <c r="TJ1" s="36" t="s">
        <v>76</v>
      </c>
      <c r="TK1" s="37" t="s">
        <v>77</v>
      </c>
      <c r="TL1" s="37" t="s">
        <v>78</v>
      </c>
      <c r="TM1" s="37" t="s">
        <v>79</v>
      </c>
      <c r="TN1" s="37" t="s">
        <v>80</v>
      </c>
      <c r="TO1" s="37" t="s">
        <v>81</v>
      </c>
      <c r="TP1" s="37" t="s">
        <v>82</v>
      </c>
      <c r="TQ1" s="37" t="s">
        <v>83</v>
      </c>
      <c r="TR1" s="37" t="s">
        <v>84</v>
      </c>
      <c r="TS1" s="37" t="s">
        <v>85</v>
      </c>
      <c r="TT1" s="37" t="s">
        <v>86</v>
      </c>
      <c r="TU1" s="37" t="s">
        <v>87</v>
      </c>
      <c r="TV1" s="37" t="s">
        <v>88</v>
      </c>
      <c r="TW1" s="37" t="s">
        <v>89</v>
      </c>
      <c r="TX1" s="37" t="s">
        <v>90</v>
      </c>
      <c r="TY1" s="37" t="s">
        <v>91</v>
      </c>
      <c r="TZ1" s="37" t="s">
        <v>92</v>
      </c>
      <c r="UA1" s="37" t="s">
        <v>93</v>
      </c>
      <c r="UB1" s="37" t="s">
        <v>94</v>
      </c>
      <c r="UC1" s="37" t="s">
        <v>95</v>
      </c>
      <c r="UD1" s="37" t="s">
        <v>96</v>
      </c>
    </row>
    <row r="2" spans="1:551" s="38" customFormat="1" ht="28.5" customHeight="1" x14ac:dyDescent="0.25">
      <c r="A2" s="38" t="s">
        <v>1376</v>
      </c>
      <c r="B2" s="38" t="s">
        <v>1043</v>
      </c>
      <c r="C2" s="38" t="s">
        <v>1044</v>
      </c>
      <c r="D2" s="38" t="s">
        <v>1045</v>
      </c>
      <c r="E2" s="38" t="s">
        <v>803</v>
      </c>
      <c r="F2" s="38">
        <v>24</v>
      </c>
      <c r="G2" s="38">
        <v>66</v>
      </c>
      <c r="H2" s="38">
        <v>90</v>
      </c>
      <c r="I2" s="38">
        <v>6</v>
      </c>
      <c r="J2" s="38" t="s">
        <v>1046</v>
      </c>
      <c r="K2" s="38" t="s">
        <v>10</v>
      </c>
      <c r="L2" s="38" t="s">
        <v>1047</v>
      </c>
      <c r="M2" s="38">
        <v>6</v>
      </c>
      <c r="N2" s="38">
        <v>12</v>
      </c>
      <c r="O2" s="38">
        <v>18</v>
      </c>
      <c r="P2" s="38" t="s">
        <v>1048</v>
      </c>
      <c r="Q2" s="38" t="s">
        <v>1049</v>
      </c>
      <c r="R2" s="38" t="s">
        <v>1050</v>
      </c>
      <c r="S2" s="38" t="s">
        <v>1051</v>
      </c>
      <c r="T2" s="38" t="s">
        <v>1052</v>
      </c>
      <c r="U2" s="38" t="s">
        <v>1053</v>
      </c>
      <c r="V2" s="38" t="s">
        <v>1054</v>
      </c>
      <c r="W2" s="38" t="s">
        <v>1055</v>
      </c>
      <c r="X2" s="38" t="s">
        <v>1056</v>
      </c>
      <c r="Y2" s="38" t="s">
        <v>1057</v>
      </c>
      <c r="Z2" s="38" t="s">
        <v>1058</v>
      </c>
      <c r="AA2" s="38" t="s">
        <v>1059</v>
      </c>
      <c r="AB2" s="38" t="s">
        <v>1060</v>
      </c>
      <c r="BA2" s="38" t="s">
        <v>1061</v>
      </c>
      <c r="BB2" s="38" t="s">
        <v>1062</v>
      </c>
      <c r="BC2" s="39" t="s">
        <v>1063</v>
      </c>
      <c r="BD2" s="39" t="s">
        <v>1064</v>
      </c>
      <c r="BE2" s="38" t="s">
        <v>1065</v>
      </c>
      <c r="BF2" s="38" t="s">
        <v>228</v>
      </c>
      <c r="BG2" s="38" t="s">
        <v>31</v>
      </c>
      <c r="BH2" s="38" t="s">
        <v>1066</v>
      </c>
      <c r="BI2" s="38">
        <v>6</v>
      </c>
      <c r="BJ2" s="38">
        <v>18</v>
      </c>
      <c r="BK2" s="38">
        <v>24</v>
      </c>
      <c r="BL2" s="38" t="s">
        <v>1067</v>
      </c>
      <c r="BM2" s="38" t="s">
        <v>1068</v>
      </c>
      <c r="BN2" s="38" t="s">
        <v>1069</v>
      </c>
      <c r="BO2" s="38" t="s">
        <v>1070</v>
      </c>
      <c r="BP2" s="38" t="s">
        <v>1071</v>
      </c>
      <c r="BQ2" s="38" t="s">
        <v>1072</v>
      </c>
      <c r="BR2" s="38" t="s">
        <v>1073</v>
      </c>
      <c r="BS2" s="38" t="s">
        <v>1074</v>
      </c>
      <c r="BT2" s="38" t="s">
        <v>1075</v>
      </c>
      <c r="BU2" s="38" t="s">
        <v>1076</v>
      </c>
      <c r="BV2" s="38" t="s">
        <v>1077</v>
      </c>
      <c r="BW2" s="38" t="s">
        <v>1078</v>
      </c>
      <c r="BX2" s="38" t="s">
        <v>1079</v>
      </c>
      <c r="BY2" s="38" t="s">
        <v>1080</v>
      </c>
      <c r="BZ2" s="38" t="s">
        <v>1081</v>
      </c>
      <c r="CA2" s="38" t="s">
        <v>1082</v>
      </c>
      <c r="CB2" s="38" t="s">
        <v>1083</v>
      </c>
      <c r="CW2" s="38" t="s">
        <v>1084</v>
      </c>
      <c r="CX2" s="38" t="s">
        <v>1065</v>
      </c>
      <c r="CY2" s="39" t="s">
        <v>562</v>
      </c>
      <c r="CZ2" s="39" t="s">
        <v>1085</v>
      </c>
      <c r="DA2" s="38" t="s">
        <v>1065</v>
      </c>
      <c r="DB2" s="38" t="s">
        <v>228</v>
      </c>
      <c r="DC2" s="38" t="s">
        <v>32</v>
      </c>
      <c r="DD2" s="38" t="s">
        <v>1086</v>
      </c>
      <c r="DE2" s="38">
        <v>6</v>
      </c>
      <c r="DF2" s="38">
        <v>18</v>
      </c>
      <c r="DG2" s="38">
        <v>24</v>
      </c>
      <c r="DH2" s="38" t="s">
        <v>1087</v>
      </c>
      <c r="DI2" s="38" t="s">
        <v>1088</v>
      </c>
      <c r="DJ2" s="38" t="s">
        <v>1089</v>
      </c>
      <c r="DK2" s="38" t="s">
        <v>1090</v>
      </c>
      <c r="DL2" s="38" t="s">
        <v>1091</v>
      </c>
      <c r="DM2" s="38" t="s">
        <v>1092</v>
      </c>
      <c r="DN2" s="38" t="s">
        <v>1093</v>
      </c>
      <c r="DO2" s="38" t="s">
        <v>1094</v>
      </c>
      <c r="DP2" s="38" t="s">
        <v>1095</v>
      </c>
      <c r="DQ2" s="38" t="s">
        <v>1096</v>
      </c>
      <c r="DR2" s="38" t="s">
        <v>1097</v>
      </c>
      <c r="DS2" s="38" t="s">
        <v>1098</v>
      </c>
      <c r="DT2" s="38" t="s">
        <v>1099</v>
      </c>
      <c r="DU2" s="38" t="s">
        <v>1100</v>
      </c>
      <c r="DV2" s="38" t="s">
        <v>1101</v>
      </c>
      <c r="DW2" s="38" t="s">
        <v>1102</v>
      </c>
      <c r="DX2" s="38" t="s">
        <v>1103</v>
      </c>
      <c r="ES2" s="38" t="s">
        <v>1104</v>
      </c>
      <c r="ET2" s="38" t="s">
        <v>1105</v>
      </c>
      <c r="EU2" s="39" t="s">
        <v>562</v>
      </c>
      <c r="EV2" s="39" t="s">
        <v>1085</v>
      </c>
      <c r="EW2" s="38" t="s">
        <v>1065</v>
      </c>
      <c r="EX2" s="38" t="s">
        <v>228</v>
      </c>
      <c r="EY2" s="38" t="s">
        <v>33</v>
      </c>
      <c r="EZ2" s="38" t="s">
        <v>1106</v>
      </c>
      <c r="FA2" s="38">
        <v>6</v>
      </c>
      <c r="FB2" s="38">
        <v>18</v>
      </c>
      <c r="FC2" s="38">
        <v>24</v>
      </c>
      <c r="FD2" s="38" t="s">
        <v>1107</v>
      </c>
      <c r="FE2" s="38" t="s">
        <v>1108</v>
      </c>
      <c r="FF2" s="38" t="s">
        <v>1109</v>
      </c>
      <c r="FG2" s="38" t="s">
        <v>1110</v>
      </c>
      <c r="FH2" s="38" t="s">
        <v>1091</v>
      </c>
      <c r="FI2" s="38" t="s">
        <v>1111</v>
      </c>
      <c r="FJ2" s="38" t="s">
        <v>1112</v>
      </c>
      <c r="FK2" s="38" t="s">
        <v>1113</v>
      </c>
      <c r="FL2" s="38" t="s">
        <v>1114</v>
      </c>
      <c r="FM2" s="38" t="s">
        <v>1115</v>
      </c>
      <c r="FN2" s="38" t="s">
        <v>1116</v>
      </c>
      <c r="FO2" s="38" t="s">
        <v>1117</v>
      </c>
      <c r="FP2" s="38" t="s">
        <v>1118</v>
      </c>
      <c r="GO2" s="38" t="s">
        <v>1119</v>
      </c>
      <c r="GP2" s="38" t="s">
        <v>1120</v>
      </c>
      <c r="GQ2" s="39" t="s">
        <v>562</v>
      </c>
      <c r="GR2" s="39" t="s">
        <v>1085</v>
      </c>
      <c r="GS2" s="38" t="s">
        <v>1065</v>
      </c>
      <c r="GT2" s="38" t="s">
        <v>228</v>
      </c>
      <c r="KI2" s="39"/>
      <c r="KJ2" s="39"/>
      <c r="RW2" s="38" t="s">
        <v>598</v>
      </c>
      <c r="RX2" s="38" t="s">
        <v>599</v>
      </c>
      <c r="RY2" s="38" t="s">
        <v>600</v>
      </c>
      <c r="RZ2" s="38" t="s">
        <v>1121</v>
      </c>
      <c r="SA2" s="38" t="s">
        <v>602</v>
      </c>
      <c r="SB2" s="38" t="s">
        <v>1122</v>
      </c>
      <c r="SC2" s="38" t="s">
        <v>604</v>
      </c>
      <c r="SD2" s="38" t="s">
        <v>1123</v>
      </c>
      <c r="TK2" s="38" t="s">
        <v>1124</v>
      </c>
      <c r="TL2" s="38" t="s">
        <v>1125</v>
      </c>
      <c r="TM2" s="38" t="s">
        <v>1126</v>
      </c>
      <c r="TN2" s="38" t="s">
        <v>1127</v>
      </c>
      <c r="TO2" s="38" t="s">
        <v>1128</v>
      </c>
      <c r="TP2" s="38" t="s">
        <v>1129</v>
      </c>
      <c r="TQ2" s="38" t="s">
        <v>1130</v>
      </c>
    </row>
    <row r="3" spans="1:551" s="38" customFormat="1" ht="28.5" customHeight="1" x14ac:dyDescent="0.25">
      <c r="A3" s="38" t="s">
        <v>1377</v>
      </c>
      <c r="B3" s="38" t="s">
        <v>2462</v>
      </c>
      <c r="C3" s="38" t="s">
        <v>1044</v>
      </c>
      <c r="D3" s="38" t="s">
        <v>1755</v>
      </c>
      <c r="E3" s="38" t="s">
        <v>2463</v>
      </c>
      <c r="F3" s="38">
        <v>25</v>
      </c>
      <c r="G3" s="38">
        <v>65</v>
      </c>
      <c r="H3" s="38">
        <v>90</v>
      </c>
      <c r="I3" s="38">
        <v>6</v>
      </c>
      <c r="J3" s="38" t="s">
        <v>2464</v>
      </c>
      <c r="K3" s="38" t="s">
        <v>10</v>
      </c>
      <c r="L3" s="38" t="s">
        <v>2465</v>
      </c>
      <c r="M3" s="38">
        <v>8</v>
      </c>
      <c r="N3" s="38">
        <v>22</v>
      </c>
      <c r="O3" s="38">
        <v>30</v>
      </c>
      <c r="P3" s="38" t="s">
        <v>2466</v>
      </c>
      <c r="Q3" s="38" t="s">
        <v>2467</v>
      </c>
      <c r="R3" s="38" t="s">
        <v>2468</v>
      </c>
      <c r="S3" s="38" t="s">
        <v>2469</v>
      </c>
      <c r="T3" s="38" t="s">
        <v>2470</v>
      </c>
      <c r="U3" s="38" t="s">
        <v>2471</v>
      </c>
      <c r="V3" s="38" t="s">
        <v>2472</v>
      </c>
      <c r="W3" s="38" t="s">
        <v>2473</v>
      </c>
      <c r="X3" s="38" t="s">
        <v>2470</v>
      </c>
      <c r="Y3" s="38" t="s">
        <v>2474</v>
      </c>
      <c r="Z3" s="38" t="s">
        <v>2475</v>
      </c>
      <c r="AA3" s="38" t="s">
        <v>2476</v>
      </c>
      <c r="AB3" s="38" t="s">
        <v>2470</v>
      </c>
      <c r="AC3" s="38" t="s">
        <v>2477</v>
      </c>
      <c r="AD3" s="38" t="s">
        <v>2478</v>
      </c>
      <c r="AE3" s="38" t="s">
        <v>2479</v>
      </c>
      <c r="AF3" s="38" t="s">
        <v>2470</v>
      </c>
      <c r="BA3" s="38" t="s">
        <v>2480</v>
      </c>
      <c r="BB3" s="38" t="s">
        <v>2481</v>
      </c>
      <c r="BC3" s="38" t="s">
        <v>2482</v>
      </c>
      <c r="BD3" s="38" t="s">
        <v>2483</v>
      </c>
      <c r="BE3" s="38" t="s">
        <v>2484</v>
      </c>
      <c r="BF3" s="38" t="s">
        <v>2485</v>
      </c>
      <c r="BG3" s="38" t="s">
        <v>31</v>
      </c>
      <c r="BH3" s="38" t="s">
        <v>2486</v>
      </c>
      <c r="BI3" s="38">
        <v>7</v>
      </c>
      <c r="BJ3" s="38">
        <v>17</v>
      </c>
      <c r="BK3" s="38">
        <v>24</v>
      </c>
      <c r="BL3" s="38" t="s">
        <v>2487</v>
      </c>
      <c r="BM3" s="38" t="s">
        <v>2488</v>
      </c>
      <c r="BN3" s="38" t="s">
        <v>2489</v>
      </c>
      <c r="BO3" s="38" t="s">
        <v>2490</v>
      </c>
      <c r="BP3" s="38" t="s">
        <v>2491</v>
      </c>
      <c r="BQ3" s="38" t="s">
        <v>2492</v>
      </c>
      <c r="BR3" s="38" t="s">
        <v>2493</v>
      </c>
      <c r="BS3" s="38" t="s">
        <v>2494</v>
      </c>
      <c r="BT3" s="38" t="s">
        <v>2491</v>
      </c>
      <c r="BU3" s="38" t="s">
        <v>2495</v>
      </c>
      <c r="BV3" s="38" t="s">
        <v>2496</v>
      </c>
      <c r="BW3" s="38" t="s">
        <v>2497</v>
      </c>
      <c r="BX3" s="38" t="s">
        <v>2491</v>
      </c>
      <c r="BY3" s="38" t="s">
        <v>2498</v>
      </c>
      <c r="BZ3" s="38" t="s">
        <v>2499</v>
      </c>
      <c r="CA3" s="38" t="s">
        <v>2500</v>
      </c>
      <c r="CB3" s="38" t="s">
        <v>2491</v>
      </c>
      <c r="CW3" s="38" t="s">
        <v>2501</v>
      </c>
      <c r="CX3" s="38" t="s">
        <v>2502</v>
      </c>
      <c r="CY3" s="38" t="s">
        <v>2503</v>
      </c>
      <c r="CZ3" s="38" t="s">
        <v>2504</v>
      </c>
      <c r="DA3" s="38" t="s">
        <v>2505</v>
      </c>
      <c r="DB3" s="38" t="s">
        <v>2485</v>
      </c>
      <c r="DC3" s="38" t="s">
        <v>32</v>
      </c>
      <c r="DD3" s="38" t="s">
        <v>2506</v>
      </c>
      <c r="DE3" s="38">
        <v>12</v>
      </c>
      <c r="DF3" s="38">
        <v>24</v>
      </c>
      <c r="DG3" s="38">
        <v>36</v>
      </c>
      <c r="DH3" s="38" t="s">
        <v>2507</v>
      </c>
      <c r="DI3" s="38" t="s">
        <v>2508</v>
      </c>
      <c r="DJ3" s="38" t="s">
        <v>2509</v>
      </c>
      <c r="DK3" s="38" t="s">
        <v>2510</v>
      </c>
      <c r="DL3" s="38" t="s">
        <v>2470</v>
      </c>
      <c r="DM3" s="38" t="s">
        <v>2511</v>
      </c>
      <c r="DN3" s="38" t="s">
        <v>2512</v>
      </c>
      <c r="DO3" s="38" t="s">
        <v>2513</v>
      </c>
      <c r="DP3" s="38" t="s">
        <v>2470</v>
      </c>
      <c r="ES3" s="38" t="s">
        <v>2514</v>
      </c>
      <c r="ET3" s="38" t="s">
        <v>2515</v>
      </c>
      <c r="EU3" s="38" t="s">
        <v>2516</v>
      </c>
      <c r="EV3" s="38" t="s">
        <v>2517</v>
      </c>
      <c r="EW3" s="38" t="s">
        <v>2518</v>
      </c>
      <c r="EX3" s="38" t="s">
        <v>2485</v>
      </c>
      <c r="RW3" s="38" t="s">
        <v>2138</v>
      </c>
      <c r="RX3" s="38" t="s">
        <v>2519</v>
      </c>
      <c r="RY3" s="38" t="s">
        <v>2011</v>
      </c>
      <c r="RZ3" s="38" t="s">
        <v>2012</v>
      </c>
      <c r="SA3" s="38" t="s">
        <v>2079</v>
      </c>
      <c r="SB3" s="38" t="s">
        <v>2283</v>
      </c>
      <c r="SC3" s="38" t="s">
        <v>2081</v>
      </c>
      <c r="SD3" s="38" t="s">
        <v>2140</v>
      </c>
      <c r="SE3" s="38" t="s">
        <v>2013</v>
      </c>
      <c r="SF3" s="38" t="s">
        <v>2141</v>
      </c>
      <c r="SG3" s="38" t="s">
        <v>2520</v>
      </c>
      <c r="SH3" s="38" t="s">
        <v>2143</v>
      </c>
      <c r="SI3" s="38" t="s">
        <v>1826</v>
      </c>
      <c r="SJ3" s="38" t="s">
        <v>2144</v>
      </c>
      <c r="SK3" s="38" t="s">
        <v>1828</v>
      </c>
      <c r="SL3" s="38" t="s">
        <v>2521</v>
      </c>
      <c r="TK3" s="38" t="s">
        <v>2522</v>
      </c>
      <c r="TL3" s="38" t="s">
        <v>2523</v>
      </c>
      <c r="TM3" s="38" t="s">
        <v>2524</v>
      </c>
      <c r="TN3" s="38" t="s">
        <v>2525</v>
      </c>
      <c r="TO3" s="38" t="s">
        <v>2526</v>
      </c>
      <c r="TP3" s="38" t="s">
        <v>2085</v>
      </c>
      <c r="TQ3" s="38" t="s">
        <v>2086</v>
      </c>
      <c r="TR3" s="38" t="s">
        <v>2527</v>
      </c>
      <c r="TS3" s="38" t="s">
        <v>2528</v>
      </c>
      <c r="TT3" s="38" t="s">
        <v>2089</v>
      </c>
      <c r="TU3" s="38" t="s">
        <v>2090</v>
      </c>
      <c r="TV3" s="38" t="s">
        <v>2529</v>
      </c>
      <c r="TW3" s="38" t="s">
        <v>2530</v>
      </c>
      <c r="TX3" s="38" t="s">
        <v>2531</v>
      </c>
    </row>
    <row r="4" spans="1:551" s="38" customFormat="1" ht="28.5" customHeight="1" x14ac:dyDescent="0.25">
      <c r="A4" s="38" t="s">
        <v>1380</v>
      </c>
      <c r="B4" s="38" t="s">
        <v>1664</v>
      </c>
      <c r="C4" s="38" t="s">
        <v>1044</v>
      </c>
      <c r="D4" s="38" t="s">
        <v>226</v>
      </c>
      <c r="E4" s="38" t="s">
        <v>1400</v>
      </c>
      <c r="F4" s="38">
        <v>28</v>
      </c>
      <c r="G4" s="38">
        <v>62</v>
      </c>
      <c r="H4" s="38">
        <v>90</v>
      </c>
      <c r="I4" s="38">
        <v>6</v>
      </c>
      <c r="J4" s="38" t="s">
        <v>1665</v>
      </c>
      <c r="K4" s="38" t="s">
        <v>439</v>
      </c>
      <c r="L4" s="38" t="s">
        <v>1666</v>
      </c>
      <c r="M4" s="38">
        <v>8</v>
      </c>
      <c r="N4" s="38">
        <v>4</v>
      </c>
      <c r="O4" s="38">
        <v>12</v>
      </c>
      <c r="P4" s="38" t="s">
        <v>1667</v>
      </c>
      <c r="Q4" s="38" t="s">
        <v>1668</v>
      </c>
      <c r="R4" s="38" t="s">
        <v>1669</v>
      </c>
      <c r="S4" s="38" t="s">
        <v>1378</v>
      </c>
      <c r="T4" s="38" t="s">
        <v>1670</v>
      </c>
      <c r="U4" s="38" t="s">
        <v>1671</v>
      </c>
      <c r="V4" s="38" t="s">
        <v>1672</v>
      </c>
      <c r="W4" s="38" t="s">
        <v>1379</v>
      </c>
      <c r="X4" s="38" t="s">
        <v>1670</v>
      </c>
      <c r="Y4" s="38" t="s">
        <v>1673</v>
      </c>
      <c r="Z4" s="38" t="s">
        <v>1674</v>
      </c>
      <c r="AA4" s="38" t="s">
        <v>1675</v>
      </c>
      <c r="AB4" s="38" t="s">
        <v>1670</v>
      </c>
      <c r="BA4" s="38" t="s">
        <v>1676</v>
      </c>
      <c r="BB4" s="38" t="s">
        <v>1677</v>
      </c>
      <c r="BC4" s="39" t="s">
        <v>1678</v>
      </c>
      <c r="BD4" s="39" t="s">
        <v>1679</v>
      </c>
      <c r="BE4" s="38" t="s">
        <v>1680</v>
      </c>
      <c r="BF4" s="38" t="s">
        <v>1681</v>
      </c>
      <c r="BG4" s="38" t="s">
        <v>437</v>
      </c>
      <c r="BH4" s="38" t="s">
        <v>1682</v>
      </c>
      <c r="BI4" s="38">
        <v>6</v>
      </c>
      <c r="BJ4" s="38">
        <v>20</v>
      </c>
      <c r="BK4" s="38">
        <v>26</v>
      </c>
      <c r="BL4" s="38" t="s">
        <v>1683</v>
      </c>
      <c r="BM4" s="38" t="s">
        <v>1684</v>
      </c>
      <c r="BN4" s="38" t="s">
        <v>1685</v>
      </c>
      <c r="BO4" s="38" t="s">
        <v>1686</v>
      </c>
      <c r="BP4" s="38" t="s">
        <v>1687</v>
      </c>
      <c r="BQ4" s="38" t="s">
        <v>1688</v>
      </c>
      <c r="BR4" s="38" t="s">
        <v>1689</v>
      </c>
      <c r="BS4" s="38" t="s">
        <v>1690</v>
      </c>
      <c r="BT4" s="38" t="s">
        <v>1691</v>
      </c>
      <c r="BU4" s="38" t="s">
        <v>1692</v>
      </c>
      <c r="BV4" s="38" t="s">
        <v>1693</v>
      </c>
      <c r="BW4" s="38" t="s">
        <v>1694</v>
      </c>
      <c r="BX4" s="38" t="s">
        <v>1691</v>
      </c>
      <c r="BY4" s="38" t="s">
        <v>1695</v>
      </c>
      <c r="BZ4" s="38" t="s">
        <v>1696</v>
      </c>
      <c r="CA4" s="38" t="s">
        <v>1697</v>
      </c>
      <c r="CB4" s="38" t="s">
        <v>1691</v>
      </c>
      <c r="CW4" s="38" t="s">
        <v>1698</v>
      </c>
      <c r="CX4" s="38" t="s">
        <v>1699</v>
      </c>
      <c r="CY4" s="39" t="s">
        <v>1678</v>
      </c>
      <c r="CZ4" s="39" t="s">
        <v>1700</v>
      </c>
      <c r="DA4" s="38" t="s">
        <v>1701</v>
      </c>
      <c r="DB4" s="38" t="s">
        <v>98</v>
      </c>
      <c r="DC4" s="38" t="s">
        <v>465</v>
      </c>
      <c r="DD4" s="38" t="s">
        <v>1702</v>
      </c>
      <c r="DE4" s="38">
        <v>10</v>
      </c>
      <c r="DF4" s="38">
        <v>30</v>
      </c>
      <c r="DG4" s="38">
        <v>40</v>
      </c>
      <c r="DH4" s="38" t="s">
        <v>1703</v>
      </c>
      <c r="DI4" s="38" t="s">
        <v>1704</v>
      </c>
      <c r="DJ4" s="38" t="s">
        <v>1705</v>
      </c>
      <c r="DK4" s="38" t="s">
        <v>1706</v>
      </c>
      <c r="DL4" s="38" t="s">
        <v>1707</v>
      </c>
      <c r="DM4" s="38" t="s">
        <v>1708</v>
      </c>
      <c r="DN4" s="38" t="s">
        <v>1709</v>
      </c>
      <c r="DO4" s="38" t="s">
        <v>1710</v>
      </c>
      <c r="DP4" s="38" t="s">
        <v>1707</v>
      </c>
      <c r="DQ4" s="38" t="s">
        <v>1711</v>
      </c>
      <c r="DR4" s="38" t="s">
        <v>1712</v>
      </c>
      <c r="DS4" s="38" t="s">
        <v>1378</v>
      </c>
      <c r="DT4" s="38" t="s">
        <v>1707</v>
      </c>
      <c r="DU4" s="38" t="s">
        <v>1713</v>
      </c>
      <c r="DV4" s="38" t="s">
        <v>1714</v>
      </c>
      <c r="DW4" s="38" t="s">
        <v>1715</v>
      </c>
      <c r="DX4" s="38" t="s">
        <v>1707</v>
      </c>
      <c r="DY4" s="38" t="s">
        <v>1716</v>
      </c>
      <c r="DZ4" s="38" t="s">
        <v>1717</v>
      </c>
      <c r="EA4" s="38" t="s">
        <v>1718</v>
      </c>
      <c r="EB4" s="38" t="s">
        <v>1707</v>
      </c>
      <c r="EC4" s="38" t="s">
        <v>1719</v>
      </c>
      <c r="ED4" s="38" t="s">
        <v>1720</v>
      </c>
      <c r="EE4" s="38" t="s">
        <v>1721</v>
      </c>
      <c r="EF4" s="38" t="s">
        <v>1691</v>
      </c>
      <c r="ES4" s="38" t="s">
        <v>1722</v>
      </c>
      <c r="ET4" s="38" t="s">
        <v>1723</v>
      </c>
      <c r="EU4" s="39" t="s">
        <v>1724</v>
      </c>
      <c r="EV4" s="39" t="s">
        <v>1725</v>
      </c>
      <c r="EW4" s="38" t="s">
        <v>1726</v>
      </c>
      <c r="EX4" s="38" t="s">
        <v>98</v>
      </c>
      <c r="EY4" s="38" t="s">
        <v>33</v>
      </c>
      <c r="EZ4" s="38" t="s">
        <v>1727</v>
      </c>
      <c r="FA4" s="38">
        <v>4</v>
      </c>
      <c r="FB4" s="38">
        <v>8</v>
      </c>
      <c r="FC4" s="38">
        <v>12</v>
      </c>
      <c r="FD4" s="38" t="s">
        <v>1728</v>
      </c>
      <c r="FE4" s="38" t="s">
        <v>1729</v>
      </c>
      <c r="FF4" s="38" t="s">
        <v>1730</v>
      </c>
      <c r="FG4" s="38" t="s">
        <v>1731</v>
      </c>
      <c r="FH4" s="38" t="s">
        <v>1691</v>
      </c>
      <c r="FI4" s="38" t="s">
        <v>1732</v>
      </c>
      <c r="FJ4" s="38" t="s">
        <v>1733</v>
      </c>
      <c r="FK4" s="38" t="s">
        <v>1734</v>
      </c>
      <c r="FL4" s="38" t="s">
        <v>1691</v>
      </c>
      <c r="FM4" s="38" t="s">
        <v>1735</v>
      </c>
      <c r="FN4" s="38" t="s">
        <v>1736</v>
      </c>
      <c r="FO4" s="38" t="s">
        <v>1737</v>
      </c>
      <c r="FP4" s="38" t="s">
        <v>1691</v>
      </c>
      <c r="GO4" s="38" t="s">
        <v>1738</v>
      </c>
      <c r="GP4" s="38" t="s">
        <v>1739</v>
      </c>
      <c r="GQ4" s="39" t="s">
        <v>1724</v>
      </c>
      <c r="GR4" s="39" t="s">
        <v>1740</v>
      </c>
      <c r="GS4" s="38" t="s">
        <v>1741</v>
      </c>
      <c r="GT4" s="38" t="s">
        <v>1742</v>
      </c>
      <c r="KJ4" s="39"/>
      <c r="RW4" s="38" t="s">
        <v>1743</v>
      </c>
      <c r="RX4" s="38" t="s">
        <v>1744</v>
      </c>
      <c r="RY4" s="38" t="s">
        <v>1745</v>
      </c>
      <c r="RZ4" s="38" t="s">
        <v>287</v>
      </c>
      <c r="SA4" s="38" t="s">
        <v>1746</v>
      </c>
      <c r="SB4" s="38" t="s">
        <v>1747</v>
      </c>
      <c r="TK4" s="38" t="s">
        <v>1748</v>
      </c>
      <c r="TL4" s="38" t="s">
        <v>1749</v>
      </c>
      <c r="TM4" s="38" t="s">
        <v>1750</v>
      </c>
      <c r="TN4" s="38" t="s">
        <v>1751</v>
      </c>
      <c r="TO4" s="38" t="s">
        <v>1752</v>
      </c>
    </row>
    <row r="5" spans="1:551" s="38" customFormat="1" ht="28.5" customHeight="1" x14ac:dyDescent="0.25">
      <c r="A5" s="38" t="s">
        <v>1382</v>
      </c>
      <c r="B5" s="38" t="s">
        <v>2226</v>
      </c>
      <c r="C5" s="38" t="s">
        <v>1044</v>
      </c>
      <c r="D5" s="38" t="s">
        <v>1755</v>
      </c>
      <c r="E5" s="38" t="s">
        <v>1959</v>
      </c>
      <c r="F5" s="38">
        <v>32</v>
      </c>
      <c r="G5" s="38">
        <v>73</v>
      </c>
      <c r="H5" s="38">
        <v>105</v>
      </c>
      <c r="I5" s="38">
        <v>7</v>
      </c>
      <c r="J5" s="38" t="s">
        <v>2227</v>
      </c>
      <c r="K5" s="38" t="s">
        <v>439</v>
      </c>
      <c r="L5" s="38" t="s">
        <v>2228</v>
      </c>
      <c r="M5" s="38">
        <v>14</v>
      </c>
      <c r="N5" s="38">
        <v>0</v>
      </c>
      <c r="O5" s="38">
        <v>14</v>
      </c>
      <c r="P5" s="38" t="s">
        <v>2229</v>
      </c>
      <c r="Q5" s="38" t="s">
        <v>2230</v>
      </c>
      <c r="R5" s="38" t="s">
        <v>2231</v>
      </c>
      <c r="S5" s="38" t="s">
        <v>1378</v>
      </c>
      <c r="T5" s="38" t="s">
        <v>2232</v>
      </c>
      <c r="U5" s="38" t="s">
        <v>2233</v>
      </c>
      <c r="V5" s="38" t="s">
        <v>2234</v>
      </c>
      <c r="W5" s="38" t="s">
        <v>2235</v>
      </c>
      <c r="X5" s="38" t="s">
        <v>2232</v>
      </c>
      <c r="BA5" s="38" t="s">
        <v>2236</v>
      </c>
      <c r="BB5" s="38" t="s">
        <v>2237</v>
      </c>
      <c r="BC5" s="38" t="s">
        <v>2238</v>
      </c>
      <c r="BD5" s="38" t="s">
        <v>2239</v>
      </c>
      <c r="BE5" s="38" t="s">
        <v>2240</v>
      </c>
      <c r="BF5" s="38" t="s">
        <v>228</v>
      </c>
      <c r="BG5" s="38" t="s">
        <v>437</v>
      </c>
      <c r="BH5" s="38" t="s">
        <v>2241</v>
      </c>
      <c r="BI5" s="38">
        <v>10</v>
      </c>
      <c r="BJ5" s="38">
        <v>39</v>
      </c>
      <c r="BK5" s="38">
        <v>49</v>
      </c>
      <c r="BL5" s="38" t="s">
        <v>2242</v>
      </c>
      <c r="BM5" s="38" t="s">
        <v>2243</v>
      </c>
      <c r="BN5" s="38" t="s">
        <v>2244</v>
      </c>
      <c r="BO5" s="38" t="s">
        <v>2245</v>
      </c>
      <c r="BP5" s="38" t="s">
        <v>2232</v>
      </c>
      <c r="BQ5" s="38" t="s">
        <v>2246</v>
      </c>
      <c r="BR5" s="38" t="s">
        <v>2247</v>
      </c>
      <c r="BS5" s="38" t="s">
        <v>2248</v>
      </c>
      <c r="BT5" s="38" t="s">
        <v>2232</v>
      </c>
      <c r="BU5" s="38" t="s">
        <v>2249</v>
      </c>
      <c r="BV5" s="38" t="s">
        <v>2250</v>
      </c>
      <c r="BW5" s="38" t="s">
        <v>2251</v>
      </c>
      <c r="BX5" s="38" t="s">
        <v>2232</v>
      </c>
      <c r="BY5" s="38" t="s">
        <v>2252</v>
      </c>
      <c r="BZ5" s="38" t="s">
        <v>2253</v>
      </c>
      <c r="CA5" s="38" t="s">
        <v>2254</v>
      </c>
      <c r="CB5" s="38" t="s">
        <v>2232</v>
      </c>
      <c r="CC5" s="38" t="s">
        <v>2255</v>
      </c>
      <c r="CD5" s="38" t="s">
        <v>2256</v>
      </c>
      <c r="CE5" s="38" t="s">
        <v>2257</v>
      </c>
      <c r="CF5" s="38" t="s">
        <v>2232</v>
      </c>
      <c r="CG5" s="38" t="s">
        <v>2258</v>
      </c>
      <c r="CH5" s="38" t="s">
        <v>2259</v>
      </c>
      <c r="CI5" s="38" t="s">
        <v>2260</v>
      </c>
      <c r="CJ5" s="38" t="s">
        <v>2232</v>
      </c>
      <c r="CK5" s="38" t="s">
        <v>2261</v>
      </c>
      <c r="CL5" s="38" t="s">
        <v>2262</v>
      </c>
      <c r="CM5" s="38" t="s">
        <v>2263</v>
      </c>
      <c r="CN5" s="38" t="s">
        <v>2232</v>
      </c>
      <c r="CW5" s="38" t="s">
        <v>2264</v>
      </c>
      <c r="CX5" s="38" t="s">
        <v>2265</v>
      </c>
      <c r="CY5" s="38" t="s">
        <v>2266</v>
      </c>
      <c r="CZ5" s="38" t="s">
        <v>2267</v>
      </c>
      <c r="DA5" s="38" t="s">
        <v>2268</v>
      </c>
      <c r="DB5" s="38" t="s">
        <v>98</v>
      </c>
      <c r="DC5" s="38" t="s">
        <v>465</v>
      </c>
      <c r="DD5" s="38" t="s">
        <v>2269</v>
      </c>
      <c r="DE5" s="38">
        <v>8</v>
      </c>
      <c r="DF5" s="38">
        <v>34</v>
      </c>
      <c r="DG5" s="38">
        <v>42</v>
      </c>
      <c r="DH5" s="38" t="s">
        <v>2270</v>
      </c>
      <c r="DI5" s="38" t="s">
        <v>2271</v>
      </c>
      <c r="DJ5" s="38" t="s">
        <v>2272</v>
      </c>
      <c r="DK5" s="38" t="s">
        <v>1378</v>
      </c>
      <c r="DL5" s="38" t="s">
        <v>2232</v>
      </c>
      <c r="DM5" s="38" t="s">
        <v>2273</v>
      </c>
      <c r="DN5" s="38" t="s">
        <v>2274</v>
      </c>
      <c r="DO5" s="38" t="s">
        <v>2275</v>
      </c>
      <c r="DP5" s="38" t="s">
        <v>2232</v>
      </c>
      <c r="DQ5" s="38" t="s">
        <v>2276</v>
      </c>
      <c r="DR5" s="38" t="s">
        <v>2277</v>
      </c>
      <c r="DS5" s="38" t="s">
        <v>2278</v>
      </c>
      <c r="DT5" s="38" t="s">
        <v>2232</v>
      </c>
      <c r="ES5" s="38" t="s">
        <v>2279</v>
      </c>
      <c r="ET5" s="38" t="s">
        <v>2280</v>
      </c>
      <c r="EU5" s="38" t="s">
        <v>2281</v>
      </c>
      <c r="EV5" s="38" t="s">
        <v>2282</v>
      </c>
      <c r="EW5" s="38" t="s">
        <v>2268</v>
      </c>
      <c r="EX5" s="38" t="s">
        <v>98</v>
      </c>
      <c r="RW5" s="38" t="s">
        <v>2138</v>
      </c>
      <c r="RX5" s="38" t="s">
        <v>2008</v>
      </c>
      <c r="RY5" s="38" t="s">
        <v>2011</v>
      </c>
      <c r="RZ5" s="38" t="s">
        <v>2012</v>
      </c>
      <c r="SA5" s="38" t="s">
        <v>2079</v>
      </c>
      <c r="SB5" s="38" t="s">
        <v>2283</v>
      </c>
      <c r="SC5" s="38" t="s">
        <v>2081</v>
      </c>
      <c r="SD5" s="38" t="s">
        <v>2140</v>
      </c>
      <c r="SE5" s="38" t="s">
        <v>2013</v>
      </c>
      <c r="SF5" s="38" t="s">
        <v>2141</v>
      </c>
      <c r="TK5" s="38" t="s">
        <v>2284</v>
      </c>
      <c r="TL5" s="38" t="s">
        <v>2285</v>
      </c>
      <c r="TM5" s="38" t="s">
        <v>2286</v>
      </c>
      <c r="TN5" s="38" t="s">
        <v>2287</v>
      </c>
      <c r="TO5" s="38" t="s">
        <v>2288</v>
      </c>
      <c r="TP5" s="38" t="s">
        <v>2289</v>
      </c>
      <c r="TQ5" s="38" t="s">
        <v>2290</v>
      </c>
      <c r="TR5" s="38" t="s">
        <v>2291</v>
      </c>
      <c r="TS5" s="38" t="s">
        <v>2292</v>
      </c>
      <c r="TT5" s="38" t="s">
        <v>2293</v>
      </c>
      <c r="TU5" s="38" t="s">
        <v>2294</v>
      </c>
      <c r="TV5" s="38" t="s">
        <v>2295</v>
      </c>
      <c r="TW5" s="38" t="s">
        <v>2296</v>
      </c>
      <c r="TX5" s="38" t="s">
        <v>2297</v>
      </c>
      <c r="TY5" s="38" t="s">
        <v>2298</v>
      </c>
      <c r="TZ5" s="38" t="s">
        <v>2299</v>
      </c>
      <c r="UA5" s="38" t="s">
        <v>2300</v>
      </c>
      <c r="UB5" s="38" t="s">
        <v>2301</v>
      </c>
      <c r="UC5" s="38" t="s">
        <v>2302</v>
      </c>
      <c r="UD5" s="38" t="s">
        <v>2303</v>
      </c>
      <c r="UE5" s="38" t="s">
        <v>2304</v>
      </c>
    </row>
    <row r="6" spans="1:551" s="38" customFormat="1" ht="28.5" customHeight="1" x14ac:dyDescent="0.25">
      <c r="A6" s="38" t="s">
        <v>1383</v>
      </c>
      <c r="B6" s="38" t="s">
        <v>2643</v>
      </c>
      <c r="C6" s="38" t="s">
        <v>1044</v>
      </c>
      <c r="D6" s="38" t="s">
        <v>1755</v>
      </c>
      <c r="E6" s="38" t="s">
        <v>2534</v>
      </c>
      <c r="F6" s="38">
        <v>15</v>
      </c>
      <c r="G6" s="38">
        <v>60</v>
      </c>
      <c r="H6" s="38">
        <v>75</v>
      </c>
      <c r="I6" s="38">
        <v>5</v>
      </c>
      <c r="J6" s="38" t="s">
        <v>2644</v>
      </c>
      <c r="K6" s="38" t="s">
        <v>10</v>
      </c>
      <c r="L6" s="38" t="s">
        <v>2645</v>
      </c>
      <c r="M6" s="38">
        <v>3</v>
      </c>
      <c r="N6" s="38">
        <v>12</v>
      </c>
      <c r="O6" s="38">
        <v>15</v>
      </c>
      <c r="P6" s="38" t="s">
        <v>2646</v>
      </c>
      <c r="Q6" s="38" t="s">
        <v>2647</v>
      </c>
      <c r="R6" s="38" t="s">
        <v>2648</v>
      </c>
      <c r="S6" s="38" t="s">
        <v>2649</v>
      </c>
      <c r="T6" s="38" t="s">
        <v>2232</v>
      </c>
      <c r="U6" s="38" t="s">
        <v>2650</v>
      </c>
      <c r="V6" s="38" t="s">
        <v>2651</v>
      </c>
      <c r="W6" s="38" t="s">
        <v>2652</v>
      </c>
      <c r="X6" s="38" t="s">
        <v>2232</v>
      </c>
      <c r="BA6" s="38" t="s">
        <v>2653</v>
      </c>
      <c r="BB6" s="38" t="s">
        <v>2654</v>
      </c>
      <c r="BC6" s="38" t="s">
        <v>2655</v>
      </c>
      <c r="BD6" s="38" t="s">
        <v>2656</v>
      </c>
      <c r="BE6" s="38" t="s">
        <v>2657</v>
      </c>
      <c r="BF6" s="38" t="s">
        <v>2485</v>
      </c>
      <c r="BG6" s="38" t="s">
        <v>31</v>
      </c>
      <c r="BH6" s="38" t="s">
        <v>2658</v>
      </c>
      <c r="BI6" s="38">
        <v>2</v>
      </c>
      <c r="BJ6" s="38">
        <v>8</v>
      </c>
      <c r="BK6" s="38">
        <v>10</v>
      </c>
      <c r="BL6" s="38" t="s">
        <v>2659</v>
      </c>
      <c r="BM6" s="38" t="s">
        <v>2660</v>
      </c>
      <c r="BN6" s="38" t="s">
        <v>2661</v>
      </c>
      <c r="BO6" s="38" t="s">
        <v>2662</v>
      </c>
      <c r="BP6" s="38" t="s">
        <v>2232</v>
      </c>
      <c r="BQ6" s="38" t="s">
        <v>2663</v>
      </c>
      <c r="BR6" s="38" t="s">
        <v>2664</v>
      </c>
      <c r="BS6" s="38" t="s">
        <v>2665</v>
      </c>
      <c r="BT6" s="38" t="s">
        <v>2666</v>
      </c>
      <c r="BU6" s="38" t="s">
        <v>2667</v>
      </c>
      <c r="BV6" s="38" t="s">
        <v>2668</v>
      </c>
      <c r="BW6" s="38" t="s">
        <v>2669</v>
      </c>
      <c r="BX6" s="38" t="s">
        <v>2232</v>
      </c>
      <c r="CW6" s="38" t="s">
        <v>2670</v>
      </c>
      <c r="CX6" s="38" t="s">
        <v>2671</v>
      </c>
      <c r="CY6" s="38" t="s">
        <v>2672</v>
      </c>
      <c r="CZ6" s="38" t="s">
        <v>2673</v>
      </c>
      <c r="DA6" s="38" t="s">
        <v>2674</v>
      </c>
      <c r="DB6" s="38" t="s">
        <v>2485</v>
      </c>
      <c r="DC6" s="38" t="s">
        <v>32</v>
      </c>
      <c r="DD6" s="38" t="s">
        <v>2675</v>
      </c>
      <c r="DE6" s="38">
        <v>10</v>
      </c>
      <c r="DF6" s="38">
        <v>40</v>
      </c>
      <c r="DG6" s="38">
        <v>50</v>
      </c>
      <c r="DH6" s="38" t="s">
        <v>2676</v>
      </c>
      <c r="DI6" s="38" t="s">
        <v>2677</v>
      </c>
      <c r="DJ6" s="38" t="s">
        <v>2678</v>
      </c>
      <c r="DK6" s="38" t="s">
        <v>2679</v>
      </c>
      <c r="DL6" s="38" t="s">
        <v>2232</v>
      </c>
      <c r="DM6" s="38" t="s">
        <v>2680</v>
      </c>
      <c r="DN6" s="38" t="s">
        <v>2681</v>
      </c>
      <c r="DO6" s="38" t="s">
        <v>2682</v>
      </c>
      <c r="DP6" s="38" t="s">
        <v>2232</v>
      </c>
      <c r="DQ6" s="38" t="s">
        <v>2683</v>
      </c>
      <c r="DR6" s="38" t="s">
        <v>2684</v>
      </c>
      <c r="DS6" s="38" t="s">
        <v>2685</v>
      </c>
      <c r="DT6" s="38" t="s">
        <v>2232</v>
      </c>
      <c r="ES6" s="38" t="s">
        <v>2686</v>
      </c>
      <c r="ET6" s="38" t="s">
        <v>2687</v>
      </c>
      <c r="EU6" s="38" t="s">
        <v>2584</v>
      </c>
      <c r="EV6" s="38" t="s">
        <v>2688</v>
      </c>
      <c r="EW6" s="38" t="s">
        <v>2674</v>
      </c>
      <c r="EX6" s="38" t="s">
        <v>2485</v>
      </c>
      <c r="RW6" s="38" t="s">
        <v>2689</v>
      </c>
      <c r="RX6" s="38" t="s">
        <v>2690</v>
      </c>
      <c r="RY6" s="38" t="s">
        <v>2011</v>
      </c>
      <c r="RZ6" s="38" t="s">
        <v>2691</v>
      </c>
      <c r="SA6" s="38" t="s">
        <v>2079</v>
      </c>
      <c r="SB6" s="38" t="s">
        <v>2692</v>
      </c>
      <c r="SC6" s="38" t="s">
        <v>2081</v>
      </c>
      <c r="SD6" s="38" t="s">
        <v>2693</v>
      </c>
      <c r="SE6" s="38" t="s">
        <v>2013</v>
      </c>
      <c r="SF6" s="38" t="s">
        <v>2694</v>
      </c>
      <c r="TK6" s="38" t="s">
        <v>2695</v>
      </c>
      <c r="TL6" s="38" t="s">
        <v>2696</v>
      </c>
      <c r="TM6" s="38" t="s">
        <v>2697</v>
      </c>
      <c r="TN6" s="38" t="s">
        <v>2698</v>
      </c>
      <c r="TO6" s="38" t="s">
        <v>2699</v>
      </c>
      <c r="TP6" s="38" t="s">
        <v>2700</v>
      </c>
      <c r="TQ6" s="38" t="s">
        <v>2701</v>
      </c>
      <c r="TR6" s="38" t="s">
        <v>2702</v>
      </c>
      <c r="TS6" s="38" t="s">
        <v>2703</v>
      </c>
      <c r="TT6" s="38" t="s">
        <v>2704</v>
      </c>
      <c r="TU6" s="38" t="s">
        <v>2705</v>
      </c>
      <c r="TV6" s="38" t="s">
        <v>2706</v>
      </c>
      <c r="TW6" s="38" t="s">
        <v>2707</v>
      </c>
      <c r="TX6" s="38" t="s">
        <v>2708</v>
      </c>
      <c r="TY6" s="38" t="s">
        <v>2709</v>
      </c>
    </row>
    <row r="7" spans="1:551" s="38" customFormat="1" ht="28.5" customHeight="1" x14ac:dyDescent="0.25">
      <c r="A7" s="38" t="s">
        <v>1384</v>
      </c>
      <c r="B7" s="38" t="s">
        <v>222</v>
      </c>
      <c r="C7" s="38" t="s">
        <v>221</v>
      </c>
      <c r="D7" s="38" t="s">
        <v>226</v>
      </c>
      <c r="E7" s="38" t="s">
        <v>229</v>
      </c>
      <c r="F7" s="38">
        <v>12</v>
      </c>
      <c r="G7" s="38">
        <v>48</v>
      </c>
      <c r="H7" s="38">
        <v>60</v>
      </c>
      <c r="I7" s="38">
        <v>4</v>
      </c>
      <c r="J7" s="38" t="s">
        <v>230</v>
      </c>
      <c r="K7" s="38" t="s">
        <v>10</v>
      </c>
      <c r="L7" s="38" t="s">
        <v>231</v>
      </c>
      <c r="M7" s="38">
        <v>4</v>
      </c>
      <c r="N7" s="38">
        <v>12</v>
      </c>
      <c r="O7" s="38">
        <v>16</v>
      </c>
      <c r="P7" s="38" t="s">
        <v>722</v>
      </c>
      <c r="Q7" s="38" t="s">
        <v>232</v>
      </c>
      <c r="R7" s="38" t="s">
        <v>233</v>
      </c>
      <c r="S7" s="38" t="s">
        <v>234</v>
      </c>
      <c r="T7" s="38" t="s">
        <v>235</v>
      </c>
      <c r="U7" s="38" t="s">
        <v>236</v>
      </c>
      <c r="V7" s="38" t="s">
        <v>237</v>
      </c>
      <c r="W7" s="38" t="s">
        <v>238</v>
      </c>
      <c r="X7" s="38" t="s">
        <v>239</v>
      </c>
      <c r="Y7" s="38" t="s">
        <v>240</v>
      </c>
      <c r="Z7" s="38" t="s">
        <v>241</v>
      </c>
      <c r="AA7" s="38" t="s">
        <v>242</v>
      </c>
      <c r="AB7" s="38" t="s">
        <v>243</v>
      </c>
      <c r="AC7" s="38" t="s">
        <v>244</v>
      </c>
      <c r="AD7" s="38" t="s">
        <v>245</v>
      </c>
      <c r="AE7" s="38" t="s">
        <v>246</v>
      </c>
      <c r="AF7" s="38" t="s">
        <v>243</v>
      </c>
      <c r="BA7" s="38" t="s">
        <v>726</v>
      </c>
      <c r="BB7" s="38" t="s">
        <v>727</v>
      </c>
      <c r="BC7" s="39" t="s">
        <v>728</v>
      </c>
      <c r="BD7" s="39" t="s">
        <v>729</v>
      </c>
      <c r="BE7" s="38" t="s">
        <v>247</v>
      </c>
      <c r="BF7" s="38" t="s">
        <v>248</v>
      </c>
      <c r="BG7" s="38" t="s">
        <v>31</v>
      </c>
      <c r="BH7" s="38" t="s">
        <v>249</v>
      </c>
      <c r="BI7" s="38">
        <v>4</v>
      </c>
      <c r="BJ7" s="38">
        <v>12</v>
      </c>
      <c r="BK7" s="38">
        <v>16</v>
      </c>
      <c r="BL7" s="38" t="s">
        <v>250</v>
      </c>
      <c r="BM7" s="38" t="s">
        <v>251</v>
      </c>
      <c r="BN7" s="38" t="s">
        <v>252</v>
      </c>
      <c r="BO7" s="38" t="s">
        <v>253</v>
      </c>
      <c r="BP7" s="38" t="s">
        <v>254</v>
      </c>
      <c r="BQ7" s="38" t="s">
        <v>255</v>
      </c>
      <c r="BR7" s="38" t="s">
        <v>256</v>
      </c>
      <c r="BS7" s="38" t="s">
        <v>257</v>
      </c>
      <c r="BT7" s="38" t="s">
        <v>258</v>
      </c>
      <c r="CW7" s="38" t="s">
        <v>751</v>
      </c>
      <c r="CX7" s="38" t="s">
        <v>752</v>
      </c>
      <c r="CY7" s="39" t="s">
        <v>753</v>
      </c>
      <c r="CZ7" s="39" t="s">
        <v>754</v>
      </c>
      <c r="DA7" s="38" t="s">
        <v>247</v>
      </c>
      <c r="DB7" s="38" t="s">
        <v>228</v>
      </c>
      <c r="DC7" s="38" t="s">
        <v>32</v>
      </c>
      <c r="DD7" s="38" t="s">
        <v>259</v>
      </c>
      <c r="DE7" s="38">
        <v>4</v>
      </c>
      <c r="DF7" s="38">
        <v>24</v>
      </c>
      <c r="DG7" s="38">
        <v>28</v>
      </c>
      <c r="DH7" s="38" t="s">
        <v>260</v>
      </c>
      <c r="DI7" s="38" t="s">
        <v>261</v>
      </c>
      <c r="DJ7" s="38" t="s">
        <v>262</v>
      </c>
      <c r="DK7" s="38" t="s">
        <v>263</v>
      </c>
      <c r="DL7" s="38" t="s">
        <v>264</v>
      </c>
      <c r="DM7" s="38" t="s">
        <v>265</v>
      </c>
      <c r="DN7" s="38" t="s">
        <v>266</v>
      </c>
      <c r="DO7" s="38" t="s">
        <v>267</v>
      </c>
      <c r="DP7" s="38" t="s">
        <v>264</v>
      </c>
      <c r="DQ7" s="38" t="s">
        <v>268</v>
      </c>
      <c r="DR7" s="38" t="s">
        <v>269</v>
      </c>
      <c r="DS7" s="38" t="s">
        <v>270</v>
      </c>
      <c r="DT7" s="38" t="s">
        <v>271</v>
      </c>
      <c r="DU7" s="38" t="s">
        <v>272</v>
      </c>
      <c r="DV7" s="38" t="s">
        <v>273</v>
      </c>
      <c r="DW7" s="38" t="s">
        <v>274</v>
      </c>
      <c r="DX7" s="38" t="s">
        <v>275</v>
      </c>
      <c r="DY7" s="38" t="s">
        <v>276</v>
      </c>
      <c r="DZ7" s="38" t="s">
        <v>277</v>
      </c>
      <c r="EA7" s="38" t="s">
        <v>278</v>
      </c>
      <c r="EB7" s="38" t="s">
        <v>279</v>
      </c>
      <c r="EC7" s="38" t="s">
        <v>280</v>
      </c>
      <c r="ED7" s="38" t="s">
        <v>281</v>
      </c>
      <c r="EE7" s="38" t="s">
        <v>282</v>
      </c>
      <c r="EF7" s="38" t="s">
        <v>279</v>
      </c>
      <c r="ES7" s="38" t="s">
        <v>776</v>
      </c>
      <c r="ET7" s="38" t="s">
        <v>777</v>
      </c>
      <c r="EU7" s="39" t="s">
        <v>778</v>
      </c>
      <c r="EV7" s="39" t="s">
        <v>779</v>
      </c>
      <c r="EW7" s="38" t="s">
        <v>283</v>
      </c>
      <c r="EX7" s="38" t="s">
        <v>284</v>
      </c>
      <c r="RW7" s="38" t="s">
        <v>285</v>
      </c>
      <c r="RX7" s="38" t="s">
        <v>780</v>
      </c>
      <c r="RY7" s="38" t="s">
        <v>286</v>
      </c>
      <c r="RZ7" s="38" t="s">
        <v>287</v>
      </c>
      <c r="TK7" s="38" t="s">
        <v>288</v>
      </c>
      <c r="TL7" s="38" t="s">
        <v>289</v>
      </c>
      <c r="TM7" s="38" t="s">
        <v>290</v>
      </c>
      <c r="TN7" s="38" t="s">
        <v>291</v>
      </c>
      <c r="TO7" s="38" t="s">
        <v>292</v>
      </c>
      <c r="TP7" s="38" t="s">
        <v>293</v>
      </c>
      <c r="TQ7" s="38" t="s">
        <v>294</v>
      </c>
      <c r="TR7" s="38" t="s">
        <v>295</v>
      </c>
      <c r="TS7" s="38" t="s">
        <v>296</v>
      </c>
      <c r="TT7" s="38" t="s">
        <v>297</v>
      </c>
      <c r="TU7" s="38" t="s">
        <v>298</v>
      </c>
      <c r="TV7" s="38" t="s">
        <v>299</v>
      </c>
      <c r="TW7" s="38" t="s">
        <v>300</v>
      </c>
      <c r="TX7" s="38" t="s">
        <v>301</v>
      </c>
    </row>
    <row r="8" spans="1:551" s="38" customFormat="1" ht="28.5" customHeight="1" x14ac:dyDescent="0.25">
      <c r="A8" s="38" t="s">
        <v>1385</v>
      </c>
      <c r="B8" s="38" t="s">
        <v>1754</v>
      </c>
      <c r="C8" s="38" t="s">
        <v>1044</v>
      </c>
      <c r="D8" s="38" t="s">
        <v>1755</v>
      </c>
      <c r="E8" s="38" t="s">
        <v>1400</v>
      </c>
      <c r="F8" s="38">
        <v>35</v>
      </c>
      <c r="G8" s="38">
        <v>70</v>
      </c>
      <c r="H8" s="38">
        <v>105</v>
      </c>
      <c r="I8" s="38">
        <v>7</v>
      </c>
      <c r="J8" s="38" t="s">
        <v>1756</v>
      </c>
      <c r="K8" s="38" t="s">
        <v>439</v>
      </c>
      <c r="L8" s="38" t="s">
        <v>1757</v>
      </c>
      <c r="M8" s="38">
        <v>14</v>
      </c>
      <c r="N8" s="38">
        <v>35</v>
      </c>
      <c r="O8" s="38">
        <v>49</v>
      </c>
      <c r="P8" s="38" t="s">
        <v>1758</v>
      </c>
      <c r="Q8" s="38" t="s">
        <v>1759</v>
      </c>
      <c r="R8" s="38" t="s">
        <v>1760</v>
      </c>
      <c r="S8" s="38" t="s">
        <v>1761</v>
      </c>
      <c r="T8" s="38" t="s">
        <v>1762</v>
      </c>
      <c r="U8" s="38" t="s">
        <v>1763</v>
      </c>
      <c r="V8" s="38" t="s">
        <v>1764</v>
      </c>
      <c r="W8" s="38" t="s">
        <v>1765</v>
      </c>
      <c r="X8" s="38" t="s">
        <v>1762</v>
      </c>
      <c r="Y8" s="38" t="s">
        <v>1766</v>
      </c>
      <c r="Z8" s="38" t="s">
        <v>1767</v>
      </c>
      <c r="AA8" s="38" t="s">
        <v>1768</v>
      </c>
      <c r="AB8" s="38" t="s">
        <v>1762</v>
      </c>
      <c r="AC8" s="38" t="s">
        <v>1769</v>
      </c>
      <c r="AD8" s="38" t="s">
        <v>1770</v>
      </c>
      <c r="AE8" s="38" t="s">
        <v>1771</v>
      </c>
      <c r="AF8" s="38" t="s">
        <v>1762</v>
      </c>
      <c r="BA8" s="38" t="s">
        <v>1772</v>
      </c>
      <c r="BB8" s="38" t="s">
        <v>1773</v>
      </c>
      <c r="BC8" s="39" t="s">
        <v>1774</v>
      </c>
      <c r="BD8" s="39" t="s">
        <v>1775</v>
      </c>
      <c r="BE8" s="38" t="s">
        <v>1776</v>
      </c>
      <c r="BF8" s="38" t="s">
        <v>98</v>
      </c>
      <c r="BG8" s="38" t="s">
        <v>437</v>
      </c>
      <c r="BH8" s="38" t="s">
        <v>1777</v>
      </c>
      <c r="BI8" s="38">
        <v>4</v>
      </c>
      <c r="BJ8" s="38">
        <v>10</v>
      </c>
      <c r="BK8" s="38">
        <v>14</v>
      </c>
      <c r="BL8" s="38" t="s">
        <v>1778</v>
      </c>
      <c r="BM8" s="38" t="s">
        <v>1779</v>
      </c>
      <c r="BN8" s="38" t="s">
        <v>1780</v>
      </c>
      <c r="BO8" s="38" t="s">
        <v>1378</v>
      </c>
      <c r="BP8" s="38" t="s">
        <v>1762</v>
      </c>
      <c r="BQ8" s="38" t="s">
        <v>1781</v>
      </c>
      <c r="BR8" s="38" t="s">
        <v>1782</v>
      </c>
      <c r="BS8" s="38" t="s">
        <v>1378</v>
      </c>
      <c r="BT8" s="38" t="s">
        <v>1762</v>
      </c>
      <c r="BU8" s="38" t="s">
        <v>1783</v>
      </c>
      <c r="BV8" s="38" t="s">
        <v>1784</v>
      </c>
      <c r="BW8" s="38" t="s">
        <v>1785</v>
      </c>
      <c r="BX8" s="38" t="s">
        <v>1762</v>
      </c>
      <c r="BY8" s="38" t="s">
        <v>1786</v>
      </c>
      <c r="BZ8" s="38" t="s">
        <v>1787</v>
      </c>
      <c r="CA8" s="38" t="s">
        <v>1788</v>
      </c>
      <c r="CB8" s="38" t="s">
        <v>1691</v>
      </c>
      <c r="CW8" s="38" t="s">
        <v>1789</v>
      </c>
      <c r="CX8" s="38" t="s">
        <v>1790</v>
      </c>
      <c r="CY8" s="39" t="s">
        <v>1791</v>
      </c>
      <c r="CZ8" s="39" t="s">
        <v>1792</v>
      </c>
      <c r="DA8" s="38" t="s">
        <v>1793</v>
      </c>
      <c r="DB8" s="38" t="s">
        <v>1794</v>
      </c>
      <c r="DC8" s="38" t="s">
        <v>465</v>
      </c>
      <c r="DD8" s="38" t="s">
        <v>1795</v>
      </c>
      <c r="DE8" s="38">
        <v>10</v>
      </c>
      <c r="DF8" s="38">
        <v>11</v>
      </c>
      <c r="DG8" s="38">
        <v>21</v>
      </c>
      <c r="DH8" s="38" t="s">
        <v>1796</v>
      </c>
      <c r="DI8" s="38" t="s">
        <v>1797</v>
      </c>
      <c r="DJ8" s="38" t="s">
        <v>1798</v>
      </c>
      <c r="DK8" s="38" t="s">
        <v>1799</v>
      </c>
      <c r="DL8" s="38" t="s">
        <v>1800</v>
      </c>
      <c r="DM8" s="38" t="s">
        <v>1801</v>
      </c>
      <c r="DN8" s="38" t="s">
        <v>1802</v>
      </c>
      <c r="DO8" s="38" t="s">
        <v>1803</v>
      </c>
      <c r="DP8" s="38" t="s">
        <v>1762</v>
      </c>
      <c r="DQ8" s="38" t="s">
        <v>1804</v>
      </c>
      <c r="DR8" s="38" t="s">
        <v>1805</v>
      </c>
      <c r="DS8" s="38" t="s">
        <v>1806</v>
      </c>
      <c r="DT8" s="38" t="s">
        <v>1762</v>
      </c>
      <c r="ES8" s="38" t="s">
        <v>1807</v>
      </c>
      <c r="ET8" s="38" t="s">
        <v>1808</v>
      </c>
      <c r="EU8" s="39" t="s">
        <v>1809</v>
      </c>
      <c r="EV8" s="39" t="s">
        <v>1810</v>
      </c>
      <c r="EW8" s="38" t="s">
        <v>1811</v>
      </c>
      <c r="EX8" s="38" t="s">
        <v>98</v>
      </c>
      <c r="EY8" s="38" t="s">
        <v>33</v>
      </c>
      <c r="EZ8" s="38" t="s">
        <v>1727</v>
      </c>
      <c r="FA8" s="38">
        <v>7</v>
      </c>
      <c r="FB8" s="38">
        <v>14</v>
      </c>
      <c r="FC8" s="38">
        <v>21</v>
      </c>
      <c r="FD8" s="38" t="s">
        <v>1812</v>
      </c>
      <c r="FE8" s="38" t="s">
        <v>1813</v>
      </c>
      <c r="FF8" s="38" t="s">
        <v>1814</v>
      </c>
      <c r="FG8" s="38" t="s">
        <v>1815</v>
      </c>
      <c r="FH8" s="38" t="s">
        <v>1762</v>
      </c>
      <c r="FI8" s="38" t="s">
        <v>1816</v>
      </c>
      <c r="FJ8" s="38" t="s">
        <v>1817</v>
      </c>
      <c r="FK8" s="38" t="s">
        <v>1818</v>
      </c>
      <c r="FL8" s="38" t="s">
        <v>1819</v>
      </c>
      <c r="GO8" s="38" t="s">
        <v>1820</v>
      </c>
      <c r="GP8" s="38" t="s">
        <v>1821</v>
      </c>
      <c r="GQ8" s="39" t="s">
        <v>1809</v>
      </c>
      <c r="GR8" s="39" t="s">
        <v>1822</v>
      </c>
      <c r="GS8" s="38" t="s">
        <v>1823</v>
      </c>
      <c r="GT8" s="38" t="s">
        <v>98</v>
      </c>
      <c r="KJ8" s="39"/>
      <c r="RW8" s="38" t="s">
        <v>1824</v>
      </c>
      <c r="RX8" s="38" t="s">
        <v>1825</v>
      </c>
      <c r="RY8" s="38" t="s">
        <v>1826</v>
      </c>
      <c r="RZ8" s="38" t="s">
        <v>1827</v>
      </c>
      <c r="SA8" s="38" t="s">
        <v>1828</v>
      </c>
      <c r="SB8" s="38" t="s">
        <v>1829</v>
      </c>
      <c r="SC8" s="38" t="s">
        <v>1830</v>
      </c>
      <c r="SD8" s="38" t="s">
        <v>1831</v>
      </c>
      <c r="TK8" s="38" t="s">
        <v>1832</v>
      </c>
      <c r="TL8" s="38" t="s">
        <v>1833</v>
      </c>
      <c r="TM8" s="38" t="s">
        <v>1834</v>
      </c>
      <c r="TN8" s="38" t="s">
        <v>1835</v>
      </c>
      <c r="TO8" s="38" t="s">
        <v>1836</v>
      </c>
      <c r="TP8" s="38" t="s">
        <v>1837</v>
      </c>
      <c r="TQ8" s="38" t="s">
        <v>1838</v>
      </c>
      <c r="TR8" s="38" t="s">
        <v>1839</v>
      </c>
    </row>
    <row r="9" spans="1:551" s="38" customFormat="1" ht="28.5" customHeight="1" x14ac:dyDescent="0.25">
      <c r="A9" s="38" t="s">
        <v>1386</v>
      </c>
      <c r="B9" s="38" t="s">
        <v>2711</v>
      </c>
      <c r="C9" s="38" t="s">
        <v>1044</v>
      </c>
      <c r="D9" s="38" t="s">
        <v>1755</v>
      </c>
      <c r="E9" s="38" t="s">
        <v>2534</v>
      </c>
      <c r="F9" s="38">
        <v>20</v>
      </c>
      <c r="G9" s="38">
        <v>70</v>
      </c>
      <c r="H9" s="38">
        <v>90</v>
      </c>
      <c r="I9" s="38">
        <v>6</v>
      </c>
      <c r="J9" s="38" t="s">
        <v>2712</v>
      </c>
      <c r="K9" s="38" t="s">
        <v>10</v>
      </c>
      <c r="L9" s="38" t="s">
        <v>2713</v>
      </c>
      <c r="M9" s="38">
        <v>6</v>
      </c>
      <c r="N9" s="38">
        <v>6</v>
      </c>
      <c r="O9" s="38">
        <v>12</v>
      </c>
      <c r="P9" s="38" t="s">
        <v>2714</v>
      </c>
      <c r="Q9" s="38" t="s">
        <v>2715</v>
      </c>
      <c r="R9" s="38" t="s">
        <v>2716</v>
      </c>
      <c r="S9" s="38" t="s">
        <v>2604</v>
      </c>
      <c r="T9" s="38" t="s">
        <v>2717</v>
      </c>
      <c r="U9" s="38" t="s">
        <v>2718</v>
      </c>
      <c r="V9" s="38" t="s">
        <v>2719</v>
      </c>
      <c r="W9" s="38" t="s">
        <v>2604</v>
      </c>
      <c r="X9" s="38" t="s">
        <v>2717</v>
      </c>
      <c r="Y9" s="38" t="s">
        <v>2720</v>
      </c>
      <c r="Z9" s="38" t="s">
        <v>2721</v>
      </c>
      <c r="AA9" s="38" t="s">
        <v>2722</v>
      </c>
      <c r="AB9" s="38" t="s">
        <v>2723</v>
      </c>
      <c r="BA9" s="38" t="s">
        <v>2724</v>
      </c>
      <c r="BB9" s="38" t="s">
        <v>2725</v>
      </c>
      <c r="BC9" s="38" t="s">
        <v>2726</v>
      </c>
      <c r="BD9" s="38" t="s">
        <v>2727</v>
      </c>
      <c r="BE9" s="38" t="s">
        <v>2728</v>
      </c>
      <c r="BF9" s="38" t="s">
        <v>842</v>
      </c>
      <c r="BG9" s="38" t="s">
        <v>31</v>
      </c>
      <c r="BH9" s="38" t="s">
        <v>2613</v>
      </c>
      <c r="BI9" s="38">
        <v>2</v>
      </c>
      <c r="BJ9" s="38">
        <v>16</v>
      </c>
      <c r="BK9" s="38">
        <v>18</v>
      </c>
      <c r="BL9" s="38" t="s">
        <v>2729</v>
      </c>
      <c r="BM9" s="38" t="s">
        <v>2730</v>
      </c>
      <c r="BN9" s="38" t="s">
        <v>2731</v>
      </c>
      <c r="BO9" s="38" t="s">
        <v>2732</v>
      </c>
      <c r="BP9" s="38" t="s">
        <v>1762</v>
      </c>
      <c r="BQ9" s="38" t="s">
        <v>2733</v>
      </c>
      <c r="BR9" s="38" t="s">
        <v>2734</v>
      </c>
      <c r="BS9" s="38" t="s">
        <v>2735</v>
      </c>
      <c r="BT9" s="38" t="s">
        <v>2717</v>
      </c>
      <c r="BU9" s="38" t="s">
        <v>2736</v>
      </c>
      <c r="BV9" s="38" t="s">
        <v>2737</v>
      </c>
      <c r="BW9" s="38" t="s">
        <v>2738</v>
      </c>
      <c r="BX9" s="38" t="s">
        <v>2717</v>
      </c>
      <c r="CW9" s="38" t="s">
        <v>2739</v>
      </c>
      <c r="CX9" s="38" t="s">
        <v>2740</v>
      </c>
      <c r="CY9" s="38" t="s">
        <v>2630</v>
      </c>
      <c r="CZ9" s="38" t="s">
        <v>2741</v>
      </c>
      <c r="DA9" s="38" t="s">
        <v>2632</v>
      </c>
      <c r="DB9" s="38" t="s">
        <v>842</v>
      </c>
      <c r="DC9" s="38" t="s">
        <v>32</v>
      </c>
      <c r="DD9" s="38" t="s">
        <v>2742</v>
      </c>
      <c r="DE9" s="38">
        <v>8</v>
      </c>
      <c r="DF9" s="38">
        <v>34</v>
      </c>
      <c r="DG9" s="38">
        <v>42</v>
      </c>
      <c r="DH9" s="38" t="s">
        <v>2743</v>
      </c>
      <c r="DI9" s="38" t="s">
        <v>2744</v>
      </c>
      <c r="DJ9" s="38" t="s">
        <v>2745</v>
      </c>
      <c r="DK9" s="38" t="s">
        <v>2746</v>
      </c>
      <c r="DL9" s="38" t="s">
        <v>2747</v>
      </c>
      <c r="DM9" s="38" t="s">
        <v>2748</v>
      </c>
      <c r="DN9" s="38" t="s">
        <v>2749</v>
      </c>
      <c r="DO9" s="38" t="s">
        <v>2750</v>
      </c>
      <c r="DP9" s="38" t="s">
        <v>2747</v>
      </c>
      <c r="DQ9" s="38" t="s">
        <v>2751</v>
      </c>
      <c r="DR9" s="38" t="s">
        <v>2752</v>
      </c>
      <c r="DS9" s="38" t="s">
        <v>2753</v>
      </c>
      <c r="DT9" s="38" t="s">
        <v>2747</v>
      </c>
      <c r="ES9" s="38" t="s">
        <v>2754</v>
      </c>
      <c r="ET9" s="38" t="s">
        <v>2755</v>
      </c>
      <c r="EU9" s="38" t="s">
        <v>2756</v>
      </c>
      <c r="EV9" s="38" t="s">
        <v>2757</v>
      </c>
      <c r="EW9" s="38" t="s">
        <v>2632</v>
      </c>
      <c r="EX9" s="38" t="s">
        <v>2485</v>
      </c>
      <c r="EY9" s="38" t="s">
        <v>33</v>
      </c>
      <c r="EZ9" s="38" t="s">
        <v>2758</v>
      </c>
      <c r="FA9" s="38">
        <v>4</v>
      </c>
      <c r="FB9" s="38">
        <v>14</v>
      </c>
      <c r="FC9" s="38">
        <v>18</v>
      </c>
      <c r="FD9" s="38" t="s">
        <v>2759</v>
      </c>
      <c r="FE9" s="38" t="s">
        <v>2760</v>
      </c>
      <c r="FF9" s="38" t="s">
        <v>2761</v>
      </c>
      <c r="FG9" s="38" t="s">
        <v>2604</v>
      </c>
      <c r="FH9" s="38" t="s">
        <v>2717</v>
      </c>
      <c r="FI9" s="38" t="s">
        <v>2762</v>
      </c>
      <c r="FJ9" s="38" t="s">
        <v>2763</v>
      </c>
      <c r="FK9" s="38" t="s">
        <v>2764</v>
      </c>
      <c r="FL9" s="38" t="s">
        <v>2717</v>
      </c>
      <c r="FM9" s="38" t="s">
        <v>2765</v>
      </c>
      <c r="FN9" s="38" t="s">
        <v>2766</v>
      </c>
      <c r="FO9" s="38" t="s">
        <v>2767</v>
      </c>
      <c r="FP9" s="38" t="s">
        <v>2717</v>
      </c>
      <c r="GO9" s="38" t="s">
        <v>2768</v>
      </c>
      <c r="GP9" s="38" t="s">
        <v>2769</v>
      </c>
      <c r="GQ9" s="38" t="s">
        <v>2770</v>
      </c>
      <c r="GR9" s="38" t="s">
        <v>2771</v>
      </c>
      <c r="GS9" s="38" t="s">
        <v>2772</v>
      </c>
      <c r="GT9" s="38" t="s">
        <v>2485</v>
      </c>
      <c r="RW9" s="38" t="s">
        <v>2142</v>
      </c>
      <c r="RX9" s="38" t="s">
        <v>2773</v>
      </c>
      <c r="RY9" s="38" t="s">
        <v>1826</v>
      </c>
      <c r="RZ9" s="38" t="s">
        <v>2774</v>
      </c>
      <c r="SA9" s="38" t="s">
        <v>2775</v>
      </c>
      <c r="SB9" s="38" t="s">
        <v>2776</v>
      </c>
      <c r="SC9" s="38" t="s">
        <v>2777</v>
      </c>
      <c r="SD9" s="38" t="s">
        <v>2778</v>
      </c>
      <c r="TK9" s="38" t="s">
        <v>2779</v>
      </c>
      <c r="TL9" s="38" t="s">
        <v>2780</v>
      </c>
      <c r="TM9" s="38" t="s">
        <v>2781</v>
      </c>
      <c r="TN9" s="38" t="s">
        <v>2782</v>
      </c>
      <c r="TO9" s="38" t="s">
        <v>2783</v>
      </c>
      <c r="TP9" s="38" t="s">
        <v>2784</v>
      </c>
      <c r="TQ9" s="38" t="s">
        <v>2785</v>
      </c>
      <c r="TR9" s="38" t="s">
        <v>2786</v>
      </c>
      <c r="TS9" s="38" t="s">
        <v>2787</v>
      </c>
      <c r="TT9" s="38" t="s">
        <v>2788</v>
      </c>
    </row>
    <row r="10" spans="1:551" s="38" customFormat="1" ht="28.5" customHeight="1" x14ac:dyDescent="0.25">
      <c r="A10" s="38" t="s">
        <v>1387</v>
      </c>
      <c r="B10" s="38" t="s">
        <v>1399</v>
      </c>
      <c r="C10" s="38" t="s">
        <v>1044</v>
      </c>
      <c r="D10" s="38" t="s">
        <v>1045</v>
      </c>
      <c r="E10" s="38" t="s">
        <v>1400</v>
      </c>
      <c r="F10" s="38">
        <v>19</v>
      </c>
      <c r="G10" s="38">
        <v>41</v>
      </c>
      <c r="H10" s="38">
        <v>60</v>
      </c>
      <c r="I10" s="38">
        <v>4</v>
      </c>
      <c r="J10" s="38" t="s">
        <v>1401</v>
      </c>
      <c r="K10" s="38" t="s">
        <v>439</v>
      </c>
      <c r="L10" s="38" t="s">
        <v>1402</v>
      </c>
      <c r="M10" s="38">
        <v>4</v>
      </c>
      <c r="N10" s="38">
        <v>8</v>
      </c>
      <c r="O10" s="38">
        <v>12</v>
      </c>
      <c r="P10" s="38" t="s">
        <v>1403</v>
      </c>
      <c r="Q10" s="38" t="s">
        <v>1404</v>
      </c>
      <c r="R10" s="38" t="s">
        <v>1405</v>
      </c>
      <c r="S10" s="38" t="s">
        <v>1406</v>
      </c>
      <c r="T10" s="38" t="s">
        <v>1407</v>
      </c>
      <c r="U10" s="38" t="s">
        <v>1408</v>
      </c>
      <c r="V10" s="38" t="s">
        <v>1409</v>
      </c>
      <c r="W10" s="38" t="s">
        <v>1410</v>
      </c>
      <c r="X10" s="38" t="s">
        <v>1407</v>
      </c>
      <c r="Y10" s="38" t="s">
        <v>1411</v>
      </c>
      <c r="Z10" s="38" t="s">
        <v>1412</v>
      </c>
      <c r="AA10" s="38" t="s">
        <v>1413</v>
      </c>
      <c r="AB10" s="38" t="s">
        <v>1407</v>
      </c>
      <c r="BA10" s="38" t="s">
        <v>1414</v>
      </c>
      <c r="BB10" s="38" t="s">
        <v>1415</v>
      </c>
      <c r="BC10" s="39" t="s">
        <v>1416</v>
      </c>
      <c r="BD10" s="39" t="s">
        <v>1417</v>
      </c>
      <c r="BE10" s="38" t="s">
        <v>1418</v>
      </c>
      <c r="BF10" s="38" t="s">
        <v>228</v>
      </c>
      <c r="BG10" s="38" t="s">
        <v>437</v>
      </c>
      <c r="BH10" s="38" t="s">
        <v>1419</v>
      </c>
      <c r="BI10" s="38">
        <v>10</v>
      </c>
      <c r="BJ10" s="38">
        <v>22</v>
      </c>
      <c r="BK10" s="38">
        <v>32</v>
      </c>
      <c r="BL10" s="38" t="s">
        <v>1420</v>
      </c>
      <c r="BM10" s="38" t="s">
        <v>1421</v>
      </c>
      <c r="BN10" s="38" t="s">
        <v>1422</v>
      </c>
      <c r="BO10" s="38" t="s">
        <v>1423</v>
      </c>
      <c r="BP10" s="38" t="s">
        <v>1424</v>
      </c>
      <c r="BQ10" s="38" t="s">
        <v>1425</v>
      </c>
      <c r="BR10" s="38" t="s">
        <v>1426</v>
      </c>
      <c r="BS10" s="38" t="s">
        <v>1427</v>
      </c>
      <c r="BT10" s="38" t="s">
        <v>1424</v>
      </c>
      <c r="BU10" s="38" t="s">
        <v>1428</v>
      </c>
      <c r="BV10" s="38" t="s">
        <v>1429</v>
      </c>
      <c r="BW10" s="38" t="s">
        <v>1430</v>
      </c>
      <c r="BX10" s="38" t="s">
        <v>1431</v>
      </c>
      <c r="CW10" s="38" t="s">
        <v>1432</v>
      </c>
      <c r="CX10" s="38" t="s">
        <v>1433</v>
      </c>
      <c r="CY10" s="39" t="s">
        <v>1434</v>
      </c>
      <c r="CZ10" s="39" t="s">
        <v>1435</v>
      </c>
      <c r="DA10" s="38" t="s">
        <v>1418</v>
      </c>
      <c r="DB10" s="38" t="s">
        <v>228</v>
      </c>
      <c r="DC10" s="38" t="s">
        <v>465</v>
      </c>
      <c r="DD10" s="38" t="s">
        <v>1436</v>
      </c>
      <c r="DE10" s="38">
        <v>5</v>
      </c>
      <c r="DF10" s="38">
        <v>11</v>
      </c>
      <c r="DG10" s="38">
        <v>16</v>
      </c>
      <c r="DH10" s="38" t="s">
        <v>1437</v>
      </c>
      <c r="DI10" s="38" t="s">
        <v>1438</v>
      </c>
      <c r="DJ10" s="38" t="s">
        <v>1439</v>
      </c>
      <c r="DK10" s="38" t="s">
        <v>1440</v>
      </c>
      <c r="DL10" s="38" t="s">
        <v>1424</v>
      </c>
      <c r="DM10" s="38" t="s">
        <v>1441</v>
      </c>
      <c r="DN10" s="38" t="s">
        <v>1442</v>
      </c>
      <c r="DO10" s="38" t="s">
        <v>1443</v>
      </c>
      <c r="DP10" s="38" t="s">
        <v>1424</v>
      </c>
      <c r="ES10" s="38" t="s">
        <v>1444</v>
      </c>
      <c r="ET10" s="38" t="s">
        <v>1445</v>
      </c>
      <c r="EU10" s="39" t="s">
        <v>1446</v>
      </c>
      <c r="EV10" s="39" t="s">
        <v>1435</v>
      </c>
      <c r="EW10" s="38" t="s">
        <v>1418</v>
      </c>
      <c r="EX10" s="38" t="s">
        <v>228</v>
      </c>
      <c r="KJ10" s="39"/>
      <c r="RW10" s="38" t="s">
        <v>598</v>
      </c>
      <c r="RX10" s="38" t="s">
        <v>599</v>
      </c>
      <c r="RY10" s="38" t="s">
        <v>600</v>
      </c>
      <c r="RZ10" s="38" t="s">
        <v>1447</v>
      </c>
      <c r="SA10" s="38" t="s">
        <v>602</v>
      </c>
      <c r="SB10" s="38" t="s">
        <v>1447</v>
      </c>
      <c r="SC10" s="38" t="s">
        <v>604</v>
      </c>
      <c r="SD10" s="38" t="s">
        <v>1448</v>
      </c>
      <c r="TK10" s="38" t="s">
        <v>1449</v>
      </c>
      <c r="TL10" s="38" t="s">
        <v>1450</v>
      </c>
      <c r="TM10" s="38" t="s">
        <v>1451</v>
      </c>
      <c r="TN10" s="38" t="s">
        <v>1452</v>
      </c>
      <c r="TO10" s="38" t="s">
        <v>1453</v>
      </c>
      <c r="TP10" s="38" t="s">
        <v>1454</v>
      </c>
      <c r="TQ10" s="38" t="s">
        <v>1455</v>
      </c>
    </row>
    <row r="11" spans="1:551" s="38" customFormat="1" ht="28.5" customHeight="1" x14ac:dyDescent="0.25">
      <c r="A11" s="38" t="s">
        <v>1369</v>
      </c>
      <c r="B11" s="38" t="s">
        <v>223</v>
      </c>
      <c r="C11" s="38" t="s">
        <v>1044</v>
      </c>
      <c r="D11" s="38" t="s">
        <v>226</v>
      </c>
      <c r="E11" s="38" t="s">
        <v>803</v>
      </c>
      <c r="F11" s="38">
        <v>13</v>
      </c>
      <c r="G11" s="38">
        <v>32</v>
      </c>
      <c r="H11" s="38">
        <v>45</v>
      </c>
      <c r="I11" s="38">
        <v>3</v>
      </c>
      <c r="J11" s="38" t="s">
        <v>1320</v>
      </c>
      <c r="K11" s="38" t="s">
        <v>10</v>
      </c>
      <c r="L11" s="38" t="s">
        <v>1321</v>
      </c>
      <c r="M11" s="38">
        <v>3</v>
      </c>
      <c r="N11" s="38">
        <v>8</v>
      </c>
      <c r="O11" s="38">
        <v>11</v>
      </c>
      <c r="P11" s="38" t="s">
        <v>1322</v>
      </c>
      <c r="Q11" s="38" t="s">
        <v>1323</v>
      </c>
      <c r="R11" s="38" t="s">
        <v>1324</v>
      </c>
      <c r="S11" s="38" t="s">
        <v>1379</v>
      </c>
      <c r="T11" s="38" t="s">
        <v>1325</v>
      </c>
      <c r="U11" s="38" t="s">
        <v>1326</v>
      </c>
      <c r="V11" s="38" t="s">
        <v>1327</v>
      </c>
      <c r="W11" s="38" t="s">
        <v>1328</v>
      </c>
      <c r="X11" s="38" t="s">
        <v>1325</v>
      </c>
      <c r="Y11" s="38" t="s">
        <v>1329</v>
      </c>
      <c r="Z11" s="38" t="s">
        <v>1330</v>
      </c>
      <c r="AA11" s="38" t="s">
        <v>1331</v>
      </c>
      <c r="AB11" s="38" t="s">
        <v>1325</v>
      </c>
      <c r="BA11" s="38" t="s">
        <v>1332</v>
      </c>
      <c r="BB11" s="38" t="s">
        <v>1333</v>
      </c>
      <c r="BC11" s="39" t="s">
        <v>1334</v>
      </c>
      <c r="BD11" s="39" t="s">
        <v>1335</v>
      </c>
      <c r="BE11" s="38" t="s">
        <v>1336</v>
      </c>
      <c r="BF11" s="38" t="s">
        <v>228</v>
      </c>
      <c r="BG11" s="38" t="s">
        <v>31</v>
      </c>
      <c r="BH11" s="38" t="s">
        <v>1337</v>
      </c>
      <c r="BI11" s="38">
        <v>6</v>
      </c>
      <c r="BJ11" s="38">
        <v>13</v>
      </c>
      <c r="BK11" s="38">
        <v>19</v>
      </c>
      <c r="BL11" s="38" t="s">
        <v>1338</v>
      </c>
      <c r="BM11" s="38" t="s">
        <v>1339</v>
      </c>
      <c r="BN11" s="38" t="s">
        <v>1340</v>
      </c>
      <c r="BO11" s="38" t="s">
        <v>1341</v>
      </c>
      <c r="BP11" s="38" t="s">
        <v>1342</v>
      </c>
      <c r="BQ11" s="38" t="s">
        <v>1343</v>
      </c>
      <c r="BR11" s="38" t="s">
        <v>1344</v>
      </c>
      <c r="BS11" s="38" t="s">
        <v>1345</v>
      </c>
      <c r="BT11" s="38" t="s">
        <v>1342</v>
      </c>
      <c r="CW11" s="38" t="s">
        <v>1346</v>
      </c>
      <c r="CX11" s="38" t="s">
        <v>1347</v>
      </c>
      <c r="CY11" s="39" t="s">
        <v>1348</v>
      </c>
      <c r="CZ11" s="39" t="s">
        <v>1349</v>
      </c>
      <c r="DA11" s="38" t="s">
        <v>1336</v>
      </c>
      <c r="DB11" s="38" t="s">
        <v>228</v>
      </c>
      <c r="DC11" s="38" t="s">
        <v>32</v>
      </c>
      <c r="DD11" s="38" t="s">
        <v>1350</v>
      </c>
      <c r="DE11" s="38">
        <v>4</v>
      </c>
      <c r="DF11" s="38">
        <v>11</v>
      </c>
      <c r="DG11" s="38">
        <v>15</v>
      </c>
      <c r="DH11" s="38" t="s">
        <v>1351</v>
      </c>
      <c r="DI11" s="38" t="s">
        <v>1352</v>
      </c>
      <c r="DJ11" s="38" t="s">
        <v>1353</v>
      </c>
      <c r="DK11" s="38" t="s">
        <v>1354</v>
      </c>
      <c r="DL11" s="38" t="s">
        <v>1355</v>
      </c>
      <c r="DM11" s="38" t="s">
        <v>1356</v>
      </c>
      <c r="DN11" s="38" t="s">
        <v>1357</v>
      </c>
      <c r="DO11" s="38" t="s">
        <v>1358</v>
      </c>
      <c r="DP11" s="38" t="s">
        <v>1355</v>
      </c>
      <c r="ES11" s="38" t="s">
        <v>1359</v>
      </c>
      <c r="ET11" s="38" t="s">
        <v>1360</v>
      </c>
      <c r="EU11" s="39" t="s">
        <v>1361</v>
      </c>
      <c r="EV11" s="39" t="s">
        <v>1362</v>
      </c>
      <c r="EW11" s="38" t="s">
        <v>1363</v>
      </c>
      <c r="EX11" s="38" t="s">
        <v>228</v>
      </c>
      <c r="KI11" s="39"/>
      <c r="KJ11" s="39"/>
      <c r="RW11" s="38" t="s">
        <v>428</v>
      </c>
      <c r="RX11" s="38" t="s">
        <v>1364</v>
      </c>
      <c r="TK11" s="38" t="s">
        <v>1365</v>
      </c>
      <c r="TL11" s="38" t="s">
        <v>1366</v>
      </c>
      <c r="TM11" s="38" t="s">
        <v>1367</v>
      </c>
      <c r="TN11" s="38" t="s">
        <v>1368</v>
      </c>
    </row>
    <row r="12" spans="1:551" s="38" customFormat="1" ht="28.5" customHeight="1" x14ac:dyDescent="0.25">
      <c r="A12" s="38" t="s">
        <v>1370</v>
      </c>
      <c r="B12" s="38" t="s">
        <v>2533</v>
      </c>
      <c r="C12" s="38" t="s">
        <v>1044</v>
      </c>
      <c r="D12" s="38" t="s">
        <v>1755</v>
      </c>
      <c r="E12" s="38" t="s">
        <v>2534</v>
      </c>
      <c r="F12" s="38">
        <v>25</v>
      </c>
      <c r="G12" s="38">
        <v>80</v>
      </c>
      <c r="H12" s="38">
        <v>105</v>
      </c>
      <c r="I12" s="38">
        <v>7</v>
      </c>
      <c r="J12" s="38" t="s">
        <v>2535</v>
      </c>
      <c r="K12" s="38" t="s">
        <v>10</v>
      </c>
      <c r="L12" s="38" t="s">
        <v>2536</v>
      </c>
      <c r="M12" s="38">
        <v>5</v>
      </c>
      <c r="N12" s="38">
        <v>25</v>
      </c>
      <c r="O12" s="38">
        <v>30</v>
      </c>
      <c r="P12" s="38" t="s">
        <v>2537</v>
      </c>
      <c r="Q12" s="38" t="s">
        <v>2538</v>
      </c>
      <c r="R12" s="38" t="s">
        <v>2539</v>
      </c>
      <c r="S12" s="38" t="s">
        <v>2540</v>
      </c>
      <c r="T12" s="38" t="s">
        <v>2541</v>
      </c>
      <c r="U12" s="38" t="s">
        <v>2542</v>
      </c>
      <c r="V12" s="38" t="s">
        <v>2543</v>
      </c>
      <c r="W12" s="38" t="s">
        <v>2544</v>
      </c>
      <c r="X12" s="38" t="s">
        <v>2541</v>
      </c>
      <c r="Y12" s="38" t="s">
        <v>2545</v>
      </c>
      <c r="Z12" s="38" t="s">
        <v>2546</v>
      </c>
      <c r="AA12" s="38" t="s">
        <v>2547</v>
      </c>
      <c r="AB12" s="38" t="s">
        <v>2541</v>
      </c>
      <c r="BA12" s="38" t="s">
        <v>2548</v>
      </c>
      <c r="BB12" s="38" t="s">
        <v>2549</v>
      </c>
      <c r="BC12" s="38" t="s">
        <v>2550</v>
      </c>
      <c r="BD12" s="38" t="s">
        <v>2551</v>
      </c>
      <c r="BE12" s="38" t="s">
        <v>2552</v>
      </c>
      <c r="BF12" s="38" t="s">
        <v>2485</v>
      </c>
      <c r="BG12" s="38" t="s">
        <v>31</v>
      </c>
      <c r="BH12" s="38" t="s">
        <v>2553</v>
      </c>
      <c r="BI12" s="38">
        <v>5</v>
      </c>
      <c r="BJ12" s="38">
        <v>15</v>
      </c>
      <c r="BK12" s="38">
        <v>20</v>
      </c>
      <c r="BL12" s="38" t="s">
        <v>2554</v>
      </c>
      <c r="BM12" s="38" t="s">
        <v>2555</v>
      </c>
      <c r="BN12" s="38" t="s">
        <v>2556</v>
      </c>
      <c r="BO12" s="38" t="s">
        <v>2557</v>
      </c>
      <c r="BP12" s="38" t="s">
        <v>2541</v>
      </c>
      <c r="BQ12" s="38" t="s">
        <v>2558</v>
      </c>
      <c r="BR12" s="38" t="s">
        <v>2559</v>
      </c>
      <c r="BS12" s="38" t="s">
        <v>2560</v>
      </c>
      <c r="BT12" s="38" t="s">
        <v>2541</v>
      </c>
      <c r="BU12" s="38" t="s">
        <v>2561</v>
      </c>
      <c r="BV12" s="38" t="s">
        <v>2562</v>
      </c>
      <c r="BW12" s="38" t="s">
        <v>2563</v>
      </c>
      <c r="BX12" s="38" t="s">
        <v>2541</v>
      </c>
      <c r="BY12" s="38" t="s">
        <v>2564</v>
      </c>
      <c r="BZ12" s="38" t="s">
        <v>2565</v>
      </c>
      <c r="CA12" s="38" t="s">
        <v>2566</v>
      </c>
      <c r="CB12" s="38" t="s">
        <v>2541</v>
      </c>
      <c r="CW12" s="38" t="s">
        <v>2567</v>
      </c>
      <c r="CX12" s="38" t="s">
        <v>2568</v>
      </c>
      <c r="CY12" s="38" t="s">
        <v>2550</v>
      </c>
      <c r="CZ12" s="38" t="s">
        <v>2569</v>
      </c>
      <c r="DA12" s="38" t="s">
        <v>2570</v>
      </c>
      <c r="DB12" s="38" t="s">
        <v>2485</v>
      </c>
      <c r="DC12" s="38" t="s">
        <v>32</v>
      </c>
      <c r="DD12" s="38" t="s">
        <v>2571</v>
      </c>
      <c r="DE12" s="38">
        <v>15</v>
      </c>
      <c r="DF12" s="38">
        <v>40</v>
      </c>
      <c r="DG12" s="38">
        <v>55</v>
      </c>
      <c r="DH12" s="38" t="s">
        <v>2572</v>
      </c>
      <c r="DI12" s="38" t="s">
        <v>2573</v>
      </c>
      <c r="DJ12" s="38" t="s">
        <v>2574</v>
      </c>
      <c r="DK12" s="38" t="s">
        <v>2575</v>
      </c>
      <c r="DL12" s="38" t="s">
        <v>2541</v>
      </c>
      <c r="DM12" s="38" t="s">
        <v>2576</v>
      </c>
      <c r="DN12" s="38" t="s">
        <v>2577</v>
      </c>
      <c r="DO12" s="38" t="s">
        <v>2578</v>
      </c>
      <c r="DP12" s="38" t="s">
        <v>2541</v>
      </c>
      <c r="DQ12" s="38" t="s">
        <v>2579</v>
      </c>
      <c r="DR12" s="38" t="s">
        <v>2580</v>
      </c>
      <c r="DS12" s="38" t="s">
        <v>2581</v>
      </c>
      <c r="DT12" s="38" t="s">
        <v>2541</v>
      </c>
      <c r="ES12" s="38" t="s">
        <v>2582</v>
      </c>
      <c r="ET12" s="38" t="s">
        <v>2583</v>
      </c>
      <c r="EU12" s="38" t="s">
        <v>2584</v>
      </c>
      <c r="EV12" s="38" t="s">
        <v>2585</v>
      </c>
      <c r="EW12" s="38" t="s">
        <v>2518</v>
      </c>
      <c r="EX12" s="38" t="s">
        <v>2485</v>
      </c>
      <c r="RW12" s="38" t="s">
        <v>2138</v>
      </c>
      <c r="RX12" s="38" t="s">
        <v>2008</v>
      </c>
      <c r="RY12" s="38" t="s">
        <v>2009</v>
      </c>
      <c r="RZ12" s="38" t="s">
        <v>2586</v>
      </c>
      <c r="SA12" s="38" t="s">
        <v>2011</v>
      </c>
      <c r="SB12" s="38" t="s">
        <v>2012</v>
      </c>
      <c r="SC12" s="38" t="s">
        <v>2079</v>
      </c>
      <c r="SD12" s="38" t="s">
        <v>2283</v>
      </c>
      <c r="SE12" s="38" t="s">
        <v>2081</v>
      </c>
      <c r="SF12" s="38" t="s">
        <v>2140</v>
      </c>
      <c r="SG12" s="38" t="s">
        <v>2013</v>
      </c>
      <c r="SH12" s="38" t="s">
        <v>2141</v>
      </c>
      <c r="SI12" s="38" t="s">
        <v>2142</v>
      </c>
      <c r="SJ12" s="38" t="s">
        <v>2143</v>
      </c>
      <c r="SK12" s="38" t="s">
        <v>1828</v>
      </c>
      <c r="SL12" s="38" t="s">
        <v>2587</v>
      </c>
      <c r="TK12" s="38" t="s">
        <v>2588</v>
      </c>
      <c r="TL12" s="38" t="s">
        <v>2589</v>
      </c>
      <c r="TM12" s="38" t="s">
        <v>2590</v>
      </c>
      <c r="TN12" s="38" t="s">
        <v>2591</v>
      </c>
      <c r="TO12" s="38" t="s">
        <v>2592</v>
      </c>
      <c r="TP12" s="38" t="s">
        <v>2593</v>
      </c>
      <c r="TQ12" s="38" t="s">
        <v>2594</v>
      </c>
    </row>
    <row r="13" spans="1:551" s="38" customFormat="1" ht="28.5" customHeight="1" x14ac:dyDescent="0.25">
      <c r="A13" s="38" t="s">
        <v>1371</v>
      </c>
      <c r="B13" s="38" t="s">
        <v>2094</v>
      </c>
      <c r="C13" s="38" t="s">
        <v>1044</v>
      </c>
      <c r="D13" s="38" t="s">
        <v>1755</v>
      </c>
      <c r="E13" s="38" t="s">
        <v>2095</v>
      </c>
      <c r="F13" s="38">
        <v>18</v>
      </c>
      <c r="G13" s="38">
        <v>42</v>
      </c>
      <c r="H13" s="38">
        <v>60</v>
      </c>
      <c r="I13" s="38">
        <v>4</v>
      </c>
      <c r="J13" s="38" t="s">
        <v>2096</v>
      </c>
      <c r="K13" s="38" t="s">
        <v>10</v>
      </c>
      <c r="L13" s="38" t="s">
        <v>2097</v>
      </c>
      <c r="M13" s="38">
        <v>6</v>
      </c>
      <c r="N13" s="38">
        <v>14</v>
      </c>
      <c r="O13" s="38">
        <v>20</v>
      </c>
      <c r="P13" s="38" t="s">
        <v>2098</v>
      </c>
      <c r="Q13" s="38" t="s">
        <v>2099</v>
      </c>
      <c r="R13" s="38" t="s">
        <v>2100</v>
      </c>
      <c r="S13" s="38" t="s">
        <v>2101</v>
      </c>
      <c r="T13" s="38" t="s">
        <v>2102</v>
      </c>
      <c r="U13" s="38" t="s">
        <v>2103</v>
      </c>
      <c r="V13" s="38" t="s">
        <v>2104</v>
      </c>
      <c r="W13" s="38" t="s">
        <v>2105</v>
      </c>
      <c r="X13" s="38" t="s">
        <v>2102</v>
      </c>
      <c r="Y13" s="38" t="s">
        <v>2106</v>
      </c>
      <c r="Z13" s="38" t="s">
        <v>2107</v>
      </c>
      <c r="AA13" s="38" t="s">
        <v>2108</v>
      </c>
      <c r="AB13" s="38" t="s">
        <v>2102</v>
      </c>
      <c r="BA13" s="38" t="s">
        <v>2109</v>
      </c>
      <c r="BB13" s="38" t="s">
        <v>2110</v>
      </c>
      <c r="BC13" s="38" t="s">
        <v>2111</v>
      </c>
      <c r="BD13" s="38" t="s">
        <v>2112</v>
      </c>
      <c r="BE13" s="38" t="s">
        <v>2113</v>
      </c>
      <c r="BF13" s="38" t="s">
        <v>2114</v>
      </c>
      <c r="BG13" s="38" t="s">
        <v>437</v>
      </c>
      <c r="BH13" s="38" t="s">
        <v>2115</v>
      </c>
      <c r="BI13" s="38">
        <v>12</v>
      </c>
      <c r="BJ13" s="38">
        <v>28</v>
      </c>
      <c r="BK13" s="38">
        <v>40</v>
      </c>
      <c r="BL13" s="38" t="s">
        <v>2116</v>
      </c>
      <c r="BM13" s="38" t="s">
        <v>2117</v>
      </c>
      <c r="BN13" s="38" t="s">
        <v>2118</v>
      </c>
      <c r="BO13" s="38" t="s">
        <v>2119</v>
      </c>
      <c r="BP13" s="38" t="s">
        <v>2120</v>
      </c>
      <c r="BQ13" s="38" t="s">
        <v>2121</v>
      </c>
      <c r="BR13" s="38" t="s">
        <v>2122</v>
      </c>
      <c r="BS13" s="38" t="s">
        <v>2123</v>
      </c>
      <c r="BT13" s="38" t="s">
        <v>2120</v>
      </c>
      <c r="BU13" s="38" t="s">
        <v>2124</v>
      </c>
      <c r="BV13" s="38" t="s">
        <v>2125</v>
      </c>
      <c r="BW13" s="38" t="s">
        <v>2126</v>
      </c>
      <c r="BX13" s="38" t="s">
        <v>2120</v>
      </c>
      <c r="BY13" s="38" t="s">
        <v>2127</v>
      </c>
      <c r="BZ13" s="38" t="s">
        <v>2128</v>
      </c>
      <c r="CA13" s="38" t="s">
        <v>2129</v>
      </c>
      <c r="CB13" s="38" t="s">
        <v>2120</v>
      </c>
      <c r="CC13" s="38" t="s">
        <v>2130</v>
      </c>
      <c r="CD13" s="38" t="s">
        <v>2131</v>
      </c>
      <c r="CE13" s="38" t="s">
        <v>2132</v>
      </c>
      <c r="CF13" s="38" t="s">
        <v>2120</v>
      </c>
      <c r="CW13" s="38" t="s">
        <v>2133</v>
      </c>
      <c r="CX13" s="38" t="s">
        <v>2134</v>
      </c>
      <c r="CY13" s="38" t="s">
        <v>2135</v>
      </c>
      <c r="CZ13" s="38" t="s">
        <v>2136</v>
      </c>
      <c r="DA13" s="38" t="s">
        <v>2137</v>
      </c>
      <c r="DB13" s="38" t="s">
        <v>98</v>
      </c>
      <c r="RW13" s="38" t="s">
        <v>2138</v>
      </c>
      <c r="RX13" s="38" t="s">
        <v>2008</v>
      </c>
      <c r="RY13" s="38" t="s">
        <v>2011</v>
      </c>
      <c r="RZ13" s="38" t="s">
        <v>2012</v>
      </c>
      <c r="SA13" s="38" t="s">
        <v>2079</v>
      </c>
      <c r="SB13" s="38" t="s">
        <v>2139</v>
      </c>
      <c r="SC13" s="38" t="s">
        <v>2081</v>
      </c>
      <c r="SD13" s="38" t="s">
        <v>2140</v>
      </c>
      <c r="SE13" s="38" t="s">
        <v>2013</v>
      </c>
      <c r="SF13" s="38" t="s">
        <v>2141</v>
      </c>
      <c r="SG13" s="38" t="s">
        <v>2142</v>
      </c>
      <c r="SH13" s="38" t="s">
        <v>2143</v>
      </c>
      <c r="SI13" s="38" t="s">
        <v>1826</v>
      </c>
      <c r="SJ13" s="38" t="s">
        <v>2144</v>
      </c>
      <c r="TK13" s="38" t="s">
        <v>2145</v>
      </c>
      <c r="TL13" s="38" t="s">
        <v>2146</v>
      </c>
      <c r="TM13" s="38" t="s">
        <v>2147</v>
      </c>
      <c r="TN13" s="38" t="s">
        <v>2148</v>
      </c>
      <c r="TO13" s="38" t="s">
        <v>2149</v>
      </c>
      <c r="TP13" s="38" t="s">
        <v>2150</v>
      </c>
      <c r="TQ13" s="38" t="s">
        <v>2151</v>
      </c>
      <c r="TR13" s="38" t="s">
        <v>2152</v>
      </c>
      <c r="TS13" s="38" t="s">
        <v>2153</v>
      </c>
      <c r="TT13" s="38" t="s">
        <v>2154</v>
      </c>
    </row>
    <row r="14" spans="1:551" s="38" customFormat="1" ht="28.5" customHeight="1" x14ac:dyDescent="0.25">
      <c r="A14" s="38" t="s">
        <v>1372</v>
      </c>
      <c r="B14" s="38" t="s">
        <v>1958</v>
      </c>
      <c r="C14" s="38" t="s">
        <v>1044</v>
      </c>
      <c r="D14" s="38" t="s">
        <v>1755</v>
      </c>
      <c r="E14" s="38" t="s">
        <v>1959</v>
      </c>
      <c r="F14" s="38">
        <v>23</v>
      </c>
      <c r="G14" s="38">
        <v>22</v>
      </c>
      <c r="H14" s="38">
        <v>45</v>
      </c>
      <c r="I14" s="38">
        <v>3</v>
      </c>
      <c r="J14" s="38" t="s">
        <v>1960</v>
      </c>
      <c r="K14" s="38" t="s">
        <v>439</v>
      </c>
      <c r="L14" s="38" t="s">
        <v>1961</v>
      </c>
      <c r="M14" s="38">
        <v>3</v>
      </c>
      <c r="N14" s="38">
        <v>3</v>
      </c>
      <c r="O14" s="38">
        <v>6</v>
      </c>
      <c r="P14" s="38" t="s">
        <v>1962</v>
      </c>
      <c r="Q14" s="38" t="s">
        <v>1963</v>
      </c>
      <c r="R14" s="38" t="s">
        <v>1964</v>
      </c>
      <c r="S14" s="38" t="s">
        <v>1378</v>
      </c>
      <c r="T14" s="38" t="s">
        <v>1965</v>
      </c>
      <c r="U14" s="38" t="s">
        <v>1966</v>
      </c>
      <c r="V14" s="38" t="s">
        <v>1967</v>
      </c>
      <c r="W14" s="38" t="s">
        <v>1968</v>
      </c>
      <c r="X14" s="38" t="s">
        <v>1965</v>
      </c>
      <c r="BA14" s="38" t="s">
        <v>1969</v>
      </c>
      <c r="BB14" s="38" t="s">
        <v>1970</v>
      </c>
      <c r="BC14" s="38" t="s">
        <v>1971</v>
      </c>
      <c r="BD14" s="38" t="s">
        <v>1972</v>
      </c>
      <c r="BE14" s="38" t="s">
        <v>1973</v>
      </c>
      <c r="BF14" s="38" t="s">
        <v>1681</v>
      </c>
      <c r="BG14" s="38" t="s">
        <v>437</v>
      </c>
      <c r="BH14" s="38" t="s">
        <v>1974</v>
      </c>
      <c r="BI14" s="38">
        <v>6</v>
      </c>
      <c r="BJ14" s="38">
        <v>12</v>
      </c>
      <c r="BK14" s="38">
        <v>18</v>
      </c>
      <c r="BL14" s="38" t="s">
        <v>1975</v>
      </c>
      <c r="BM14" s="38" t="s">
        <v>1976</v>
      </c>
      <c r="BN14" s="38" t="s">
        <v>1977</v>
      </c>
      <c r="BO14" s="38" t="s">
        <v>1978</v>
      </c>
      <c r="BP14" s="38" t="s">
        <v>1965</v>
      </c>
      <c r="BQ14" s="38" t="s">
        <v>1979</v>
      </c>
      <c r="BR14" s="38" t="s">
        <v>1980</v>
      </c>
      <c r="BS14" s="38" t="s">
        <v>1981</v>
      </c>
      <c r="BT14" s="38" t="s">
        <v>1965</v>
      </c>
      <c r="CW14" s="38" t="s">
        <v>1982</v>
      </c>
      <c r="CX14" s="38" t="s">
        <v>1983</v>
      </c>
      <c r="CY14" s="38" t="s">
        <v>1984</v>
      </c>
      <c r="CZ14" s="38" t="s">
        <v>1985</v>
      </c>
      <c r="DA14" s="38" t="s">
        <v>1986</v>
      </c>
      <c r="DB14" s="38" t="s">
        <v>1987</v>
      </c>
      <c r="DC14" s="38" t="s">
        <v>465</v>
      </c>
      <c r="DD14" s="38" t="s">
        <v>1988</v>
      </c>
      <c r="DE14" s="38">
        <v>14</v>
      </c>
      <c r="DF14" s="38">
        <v>7</v>
      </c>
      <c r="DG14" s="38">
        <v>21</v>
      </c>
      <c r="DH14" s="38" t="s">
        <v>1989</v>
      </c>
      <c r="DI14" s="38" t="s">
        <v>1990</v>
      </c>
      <c r="DJ14" s="38" t="s">
        <v>1991</v>
      </c>
      <c r="DK14" s="38" t="s">
        <v>1992</v>
      </c>
      <c r="DL14" s="38" t="s">
        <v>1993</v>
      </c>
      <c r="DM14" s="38" t="s">
        <v>1994</v>
      </c>
      <c r="DN14" s="38" t="s">
        <v>1995</v>
      </c>
      <c r="DO14" s="38" t="s">
        <v>1996</v>
      </c>
      <c r="DP14" s="38" t="s">
        <v>1993</v>
      </c>
      <c r="DQ14" s="38" t="s">
        <v>1997</v>
      </c>
      <c r="DR14" s="38" t="s">
        <v>1998</v>
      </c>
      <c r="DS14" s="38" t="s">
        <v>1999</v>
      </c>
      <c r="DT14" s="38" t="s">
        <v>1993</v>
      </c>
      <c r="DU14" s="38" t="s">
        <v>2000</v>
      </c>
      <c r="DV14" s="38" t="s">
        <v>2001</v>
      </c>
      <c r="DW14" s="38" t="s">
        <v>2002</v>
      </c>
      <c r="DX14" s="38" t="s">
        <v>1993</v>
      </c>
      <c r="ES14" s="38" t="s">
        <v>2003</v>
      </c>
      <c r="ET14" s="38" t="s">
        <v>2004</v>
      </c>
      <c r="EU14" s="38" t="s">
        <v>1984</v>
      </c>
      <c r="EV14" s="38" t="s">
        <v>2005</v>
      </c>
      <c r="EW14" s="38" t="s">
        <v>1986</v>
      </c>
      <c r="EX14" s="38" t="s">
        <v>2006</v>
      </c>
      <c r="RW14" s="38" t="s">
        <v>2007</v>
      </c>
      <c r="RX14" s="38" t="s">
        <v>2008</v>
      </c>
      <c r="RY14" s="38" t="s">
        <v>2009</v>
      </c>
      <c r="RZ14" s="38" t="s">
        <v>2010</v>
      </c>
      <c r="SA14" s="38" t="s">
        <v>2011</v>
      </c>
      <c r="SB14" s="38" t="s">
        <v>2012</v>
      </c>
      <c r="SC14" s="38" t="s">
        <v>2013</v>
      </c>
      <c r="SD14" s="38" t="s">
        <v>2014</v>
      </c>
      <c r="TK14" s="38" t="s">
        <v>2015</v>
      </c>
      <c r="TL14" s="38" t="s">
        <v>2016</v>
      </c>
      <c r="TM14" s="38" t="s">
        <v>2017</v>
      </c>
      <c r="TN14" s="38" t="s">
        <v>2018</v>
      </c>
      <c r="TO14" s="38" t="s">
        <v>2019</v>
      </c>
      <c r="TP14" s="38" t="s">
        <v>2020</v>
      </c>
      <c r="TQ14" s="38" t="s">
        <v>2021</v>
      </c>
    </row>
    <row r="15" spans="1:551" s="38" customFormat="1" ht="28.5" customHeight="1" x14ac:dyDescent="0.25">
      <c r="A15" s="38" t="s">
        <v>1373</v>
      </c>
      <c r="B15" s="38" t="s">
        <v>2156</v>
      </c>
      <c r="C15" s="38" t="s">
        <v>1044</v>
      </c>
      <c r="D15" s="38" t="s">
        <v>1755</v>
      </c>
      <c r="E15" s="38" t="s">
        <v>1959</v>
      </c>
      <c r="F15" s="38">
        <v>25</v>
      </c>
      <c r="G15" s="38">
        <v>65</v>
      </c>
      <c r="H15" s="38">
        <v>90</v>
      </c>
      <c r="I15" s="38">
        <v>6</v>
      </c>
      <c r="J15" s="38" t="s">
        <v>2157</v>
      </c>
      <c r="K15" s="38" t="s">
        <v>439</v>
      </c>
      <c r="L15" s="38" t="s">
        <v>227</v>
      </c>
      <c r="M15" s="38">
        <v>5</v>
      </c>
      <c r="N15" s="38">
        <v>10</v>
      </c>
      <c r="O15" s="38">
        <v>15</v>
      </c>
      <c r="P15" s="38" t="s">
        <v>2158</v>
      </c>
      <c r="Q15" s="38" t="s">
        <v>2159</v>
      </c>
      <c r="R15" s="38" t="s">
        <v>2160</v>
      </c>
      <c r="S15" s="38" t="s">
        <v>1378</v>
      </c>
      <c r="T15" s="38" t="s">
        <v>2161</v>
      </c>
      <c r="U15" s="38" t="s">
        <v>2162</v>
      </c>
      <c r="V15" s="38" t="s">
        <v>2163</v>
      </c>
      <c r="W15" s="38" t="s">
        <v>2164</v>
      </c>
      <c r="X15" s="38" t="s">
        <v>2161</v>
      </c>
      <c r="BA15" s="38" t="s">
        <v>2165</v>
      </c>
      <c r="BB15" s="38" t="s">
        <v>2166</v>
      </c>
      <c r="BC15" s="38" t="s">
        <v>2167</v>
      </c>
      <c r="BD15" s="38" t="s">
        <v>2168</v>
      </c>
      <c r="BE15" s="38" t="s">
        <v>2169</v>
      </c>
      <c r="BF15" s="38" t="s">
        <v>2170</v>
      </c>
      <c r="BG15" s="38" t="s">
        <v>437</v>
      </c>
      <c r="BH15" s="38" t="s">
        <v>2171</v>
      </c>
      <c r="BI15" s="38">
        <v>5</v>
      </c>
      <c r="BJ15" s="38">
        <v>10</v>
      </c>
      <c r="BK15" s="38">
        <v>15</v>
      </c>
      <c r="BL15" s="38" t="s">
        <v>2172</v>
      </c>
      <c r="BM15" s="38" t="s">
        <v>2173</v>
      </c>
      <c r="BN15" s="38" t="s">
        <v>2174</v>
      </c>
      <c r="BO15" s="38" t="s">
        <v>2175</v>
      </c>
      <c r="BP15" s="38" t="s">
        <v>2161</v>
      </c>
      <c r="BQ15" s="38" t="s">
        <v>2176</v>
      </c>
      <c r="BR15" s="38" t="s">
        <v>2177</v>
      </c>
      <c r="BS15" s="38" t="s">
        <v>2178</v>
      </c>
      <c r="BT15" s="38" t="s">
        <v>2161</v>
      </c>
      <c r="BU15" s="38" t="s">
        <v>2179</v>
      </c>
      <c r="BV15" s="38" t="s">
        <v>2180</v>
      </c>
      <c r="BW15" s="38" t="s">
        <v>2181</v>
      </c>
      <c r="BX15" s="38" t="s">
        <v>2161</v>
      </c>
      <c r="CW15" s="38" t="s">
        <v>2182</v>
      </c>
      <c r="CX15" s="38" t="s">
        <v>2183</v>
      </c>
      <c r="CY15" s="39" t="s">
        <v>2184</v>
      </c>
      <c r="CZ15" s="38" t="s">
        <v>2168</v>
      </c>
      <c r="DA15" s="38" t="s">
        <v>2169</v>
      </c>
      <c r="DB15" s="38" t="s">
        <v>98</v>
      </c>
      <c r="DC15" s="38" t="s">
        <v>465</v>
      </c>
      <c r="DD15" s="38" t="s">
        <v>2185</v>
      </c>
      <c r="DE15" s="38">
        <v>5</v>
      </c>
      <c r="DF15" s="38">
        <v>13</v>
      </c>
      <c r="DG15" s="38">
        <v>18</v>
      </c>
      <c r="DH15" s="38" t="s">
        <v>2172</v>
      </c>
      <c r="DI15" s="38" t="s">
        <v>2186</v>
      </c>
      <c r="DJ15" s="38" t="s">
        <v>2187</v>
      </c>
      <c r="DK15" s="38" t="s">
        <v>1378</v>
      </c>
      <c r="DL15" s="38" t="s">
        <v>2161</v>
      </c>
      <c r="DM15" s="38" t="s">
        <v>2188</v>
      </c>
      <c r="DN15" s="38" t="s">
        <v>2189</v>
      </c>
      <c r="DO15" s="38" t="s">
        <v>1378</v>
      </c>
      <c r="DP15" s="38" t="s">
        <v>2161</v>
      </c>
      <c r="DQ15" s="38" t="s">
        <v>2179</v>
      </c>
      <c r="DR15" s="38" t="s">
        <v>2190</v>
      </c>
      <c r="DS15" s="38" t="s">
        <v>2191</v>
      </c>
      <c r="DT15" s="38" t="s">
        <v>2161</v>
      </c>
      <c r="ES15" s="38" t="s">
        <v>2192</v>
      </c>
      <c r="ET15" s="38" t="s">
        <v>2193</v>
      </c>
      <c r="EU15" s="38" t="s">
        <v>2194</v>
      </c>
      <c r="EV15" s="38" t="s">
        <v>2195</v>
      </c>
      <c r="EW15" s="38" t="s">
        <v>2169</v>
      </c>
      <c r="EX15" s="38" t="s">
        <v>98</v>
      </c>
      <c r="EY15" s="38" t="s">
        <v>33</v>
      </c>
      <c r="EZ15" s="38" t="s">
        <v>2196</v>
      </c>
      <c r="FA15" s="38">
        <v>5</v>
      </c>
      <c r="FB15" s="38">
        <v>22</v>
      </c>
      <c r="FC15" s="38">
        <v>27</v>
      </c>
      <c r="FD15" s="38" t="s">
        <v>2172</v>
      </c>
      <c r="FE15" s="38" t="s">
        <v>2197</v>
      </c>
      <c r="FF15" s="38" t="s">
        <v>2198</v>
      </c>
      <c r="FG15" s="38" t="s">
        <v>1378</v>
      </c>
      <c r="FH15" s="38" t="s">
        <v>2161</v>
      </c>
      <c r="FI15" s="38" t="s">
        <v>2199</v>
      </c>
      <c r="FJ15" s="38" t="s">
        <v>2200</v>
      </c>
      <c r="FK15" s="38" t="s">
        <v>2201</v>
      </c>
      <c r="FL15" s="38" t="s">
        <v>2161</v>
      </c>
      <c r="GO15" s="38" t="s">
        <v>2202</v>
      </c>
      <c r="GP15" s="38" t="s">
        <v>2203</v>
      </c>
      <c r="GQ15" s="38" t="s">
        <v>2204</v>
      </c>
      <c r="GR15" s="38" t="s">
        <v>2195</v>
      </c>
      <c r="GS15" s="38" t="s">
        <v>2205</v>
      </c>
      <c r="GT15" s="38" t="s">
        <v>98</v>
      </c>
      <c r="GU15" s="38" t="s">
        <v>34</v>
      </c>
      <c r="GV15" s="38" t="s">
        <v>2206</v>
      </c>
      <c r="GW15" s="38">
        <v>5</v>
      </c>
      <c r="GX15" s="38">
        <v>10</v>
      </c>
      <c r="GY15" s="38">
        <v>15</v>
      </c>
      <c r="GZ15" s="38" t="s">
        <v>2172</v>
      </c>
      <c r="HA15" s="38" t="s">
        <v>2207</v>
      </c>
      <c r="HB15" s="38" t="s">
        <v>2208</v>
      </c>
      <c r="HC15" s="38" t="s">
        <v>1378</v>
      </c>
      <c r="HD15" s="38" t="s">
        <v>2161</v>
      </c>
      <c r="HE15" s="38" t="s">
        <v>2209</v>
      </c>
      <c r="HF15" s="38" t="s">
        <v>2210</v>
      </c>
      <c r="HG15" s="38" t="s">
        <v>2211</v>
      </c>
      <c r="HH15" s="38" t="s">
        <v>2161</v>
      </c>
      <c r="IK15" s="38" t="s">
        <v>2212</v>
      </c>
      <c r="IL15" s="38" t="s">
        <v>2213</v>
      </c>
      <c r="IM15" s="38" t="s">
        <v>2214</v>
      </c>
      <c r="IN15" s="38" t="s">
        <v>2215</v>
      </c>
      <c r="IO15" s="38" t="s">
        <v>2169</v>
      </c>
      <c r="IP15" s="38" t="s">
        <v>98</v>
      </c>
      <c r="RW15" s="38" t="s">
        <v>2079</v>
      </c>
      <c r="RX15" s="38" t="s">
        <v>2216</v>
      </c>
      <c r="RY15" s="38" t="s">
        <v>2081</v>
      </c>
      <c r="RZ15" s="38" t="s">
        <v>2217</v>
      </c>
      <c r="TK15" s="38" t="s">
        <v>2218</v>
      </c>
      <c r="TL15" s="38" t="s">
        <v>2219</v>
      </c>
      <c r="TM15" s="38" t="s">
        <v>2220</v>
      </c>
      <c r="TN15" s="38" t="s">
        <v>2221</v>
      </c>
      <c r="TO15" s="38" t="s">
        <v>2222</v>
      </c>
      <c r="TP15" s="38" t="s">
        <v>2223</v>
      </c>
      <c r="TQ15" s="38" t="s">
        <v>2224</v>
      </c>
    </row>
    <row r="16" spans="1:551" s="38" customFormat="1" ht="28.5" customHeight="1" x14ac:dyDescent="0.25">
      <c r="A16" s="38" t="s">
        <v>1374</v>
      </c>
      <c r="B16" s="38" t="s">
        <v>2306</v>
      </c>
      <c r="C16" s="38" t="s">
        <v>1044</v>
      </c>
      <c r="D16" s="38" t="s">
        <v>1755</v>
      </c>
      <c r="E16" s="38" t="s">
        <v>1959</v>
      </c>
      <c r="F16" s="38">
        <v>16</v>
      </c>
      <c r="G16" s="38">
        <v>44</v>
      </c>
      <c r="H16" s="38">
        <v>60</v>
      </c>
      <c r="I16" s="38">
        <v>4</v>
      </c>
      <c r="J16" s="38" t="s">
        <v>2307</v>
      </c>
      <c r="K16" s="38" t="s">
        <v>439</v>
      </c>
      <c r="L16" s="38" t="s">
        <v>2308</v>
      </c>
      <c r="M16" s="38">
        <v>2</v>
      </c>
      <c r="N16" s="38">
        <v>2</v>
      </c>
      <c r="O16" s="38">
        <v>4</v>
      </c>
      <c r="P16" s="38" t="s">
        <v>2309</v>
      </c>
      <c r="Q16" s="38" t="s">
        <v>2310</v>
      </c>
      <c r="R16" s="38" t="s">
        <v>2311</v>
      </c>
      <c r="S16" s="38" t="s">
        <v>1378</v>
      </c>
      <c r="T16" s="38" t="s">
        <v>2312</v>
      </c>
      <c r="U16" s="38" t="s">
        <v>2313</v>
      </c>
      <c r="V16" s="38" t="s">
        <v>2314</v>
      </c>
      <c r="W16" s="38" t="s">
        <v>2315</v>
      </c>
      <c r="X16" s="38" t="s">
        <v>2316</v>
      </c>
      <c r="BA16" s="38" t="s">
        <v>2317</v>
      </c>
      <c r="BB16" s="38" t="s">
        <v>2318</v>
      </c>
      <c r="BC16" s="38" t="s">
        <v>2319</v>
      </c>
      <c r="BD16" s="38" t="s">
        <v>2320</v>
      </c>
      <c r="BE16" s="38" t="s">
        <v>2240</v>
      </c>
      <c r="BF16" s="38" t="s">
        <v>228</v>
      </c>
      <c r="BG16" s="38" t="s">
        <v>437</v>
      </c>
      <c r="BH16" s="38" t="s">
        <v>2321</v>
      </c>
      <c r="BI16" s="38">
        <v>4</v>
      </c>
      <c r="BJ16" s="38">
        <v>11</v>
      </c>
      <c r="BK16" s="38">
        <v>15</v>
      </c>
      <c r="BL16" s="38" t="s">
        <v>2322</v>
      </c>
      <c r="BM16" s="38" t="s">
        <v>2323</v>
      </c>
      <c r="BN16" s="38" t="s">
        <v>2324</v>
      </c>
      <c r="BO16" s="38" t="s">
        <v>2325</v>
      </c>
      <c r="BP16" s="38" t="s">
        <v>2316</v>
      </c>
      <c r="BQ16" s="38" t="s">
        <v>2326</v>
      </c>
      <c r="BR16" s="38" t="s">
        <v>2327</v>
      </c>
      <c r="BS16" s="38" t="s">
        <v>2328</v>
      </c>
      <c r="BT16" s="38" t="s">
        <v>2316</v>
      </c>
      <c r="CW16" s="38" t="s">
        <v>2329</v>
      </c>
      <c r="CX16" s="38" t="s">
        <v>2330</v>
      </c>
      <c r="CY16" s="38" t="s">
        <v>2194</v>
      </c>
      <c r="CZ16" s="38" t="s">
        <v>2320</v>
      </c>
      <c r="DA16" s="38" t="s">
        <v>2240</v>
      </c>
      <c r="DB16" s="38" t="s">
        <v>2064</v>
      </c>
      <c r="DC16" s="38" t="s">
        <v>465</v>
      </c>
      <c r="DD16" s="38" t="s">
        <v>2331</v>
      </c>
      <c r="DE16" s="38">
        <v>6</v>
      </c>
      <c r="DF16" s="38">
        <v>24</v>
      </c>
      <c r="DG16" s="38">
        <v>30</v>
      </c>
      <c r="DH16" s="38" t="s">
        <v>2332</v>
      </c>
      <c r="DI16" s="38" t="s">
        <v>2333</v>
      </c>
      <c r="DJ16" s="38" t="s">
        <v>2334</v>
      </c>
      <c r="DK16" s="38" t="s">
        <v>2335</v>
      </c>
      <c r="DL16" s="38" t="s">
        <v>2316</v>
      </c>
      <c r="DM16" s="38" t="s">
        <v>2336</v>
      </c>
      <c r="DN16" s="38" t="s">
        <v>2337</v>
      </c>
      <c r="DO16" s="38" t="s">
        <v>2338</v>
      </c>
      <c r="DP16" s="38" t="s">
        <v>2316</v>
      </c>
      <c r="ES16" s="38" t="s">
        <v>2339</v>
      </c>
      <c r="ET16" s="38" t="s">
        <v>2340</v>
      </c>
      <c r="EU16" s="38" t="s">
        <v>2194</v>
      </c>
      <c r="EV16" s="38" t="s">
        <v>2195</v>
      </c>
      <c r="EW16" s="38" t="s">
        <v>2268</v>
      </c>
      <c r="EX16" s="38" t="s">
        <v>98</v>
      </c>
      <c r="EY16" s="38" t="s">
        <v>33</v>
      </c>
      <c r="EZ16" s="38" t="s">
        <v>2341</v>
      </c>
      <c r="FA16" s="38">
        <v>4</v>
      </c>
      <c r="FB16" s="38">
        <v>7</v>
      </c>
      <c r="FC16" s="38">
        <v>11</v>
      </c>
      <c r="FD16" s="38" t="s">
        <v>2342</v>
      </c>
      <c r="FE16" s="38" t="s">
        <v>2343</v>
      </c>
      <c r="FF16" s="38" t="s">
        <v>2344</v>
      </c>
      <c r="FG16" s="38" t="s">
        <v>2345</v>
      </c>
      <c r="FH16" s="38" t="s">
        <v>2316</v>
      </c>
      <c r="FI16" s="38" t="s">
        <v>2346</v>
      </c>
      <c r="FJ16" s="38" t="s">
        <v>2347</v>
      </c>
      <c r="FK16" s="38" t="s">
        <v>2348</v>
      </c>
      <c r="FL16" s="38" t="s">
        <v>2316</v>
      </c>
      <c r="GO16" s="38" t="s">
        <v>2349</v>
      </c>
      <c r="GP16" s="38" t="s">
        <v>2350</v>
      </c>
      <c r="GQ16" s="38" t="s">
        <v>2204</v>
      </c>
      <c r="GR16" s="38" t="s">
        <v>2351</v>
      </c>
      <c r="GS16" s="38" t="s">
        <v>2240</v>
      </c>
      <c r="GT16" s="38" t="s">
        <v>2352</v>
      </c>
      <c r="RW16" s="38" t="s">
        <v>2079</v>
      </c>
      <c r="RX16" s="38" t="s">
        <v>2139</v>
      </c>
      <c r="RY16" s="38" t="s">
        <v>2081</v>
      </c>
      <c r="RZ16" s="38" t="s">
        <v>2353</v>
      </c>
      <c r="TK16" s="38" t="s">
        <v>2354</v>
      </c>
      <c r="TL16" s="38" t="s">
        <v>2355</v>
      </c>
      <c r="TM16" s="38" t="s">
        <v>2356</v>
      </c>
      <c r="TN16" s="38" t="s">
        <v>2357</v>
      </c>
      <c r="TO16" s="38" t="s">
        <v>2358</v>
      </c>
      <c r="TP16" s="38" t="s">
        <v>2359</v>
      </c>
      <c r="TQ16" s="38" t="s">
        <v>2360</v>
      </c>
    </row>
    <row r="17" spans="1:545" s="38" customFormat="1" ht="28.5" customHeight="1" x14ac:dyDescent="0.25">
      <c r="A17" s="38" t="s">
        <v>1375</v>
      </c>
      <c r="B17" s="38" t="s">
        <v>177</v>
      </c>
      <c r="C17" s="38" t="s">
        <v>221</v>
      </c>
      <c r="D17" s="38" t="s">
        <v>918</v>
      </c>
      <c r="E17" s="38" t="s">
        <v>803</v>
      </c>
      <c r="F17" s="38">
        <v>23</v>
      </c>
      <c r="G17" s="38">
        <v>52</v>
      </c>
      <c r="H17" s="38">
        <v>75</v>
      </c>
      <c r="I17" s="38">
        <v>5</v>
      </c>
      <c r="J17" s="38" t="s">
        <v>919</v>
      </c>
      <c r="K17" s="38" t="s">
        <v>10</v>
      </c>
      <c r="L17" s="38" t="s">
        <v>920</v>
      </c>
      <c r="M17" s="38">
        <v>8</v>
      </c>
      <c r="N17" s="38">
        <v>12</v>
      </c>
      <c r="O17" s="38">
        <v>20</v>
      </c>
      <c r="P17" s="38" t="s">
        <v>921</v>
      </c>
      <c r="Q17" s="38" t="s">
        <v>922</v>
      </c>
      <c r="R17" s="38" t="s">
        <v>923</v>
      </c>
      <c r="S17" s="38" t="s">
        <v>924</v>
      </c>
      <c r="T17" s="38" t="s">
        <v>925</v>
      </c>
      <c r="U17" s="38" t="s">
        <v>926</v>
      </c>
      <c r="V17" s="38" t="s">
        <v>927</v>
      </c>
      <c r="W17" s="38" t="s">
        <v>1379</v>
      </c>
      <c r="X17" s="38" t="s">
        <v>1379</v>
      </c>
      <c r="BA17" s="38" t="s">
        <v>928</v>
      </c>
      <c r="BB17" s="38" t="s">
        <v>929</v>
      </c>
      <c r="BC17" s="39" t="s">
        <v>930</v>
      </c>
      <c r="BD17" s="39" t="s">
        <v>931</v>
      </c>
      <c r="BE17" s="38" t="s">
        <v>932</v>
      </c>
      <c r="BF17" s="38" t="s">
        <v>228</v>
      </c>
      <c r="BG17" s="38" t="s">
        <v>31</v>
      </c>
      <c r="BH17" s="38" t="s">
        <v>933</v>
      </c>
      <c r="BI17" s="38">
        <v>10</v>
      </c>
      <c r="BJ17" s="38">
        <v>25</v>
      </c>
      <c r="BK17" s="38">
        <v>35</v>
      </c>
      <c r="BL17" s="38" t="s">
        <v>934</v>
      </c>
      <c r="BM17" s="38" t="s">
        <v>935</v>
      </c>
      <c r="BN17" s="38" t="s">
        <v>936</v>
      </c>
      <c r="BO17" s="38" t="s">
        <v>937</v>
      </c>
      <c r="BP17" s="38" t="s">
        <v>938</v>
      </c>
      <c r="BQ17" s="38" t="s">
        <v>939</v>
      </c>
      <c r="BR17" s="38" t="s">
        <v>940</v>
      </c>
      <c r="BS17" s="38" t="s">
        <v>941</v>
      </c>
      <c r="BT17" s="38" t="s">
        <v>942</v>
      </c>
      <c r="BU17" s="38" t="s">
        <v>943</v>
      </c>
      <c r="BV17" s="38" t="s">
        <v>944</v>
      </c>
      <c r="BW17" s="38" t="s">
        <v>945</v>
      </c>
      <c r="BX17" s="38" t="s">
        <v>946</v>
      </c>
      <c r="BY17" s="38" t="s">
        <v>947</v>
      </c>
      <c r="BZ17" s="38" t="s">
        <v>948</v>
      </c>
      <c r="CA17" s="38" t="s">
        <v>949</v>
      </c>
      <c r="CB17" s="38" t="s">
        <v>946</v>
      </c>
      <c r="CW17" s="38" t="s">
        <v>950</v>
      </c>
      <c r="CX17" s="38" t="s">
        <v>951</v>
      </c>
      <c r="CY17" s="39" t="s">
        <v>952</v>
      </c>
      <c r="CZ17" s="39" t="s">
        <v>931</v>
      </c>
      <c r="DA17" s="38" t="s">
        <v>953</v>
      </c>
      <c r="DB17" s="38" t="s">
        <v>842</v>
      </c>
      <c r="DC17" s="38" t="s">
        <v>32</v>
      </c>
      <c r="DD17" s="38" t="s">
        <v>954</v>
      </c>
      <c r="DE17" s="38">
        <v>5</v>
      </c>
      <c r="DF17" s="38">
        <v>15</v>
      </c>
      <c r="DG17" s="38">
        <v>20</v>
      </c>
      <c r="DH17" s="38" t="s">
        <v>955</v>
      </c>
      <c r="DI17" s="38" t="s">
        <v>956</v>
      </c>
      <c r="DJ17" s="38" t="s">
        <v>957</v>
      </c>
      <c r="DK17" s="38" t="s">
        <v>958</v>
      </c>
      <c r="DL17" s="38" t="s">
        <v>959</v>
      </c>
      <c r="DM17" s="38" t="s">
        <v>960</v>
      </c>
      <c r="DN17" s="38" t="s">
        <v>961</v>
      </c>
      <c r="DO17" s="38" t="s">
        <v>962</v>
      </c>
      <c r="DP17" s="38" t="s">
        <v>959</v>
      </c>
      <c r="DQ17" s="38" t="s">
        <v>963</v>
      </c>
      <c r="DR17" s="38" t="s">
        <v>964</v>
      </c>
      <c r="DS17" s="38" t="s">
        <v>965</v>
      </c>
      <c r="DT17" s="38" t="s">
        <v>959</v>
      </c>
      <c r="ES17" s="38" t="s">
        <v>966</v>
      </c>
      <c r="ET17" s="38" t="s">
        <v>967</v>
      </c>
      <c r="EU17" s="39" t="s">
        <v>968</v>
      </c>
      <c r="EV17" s="39" t="s">
        <v>969</v>
      </c>
      <c r="EW17" s="38" t="s">
        <v>970</v>
      </c>
      <c r="EX17" s="38" t="s">
        <v>971</v>
      </c>
      <c r="KI17" s="39"/>
      <c r="KJ17" s="39"/>
      <c r="RW17" s="38" t="s">
        <v>972</v>
      </c>
      <c r="RX17" s="38" t="s">
        <v>973</v>
      </c>
      <c r="RY17" s="38" t="s">
        <v>974</v>
      </c>
      <c r="RZ17" s="38" t="s">
        <v>975</v>
      </c>
      <c r="SA17" s="38" t="s">
        <v>976</v>
      </c>
      <c r="SB17" s="38" t="s">
        <v>977</v>
      </c>
      <c r="SC17" s="38" t="s">
        <v>978</v>
      </c>
      <c r="SD17" s="38" t="s">
        <v>979</v>
      </c>
      <c r="TK17" s="38" t="s">
        <v>980</v>
      </c>
      <c r="TL17" s="38" t="s">
        <v>981</v>
      </c>
      <c r="TM17" s="38" t="s">
        <v>982</v>
      </c>
      <c r="TN17" s="38" t="s">
        <v>983</v>
      </c>
      <c r="TO17" s="38" t="s">
        <v>984</v>
      </c>
      <c r="TP17" s="38" t="s">
        <v>985</v>
      </c>
      <c r="TQ17" s="38" t="s">
        <v>986</v>
      </c>
      <c r="TR17" s="38" t="s">
        <v>987</v>
      </c>
      <c r="TS17" s="38" t="s">
        <v>988</v>
      </c>
      <c r="TT17" s="38" t="s">
        <v>989</v>
      </c>
      <c r="TU17" s="38" t="s">
        <v>990</v>
      </c>
      <c r="TV17" s="38" t="s">
        <v>991</v>
      </c>
      <c r="TW17" s="38" t="s">
        <v>992</v>
      </c>
      <c r="TX17" s="38" t="s">
        <v>993</v>
      </c>
      <c r="TY17" s="38" t="s">
        <v>994</v>
      </c>
    </row>
    <row r="18" spans="1:545" s="38" customFormat="1" ht="28.5" customHeight="1" x14ac:dyDescent="0.25">
      <c r="A18" s="38" t="s">
        <v>1398</v>
      </c>
      <c r="B18" s="38" t="s">
        <v>145</v>
      </c>
      <c r="C18" s="38" t="s">
        <v>1044</v>
      </c>
      <c r="D18" s="38" t="s">
        <v>918</v>
      </c>
      <c r="E18" s="38" t="s">
        <v>2534</v>
      </c>
      <c r="F18" s="38">
        <v>25</v>
      </c>
      <c r="G18" s="38">
        <v>50</v>
      </c>
      <c r="H18" s="38">
        <v>75</v>
      </c>
      <c r="I18" s="38">
        <v>5</v>
      </c>
      <c r="J18" s="38" t="s">
        <v>2790</v>
      </c>
      <c r="K18" s="38" t="s">
        <v>10</v>
      </c>
      <c r="L18" s="38" t="s">
        <v>2791</v>
      </c>
      <c r="M18" s="38">
        <v>10</v>
      </c>
      <c r="N18" s="38">
        <v>15</v>
      </c>
      <c r="O18" s="38">
        <v>25</v>
      </c>
      <c r="P18" s="38" t="s">
        <v>2792</v>
      </c>
      <c r="Q18" s="38" t="s">
        <v>2793</v>
      </c>
      <c r="R18" s="38" t="s">
        <v>2794</v>
      </c>
      <c r="S18" s="38" t="s">
        <v>2795</v>
      </c>
      <c r="T18" s="38" t="s">
        <v>2796</v>
      </c>
      <c r="U18" s="38" t="s">
        <v>2797</v>
      </c>
      <c r="V18" s="38" t="s">
        <v>2798</v>
      </c>
      <c r="W18" s="38" t="s">
        <v>2799</v>
      </c>
      <c r="X18" s="38" t="s">
        <v>2800</v>
      </c>
      <c r="BA18" s="38" t="s">
        <v>2801</v>
      </c>
      <c r="BB18" s="38" t="s">
        <v>2802</v>
      </c>
      <c r="BC18" s="38" t="s">
        <v>2803</v>
      </c>
      <c r="BD18" s="38" t="s">
        <v>2804</v>
      </c>
      <c r="BE18" s="38" t="s">
        <v>2805</v>
      </c>
      <c r="BF18" s="38" t="s">
        <v>842</v>
      </c>
      <c r="BG18" s="38" t="s">
        <v>31</v>
      </c>
      <c r="BH18" s="38" t="s">
        <v>2806</v>
      </c>
      <c r="BI18" s="38">
        <v>15</v>
      </c>
      <c r="BJ18" s="38">
        <v>35</v>
      </c>
      <c r="BK18" s="38">
        <v>50</v>
      </c>
      <c r="BL18" s="38" t="s">
        <v>2807</v>
      </c>
      <c r="BM18" s="38" t="s">
        <v>2808</v>
      </c>
      <c r="BN18" s="38" t="s">
        <v>2809</v>
      </c>
      <c r="BO18" s="38" t="s">
        <v>2810</v>
      </c>
      <c r="BP18" s="38" t="s">
        <v>2811</v>
      </c>
      <c r="BQ18" s="38" t="s">
        <v>2812</v>
      </c>
      <c r="BR18" s="38" t="s">
        <v>2813</v>
      </c>
      <c r="BS18" s="38" t="s">
        <v>2814</v>
      </c>
      <c r="BT18" s="38" t="s">
        <v>2815</v>
      </c>
      <c r="BU18" s="38" t="s">
        <v>2816</v>
      </c>
      <c r="BV18" s="38" t="s">
        <v>2817</v>
      </c>
      <c r="BW18" s="38" t="s">
        <v>2818</v>
      </c>
      <c r="BX18" s="38" t="s">
        <v>2819</v>
      </c>
      <c r="BY18" s="38" t="s">
        <v>2820</v>
      </c>
      <c r="BZ18" s="38" t="s">
        <v>2821</v>
      </c>
      <c r="CA18" s="38" t="s">
        <v>2822</v>
      </c>
      <c r="CB18" s="38" t="s">
        <v>2823</v>
      </c>
      <c r="CW18" s="38" t="s">
        <v>2824</v>
      </c>
      <c r="CX18" s="38" t="s">
        <v>2825</v>
      </c>
      <c r="CY18" s="38" t="s">
        <v>2826</v>
      </c>
      <c r="CZ18" s="38" t="s">
        <v>2827</v>
      </c>
      <c r="DA18" s="38" t="s">
        <v>2828</v>
      </c>
      <c r="DB18" s="38" t="s">
        <v>842</v>
      </c>
      <c r="RW18" s="38" t="s">
        <v>972</v>
      </c>
      <c r="RX18" s="38" t="s">
        <v>973</v>
      </c>
      <c r="RY18" s="38" t="s">
        <v>974</v>
      </c>
      <c r="RZ18" s="38" t="s">
        <v>2829</v>
      </c>
      <c r="SA18" s="38" t="s">
        <v>2830</v>
      </c>
      <c r="SB18" s="38" t="s">
        <v>977</v>
      </c>
      <c r="SC18" s="38" t="s">
        <v>978</v>
      </c>
      <c r="SD18" s="38" t="s">
        <v>979</v>
      </c>
      <c r="TK18" s="38" t="s">
        <v>2831</v>
      </c>
      <c r="TL18" s="38" t="s">
        <v>2832</v>
      </c>
      <c r="TM18" s="38" t="s">
        <v>2833</v>
      </c>
      <c r="TN18" s="38" t="s">
        <v>2834</v>
      </c>
      <c r="TO18" s="38" t="s">
        <v>2835</v>
      </c>
      <c r="TP18" s="38" t="s">
        <v>2836</v>
      </c>
      <c r="TQ18" s="38" t="s">
        <v>2837</v>
      </c>
      <c r="TR18" s="38" t="s">
        <v>2838</v>
      </c>
      <c r="TS18" s="38" t="s">
        <v>2839</v>
      </c>
      <c r="TT18" s="38" t="s">
        <v>2840</v>
      </c>
      <c r="TU18" s="38" t="s">
        <v>2841</v>
      </c>
      <c r="TV18" s="38" t="s">
        <v>2842</v>
      </c>
      <c r="TW18" s="38" t="s">
        <v>2843</v>
      </c>
    </row>
    <row r="19" spans="1:545" s="38" customFormat="1" ht="28.5" customHeight="1" x14ac:dyDescent="0.25">
      <c r="A19" s="38" t="s">
        <v>1456</v>
      </c>
      <c r="B19" s="38" t="s">
        <v>995</v>
      </c>
      <c r="C19" s="38" t="s">
        <v>221</v>
      </c>
      <c r="D19" s="38" t="s">
        <v>996</v>
      </c>
      <c r="E19" s="38" t="s">
        <v>803</v>
      </c>
      <c r="F19" s="38">
        <v>22</v>
      </c>
      <c r="G19" s="38">
        <v>8</v>
      </c>
      <c r="H19" s="38">
        <v>30</v>
      </c>
      <c r="I19" s="38">
        <v>2</v>
      </c>
      <c r="J19" s="38" t="s">
        <v>997</v>
      </c>
      <c r="K19" s="38" t="s">
        <v>10</v>
      </c>
      <c r="L19" s="38" t="s">
        <v>998</v>
      </c>
      <c r="M19" s="38">
        <v>11</v>
      </c>
      <c r="N19" s="38">
        <v>4</v>
      </c>
      <c r="O19" s="38">
        <v>15</v>
      </c>
      <c r="P19" s="38" t="s">
        <v>999</v>
      </c>
      <c r="Q19" s="38" t="s">
        <v>1000</v>
      </c>
      <c r="R19" s="38" t="s">
        <v>1001</v>
      </c>
      <c r="S19" s="38" t="s">
        <v>1002</v>
      </c>
      <c r="T19" s="38" t="s">
        <v>1003</v>
      </c>
      <c r="U19" s="38" t="s">
        <v>1004</v>
      </c>
      <c r="V19" s="38" t="s">
        <v>1005</v>
      </c>
      <c r="W19" s="38" t="s">
        <v>1006</v>
      </c>
      <c r="X19" s="38" t="s">
        <v>1003</v>
      </c>
      <c r="BA19" s="38" t="s">
        <v>1007</v>
      </c>
      <c r="BB19" s="38" t="s">
        <v>1008</v>
      </c>
      <c r="BC19" s="39" t="s">
        <v>1009</v>
      </c>
      <c r="BD19" s="39" t="s">
        <v>1010</v>
      </c>
      <c r="BE19" s="38" t="s">
        <v>1011</v>
      </c>
      <c r="BF19" s="38" t="s">
        <v>228</v>
      </c>
      <c r="BG19" s="38" t="s">
        <v>31</v>
      </c>
      <c r="BH19" s="38" t="s">
        <v>1012</v>
      </c>
      <c r="BI19" s="38">
        <v>11</v>
      </c>
      <c r="BJ19" s="38">
        <v>4</v>
      </c>
      <c r="BK19" s="38">
        <v>15</v>
      </c>
      <c r="BL19" s="38" t="s">
        <v>1013</v>
      </c>
      <c r="BM19" s="38" t="s">
        <v>1014</v>
      </c>
      <c r="BN19" s="38" t="s">
        <v>1015</v>
      </c>
      <c r="BO19" s="38" t="s">
        <v>1016</v>
      </c>
      <c r="BP19" s="38" t="s">
        <v>1017</v>
      </c>
      <c r="BQ19" s="38" t="s">
        <v>1012</v>
      </c>
      <c r="BR19" s="38" t="s">
        <v>1018</v>
      </c>
      <c r="BS19" s="38" t="s">
        <v>1019</v>
      </c>
      <c r="BT19" s="38" t="s">
        <v>1017</v>
      </c>
      <c r="CW19" s="38" t="s">
        <v>1020</v>
      </c>
      <c r="CX19" s="38" t="s">
        <v>1021</v>
      </c>
      <c r="CY19" s="39" t="s">
        <v>1022</v>
      </c>
      <c r="CZ19" s="39" t="s">
        <v>1023</v>
      </c>
      <c r="DA19" s="38" t="s">
        <v>1024</v>
      </c>
      <c r="DB19" s="38" t="s">
        <v>842</v>
      </c>
      <c r="KI19" s="39"/>
      <c r="KJ19" s="39"/>
      <c r="RW19" s="38" t="s">
        <v>1025</v>
      </c>
      <c r="RX19" s="38" t="s">
        <v>1026</v>
      </c>
      <c r="RY19" s="38" t="s">
        <v>1027</v>
      </c>
      <c r="RZ19" s="38" t="s">
        <v>1028</v>
      </c>
      <c r="SA19" s="38" t="s">
        <v>1029</v>
      </c>
      <c r="SB19" s="38" t="s">
        <v>1030</v>
      </c>
      <c r="SC19" s="38" t="s">
        <v>1031</v>
      </c>
      <c r="SD19" s="38" t="s">
        <v>1032</v>
      </c>
      <c r="TK19" s="38" t="s">
        <v>1033</v>
      </c>
      <c r="TL19" s="38" t="s">
        <v>1034</v>
      </c>
      <c r="TM19" s="38" t="s">
        <v>1035</v>
      </c>
      <c r="TN19" s="38" t="s">
        <v>1036</v>
      </c>
      <c r="TO19" s="38" t="s">
        <v>1037</v>
      </c>
      <c r="TP19" s="38" t="s">
        <v>1038</v>
      </c>
      <c r="TQ19" s="38" t="s">
        <v>1039</v>
      </c>
      <c r="TR19" s="38" t="s">
        <v>1040</v>
      </c>
      <c r="TS19" s="38" t="s">
        <v>1041</v>
      </c>
      <c r="TT19" s="38" t="s">
        <v>1042</v>
      </c>
    </row>
    <row r="20" spans="1:545" s="38" customFormat="1" ht="28.5" customHeight="1" x14ac:dyDescent="0.25">
      <c r="A20" s="38" t="s">
        <v>1527</v>
      </c>
      <c r="B20" s="38" t="s">
        <v>175</v>
      </c>
      <c r="C20" s="38" t="s">
        <v>221</v>
      </c>
      <c r="D20" s="38" t="s">
        <v>302</v>
      </c>
      <c r="E20" s="38" t="s">
        <v>303</v>
      </c>
      <c r="F20" s="38">
        <v>29</v>
      </c>
      <c r="G20" s="38">
        <v>16</v>
      </c>
      <c r="H20" s="38">
        <v>45</v>
      </c>
      <c r="I20" s="38">
        <v>3</v>
      </c>
      <c r="J20" s="38" t="s">
        <v>304</v>
      </c>
      <c r="K20" s="38" t="s">
        <v>10</v>
      </c>
      <c r="L20" s="38" t="s">
        <v>305</v>
      </c>
      <c r="M20" s="38">
        <v>5</v>
      </c>
      <c r="N20" s="38">
        <v>10</v>
      </c>
      <c r="O20" s="38">
        <v>15</v>
      </c>
      <c r="P20" s="38" t="s">
        <v>306</v>
      </c>
      <c r="Q20" s="38" t="s">
        <v>307</v>
      </c>
      <c r="R20" s="38" t="s">
        <v>308</v>
      </c>
      <c r="S20" s="38" t="s">
        <v>1378</v>
      </c>
      <c r="T20" s="38" t="s">
        <v>309</v>
      </c>
      <c r="U20" s="38" t="s">
        <v>310</v>
      </c>
      <c r="V20" s="38" t="s">
        <v>311</v>
      </c>
      <c r="W20" s="38" t="s">
        <v>312</v>
      </c>
      <c r="X20" s="38" t="s">
        <v>313</v>
      </c>
      <c r="BA20" s="38" t="s">
        <v>734</v>
      </c>
      <c r="BB20" s="38" t="s">
        <v>733</v>
      </c>
      <c r="BC20" s="38" t="s">
        <v>732</v>
      </c>
      <c r="BD20" s="38" t="s">
        <v>731</v>
      </c>
      <c r="BE20" s="38" t="s">
        <v>730</v>
      </c>
      <c r="BF20" s="38" t="s">
        <v>228</v>
      </c>
      <c r="BG20" s="38" t="s">
        <v>31</v>
      </c>
      <c r="BH20" s="38" t="s">
        <v>315</v>
      </c>
      <c r="BI20" s="38">
        <v>24</v>
      </c>
      <c r="BJ20" s="38">
        <v>6</v>
      </c>
      <c r="BK20" s="38">
        <v>30</v>
      </c>
      <c r="BL20" s="38" t="s">
        <v>316</v>
      </c>
      <c r="BM20" s="38" t="s">
        <v>317</v>
      </c>
      <c r="BN20" s="38" t="s">
        <v>748</v>
      </c>
      <c r="BO20" s="38" t="s">
        <v>318</v>
      </c>
      <c r="BP20" s="38" t="s">
        <v>319</v>
      </c>
      <c r="BQ20" s="38" t="s">
        <v>320</v>
      </c>
      <c r="BR20" s="38" t="s">
        <v>749</v>
      </c>
      <c r="BS20" s="38" t="s">
        <v>321</v>
      </c>
      <c r="BT20" s="38" t="s">
        <v>319</v>
      </c>
      <c r="BU20" s="38" t="s">
        <v>322</v>
      </c>
      <c r="BV20" s="38" t="s">
        <v>323</v>
      </c>
      <c r="BW20" s="38" t="s">
        <v>324</v>
      </c>
      <c r="BX20" s="38" t="s">
        <v>325</v>
      </c>
      <c r="CW20" s="38" t="s">
        <v>326</v>
      </c>
      <c r="CX20" s="38" t="s">
        <v>755</v>
      </c>
      <c r="CY20" s="38" t="s">
        <v>327</v>
      </c>
      <c r="CZ20" s="38" t="s">
        <v>328</v>
      </c>
      <c r="DA20" s="38" t="s">
        <v>329</v>
      </c>
      <c r="DB20" s="38" t="s">
        <v>314</v>
      </c>
      <c r="RW20" s="38" t="s">
        <v>330</v>
      </c>
      <c r="RX20" s="38" t="s">
        <v>331</v>
      </c>
      <c r="RY20" s="38" t="s">
        <v>332</v>
      </c>
      <c r="RZ20" s="38" t="s">
        <v>333</v>
      </c>
      <c r="SA20" s="38" t="s">
        <v>334</v>
      </c>
      <c r="SB20" s="38" t="s">
        <v>769</v>
      </c>
      <c r="SC20" s="38" t="s">
        <v>335</v>
      </c>
      <c r="SD20" s="38" t="s">
        <v>336</v>
      </c>
      <c r="TK20" s="38" t="s">
        <v>337</v>
      </c>
      <c r="TL20" s="38" t="s">
        <v>338</v>
      </c>
      <c r="TM20" s="38" t="s">
        <v>339</v>
      </c>
      <c r="TN20" s="38" t="s">
        <v>340</v>
      </c>
      <c r="TO20" s="38" t="s">
        <v>341</v>
      </c>
      <c r="TP20" s="38" t="s">
        <v>342</v>
      </c>
      <c r="TQ20" s="38" t="s">
        <v>770</v>
      </c>
    </row>
    <row r="21" spans="1:545" s="38" customFormat="1" ht="28.5" customHeight="1" x14ac:dyDescent="0.25">
      <c r="A21" s="38" t="s">
        <v>1632</v>
      </c>
      <c r="B21" s="38" t="s">
        <v>176</v>
      </c>
      <c r="C21" s="38" t="s">
        <v>1044</v>
      </c>
      <c r="D21" s="38" t="s">
        <v>1905</v>
      </c>
      <c r="E21" s="38" t="s">
        <v>1400</v>
      </c>
      <c r="F21" s="38">
        <v>9</v>
      </c>
      <c r="G21" s="38">
        <v>21</v>
      </c>
      <c r="H21" s="38">
        <v>30</v>
      </c>
      <c r="I21" s="38">
        <v>2</v>
      </c>
      <c r="J21" s="38" t="s">
        <v>1906</v>
      </c>
      <c r="K21" s="38" t="s">
        <v>439</v>
      </c>
      <c r="L21" s="38" t="s">
        <v>1907</v>
      </c>
      <c r="M21" s="38">
        <v>3</v>
      </c>
      <c r="N21" s="38">
        <v>7</v>
      </c>
      <c r="O21" s="38">
        <v>10</v>
      </c>
      <c r="P21" s="38" t="s">
        <v>1908</v>
      </c>
      <c r="Q21" s="38" t="s">
        <v>1909</v>
      </c>
      <c r="R21" s="38" t="s">
        <v>1910</v>
      </c>
      <c r="S21" s="38" t="s">
        <v>1379</v>
      </c>
      <c r="T21" s="38" t="s">
        <v>1911</v>
      </c>
      <c r="U21" s="38" t="s">
        <v>1912</v>
      </c>
      <c r="V21" s="38" t="s">
        <v>1913</v>
      </c>
      <c r="W21" s="38" t="s">
        <v>1914</v>
      </c>
      <c r="X21" s="38" t="s">
        <v>1911</v>
      </c>
      <c r="BA21" s="38" t="s">
        <v>1915</v>
      </c>
      <c r="BB21" s="38" t="s">
        <v>1916</v>
      </c>
      <c r="BC21" s="39" t="s">
        <v>1917</v>
      </c>
      <c r="BD21" s="39" t="s">
        <v>1918</v>
      </c>
      <c r="BE21" s="38" t="s">
        <v>1919</v>
      </c>
      <c r="BF21" s="38" t="s">
        <v>228</v>
      </c>
      <c r="BG21" s="38" t="s">
        <v>437</v>
      </c>
      <c r="BH21" s="38" t="s">
        <v>1920</v>
      </c>
      <c r="BI21" s="38">
        <v>6</v>
      </c>
      <c r="BJ21" s="38">
        <v>14</v>
      </c>
      <c r="BK21" s="38">
        <v>20</v>
      </c>
      <c r="BL21" s="38" t="s">
        <v>1921</v>
      </c>
      <c r="BM21" s="38" t="s">
        <v>1922</v>
      </c>
      <c r="BN21" s="38" t="s">
        <v>1923</v>
      </c>
      <c r="BO21" s="38" t="s">
        <v>1924</v>
      </c>
      <c r="BP21" s="38" t="s">
        <v>1925</v>
      </c>
      <c r="BQ21" s="38" t="s">
        <v>1926</v>
      </c>
      <c r="BR21" s="38" t="s">
        <v>1927</v>
      </c>
      <c r="BS21" s="38" t="s">
        <v>1928</v>
      </c>
      <c r="BT21" s="38" t="s">
        <v>1929</v>
      </c>
      <c r="BU21" s="38" t="s">
        <v>1930</v>
      </c>
      <c r="BV21" s="38" t="s">
        <v>1931</v>
      </c>
      <c r="BW21" s="38" t="s">
        <v>1932</v>
      </c>
      <c r="BX21" s="38" t="s">
        <v>1933</v>
      </c>
      <c r="CW21" s="38" t="s">
        <v>1934</v>
      </c>
      <c r="CX21" s="38" t="s">
        <v>1935</v>
      </c>
      <c r="CY21" s="39" t="s">
        <v>1917</v>
      </c>
      <c r="CZ21" s="39" t="s">
        <v>1918</v>
      </c>
      <c r="DA21" s="38" t="s">
        <v>1936</v>
      </c>
      <c r="DB21" s="38" t="s">
        <v>228</v>
      </c>
      <c r="KJ21" s="39"/>
      <c r="RW21" s="38" t="s">
        <v>1937</v>
      </c>
      <c r="RX21" s="38" t="s">
        <v>1938</v>
      </c>
      <c r="RY21" s="38" t="s">
        <v>1939</v>
      </c>
      <c r="RZ21" s="38" t="s">
        <v>1940</v>
      </c>
      <c r="SA21" s="38" t="s">
        <v>1941</v>
      </c>
      <c r="SB21" s="38" t="s">
        <v>1942</v>
      </c>
      <c r="SC21" s="38" t="s">
        <v>1943</v>
      </c>
      <c r="SD21" s="38" t="s">
        <v>1944</v>
      </c>
      <c r="TK21" s="38" t="s">
        <v>1945</v>
      </c>
      <c r="TL21" s="38" t="s">
        <v>1946</v>
      </c>
      <c r="TM21" s="38" t="s">
        <v>1947</v>
      </c>
      <c r="TN21" s="38" t="s">
        <v>1948</v>
      </c>
      <c r="TO21" s="38" t="s">
        <v>1949</v>
      </c>
      <c r="TP21" s="38" t="s">
        <v>1947</v>
      </c>
      <c r="TQ21" s="38" t="s">
        <v>1948</v>
      </c>
      <c r="TR21" s="38" t="s">
        <v>1950</v>
      </c>
      <c r="TS21" s="38" t="s">
        <v>1951</v>
      </c>
      <c r="TT21" s="38" t="s">
        <v>1952</v>
      </c>
      <c r="TU21" s="38" t="s">
        <v>1953</v>
      </c>
      <c r="TV21" s="38" t="s">
        <v>1954</v>
      </c>
      <c r="TW21" s="38" t="s">
        <v>1955</v>
      </c>
      <c r="TX21" s="38" t="s">
        <v>1956</v>
      </c>
    </row>
    <row r="22" spans="1:545" s="38" customFormat="1" ht="28.5" customHeight="1" x14ac:dyDescent="0.25">
      <c r="A22" s="38" t="s">
        <v>1663</v>
      </c>
      <c r="B22" s="38" t="s">
        <v>144</v>
      </c>
      <c r="C22" s="38" t="s">
        <v>1044</v>
      </c>
      <c r="D22" s="38" t="s">
        <v>2404</v>
      </c>
      <c r="E22" s="38" t="s">
        <v>1959</v>
      </c>
      <c r="F22" s="38">
        <v>13</v>
      </c>
      <c r="G22" s="38">
        <v>32</v>
      </c>
      <c r="H22" s="38">
        <v>45</v>
      </c>
      <c r="I22" s="38">
        <v>2</v>
      </c>
      <c r="J22" s="38" t="s">
        <v>2405</v>
      </c>
      <c r="K22" s="38" t="s">
        <v>439</v>
      </c>
      <c r="L22" s="38" t="s">
        <v>2406</v>
      </c>
      <c r="M22" s="38">
        <v>4</v>
      </c>
      <c r="N22" s="38">
        <v>11</v>
      </c>
      <c r="O22" s="38">
        <v>15</v>
      </c>
      <c r="P22" s="38" t="s">
        <v>2407</v>
      </c>
      <c r="Q22" s="38" t="s">
        <v>2408</v>
      </c>
      <c r="R22" s="38" t="s">
        <v>2409</v>
      </c>
      <c r="S22" s="38" t="s">
        <v>1378</v>
      </c>
      <c r="T22" s="38" t="s">
        <v>1911</v>
      </c>
      <c r="U22" s="38" t="s">
        <v>2410</v>
      </c>
      <c r="V22" s="38" t="s">
        <v>2411</v>
      </c>
      <c r="W22" s="38" t="s">
        <v>2412</v>
      </c>
      <c r="X22" s="38" t="s">
        <v>2413</v>
      </c>
      <c r="Y22" s="38" t="s">
        <v>2414</v>
      </c>
      <c r="Z22" s="38" t="s">
        <v>2415</v>
      </c>
      <c r="AA22" s="38" t="s">
        <v>2416</v>
      </c>
      <c r="AB22" s="38" t="s">
        <v>1911</v>
      </c>
      <c r="BA22" s="38" t="s">
        <v>2417</v>
      </c>
      <c r="BB22" s="38" t="s">
        <v>2418</v>
      </c>
      <c r="BC22" s="38" t="s">
        <v>2419</v>
      </c>
      <c r="BD22" s="38" t="s">
        <v>2420</v>
      </c>
      <c r="BE22" s="38" t="s">
        <v>2421</v>
      </c>
      <c r="BF22" s="38" t="s">
        <v>228</v>
      </c>
      <c r="BG22" s="38" t="s">
        <v>437</v>
      </c>
      <c r="BH22" s="38" t="s">
        <v>2422</v>
      </c>
      <c r="BI22" s="38">
        <v>6</v>
      </c>
      <c r="BJ22" s="38">
        <v>14</v>
      </c>
      <c r="BK22" s="38">
        <v>20</v>
      </c>
      <c r="BL22" s="38" t="s">
        <v>2423</v>
      </c>
      <c r="BM22" s="38" t="s">
        <v>2424</v>
      </c>
      <c r="BN22" s="38" t="s">
        <v>2425</v>
      </c>
      <c r="BO22" s="38" t="s">
        <v>2426</v>
      </c>
      <c r="BP22" s="38" t="s">
        <v>2427</v>
      </c>
      <c r="BQ22" s="38" t="s">
        <v>2428</v>
      </c>
      <c r="BR22" s="38" t="s">
        <v>2429</v>
      </c>
      <c r="BS22" s="38" t="s">
        <v>2430</v>
      </c>
      <c r="BT22" s="38" t="s">
        <v>2431</v>
      </c>
      <c r="BU22" s="38" t="s">
        <v>2432</v>
      </c>
      <c r="BV22" s="38" t="s">
        <v>2433</v>
      </c>
      <c r="BW22" s="38" t="s">
        <v>2434</v>
      </c>
      <c r="BX22" s="38" t="s">
        <v>1933</v>
      </c>
      <c r="BY22" s="38" t="s">
        <v>2435</v>
      </c>
      <c r="BZ22" s="38" t="s">
        <v>2436</v>
      </c>
      <c r="CA22" s="38" t="s">
        <v>2437</v>
      </c>
      <c r="CB22" s="38" t="s">
        <v>1933</v>
      </c>
      <c r="CW22" s="38" t="s">
        <v>2438</v>
      </c>
      <c r="CX22" s="38" t="s">
        <v>2439</v>
      </c>
      <c r="CY22" s="38" t="s">
        <v>1022</v>
      </c>
      <c r="CZ22" s="38" t="s">
        <v>2440</v>
      </c>
      <c r="DA22" s="38" t="s">
        <v>2441</v>
      </c>
      <c r="DB22" s="38" t="s">
        <v>228</v>
      </c>
      <c r="DC22" s="38" t="s">
        <v>465</v>
      </c>
      <c r="DD22" s="38" t="s">
        <v>2442</v>
      </c>
      <c r="DE22" s="38">
        <v>3</v>
      </c>
      <c r="DF22" s="38">
        <v>7</v>
      </c>
      <c r="DG22" s="38">
        <v>10</v>
      </c>
      <c r="DH22" s="38" t="s">
        <v>2443</v>
      </c>
      <c r="DI22" s="38" t="s">
        <v>2444</v>
      </c>
      <c r="DJ22" s="38" t="s">
        <v>2445</v>
      </c>
      <c r="DK22" s="38" t="s">
        <v>2446</v>
      </c>
      <c r="DL22" s="38" t="s">
        <v>2444</v>
      </c>
      <c r="DM22" s="38" t="s">
        <v>2447</v>
      </c>
      <c r="DN22" s="38" t="s">
        <v>2448</v>
      </c>
      <c r="DO22" s="38" t="s">
        <v>2449</v>
      </c>
      <c r="DP22" s="38" t="s">
        <v>2447</v>
      </c>
      <c r="DQ22" s="38" t="s">
        <v>2442</v>
      </c>
      <c r="DR22" s="38" t="s">
        <v>2450</v>
      </c>
      <c r="DS22" s="38" t="s">
        <v>2451</v>
      </c>
      <c r="DT22" s="38" t="s">
        <v>2442</v>
      </c>
      <c r="ES22" s="38" t="s">
        <v>2452</v>
      </c>
      <c r="ET22" s="38" t="s">
        <v>2453</v>
      </c>
      <c r="EU22" s="38" t="s">
        <v>2454</v>
      </c>
      <c r="EV22" s="38" t="s">
        <v>2455</v>
      </c>
      <c r="EW22" s="38" t="s">
        <v>2456</v>
      </c>
      <c r="EX22" s="38" t="s">
        <v>228</v>
      </c>
      <c r="RW22" s="38" t="s">
        <v>1027</v>
      </c>
      <c r="RX22" s="38" t="s">
        <v>1028</v>
      </c>
      <c r="RY22" s="38" t="s">
        <v>1029</v>
      </c>
      <c r="RZ22" s="38" t="s">
        <v>1030</v>
      </c>
      <c r="TK22" s="38" t="s">
        <v>2457</v>
      </c>
      <c r="TL22" s="38" t="s">
        <v>2458</v>
      </c>
      <c r="TM22" s="38" t="s">
        <v>2459</v>
      </c>
      <c r="TN22" s="38" t="s">
        <v>2460</v>
      </c>
    </row>
    <row r="23" spans="1:545" s="38" customFormat="1" ht="28.5" customHeight="1" x14ac:dyDescent="0.25">
      <c r="A23" s="38" t="s">
        <v>1753</v>
      </c>
      <c r="B23" s="38" t="s">
        <v>545</v>
      </c>
      <c r="C23" s="38" t="s">
        <v>221</v>
      </c>
      <c r="D23" s="38" t="s">
        <v>1045</v>
      </c>
      <c r="E23" s="38" t="s">
        <v>229</v>
      </c>
      <c r="F23" s="38">
        <v>19</v>
      </c>
      <c r="G23" s="38">
        <v>41</v>
      </c>
      <c r="H23" s="38">
        <v>60</v>
      </c>
      <c r="I23" s="38">
        <v>4</v>
      </c>
      <c r="J23" s="38" t="s">
        <v>546</v>
      </c>
      <c r="K23" s="38" t="s">
        <v>439</v>
      </c>
      <c r="L23" s="38" t="s">
        <v>547</v>
      </c>
      <c r="M23" s="38">
        <v>5</v>
      </c>
      <c r="N23" s="38">
        <v>11</v>
      </c>
      <c r="O23" s="38">
        <v>16</v>
      </c>
      <c r="P23" s="38" t="s">
        <v>548</v>
      </c>
      <c r="Q23" s="38" t="s">
        <v>549</v>
      </c>
      <c r="R23" s="38" t="s">
        <v>550</v>
      </c>
      <c r="S23" s="38" t="s">
        <v>551</v>
      </c>
      <c r="T23" s="38" t="s">
        <v>552</v>
      </c>
      <c r="U23" s="38" t="s">
        <v>553</v>
      </c>
      <c r="V23" s="38" t="s">
        <v>554</v>
      </c>
      <c r="W23" s="38" t="s">
        <v>555</v>
      </c>
      <c r="X23" s="38" t="s">
        <v>556</v>
      </c>
      <c r="Y23" s="38" t="s">
        <v>557</v>
      </c>
      <c r="Z23" s="38" t="s">
        <v>558</v>
      </c>
      <c r="AA23" s="38" t="s">
        <v>559</v>
      </c>
      <c r="AB23" s="38" t="s">
        <v>556</v>
      </c>
      <c r="BA23" s="38" t="s">
        <v>560</v>
      </c>
      <c r="BB23" s="38" t="s">
        <v>561</v>
      </c>
      <c r="BC23" s="38" t="s">
        <v>562</v>
      </c>
      <c r="BD23" s="38" t="s">
        <v>745</v>
      </c>
      <c r="BE23" s="38" t="s">
        <v>563</v>
      </c>
      <c r="BF23" s="38" t="s">
        <v>228</v>
      </c>
      <c r="BG23" s="38" t="s">
        <v>437</v>
      </c>
      <c r="BH23" s="38" t="s">
        <v>564</v>
      </c>
      <c r="BI23" s="38">
        <v>5</v>
      </c>
      <c r="BJ23" s="38">
        <v>11</v>
      </c>
      <c r="BK23" s="38">
        <v>16</v>
      </c>
      <c r="BL23" s="38" t="s">
        <v>565</v>
      </c>
      <c r="BM23" s="38" t="s">
        <v>566</v>
      </c>
      <c r="BN23" s="38" t="s">
        <v>750</v>
      </c>
      <c r="BO23" s="38" t="s">
        <v>567</v>
      </c>
      <c r="BP23" s="38" t="s">
        <v>556</v>
      </c>
      <c r="BQ23" s="38" t="s">
        <v>568</v>
      </c>
      <c r="BR23" s="38" t="s">
        <v>569</v>
      </c>
      <c r="BS23" s="38" t="s">
        <v>570</v>
      </c>
      <c r="BT23" s="38" t="s">
        <v>556</v>
      </c>
      <c r="CW23" s="38" t="s">
        <v>766</v>
      </c>
      <c r="CX23" s="38" t="s">
        <v>571</v>
      </c>
      <c r="CY23" s="38" t="s">
        <v>562</v>
      </c>
      <c r="CZ23" s="38" t="s">
        <v>572</v>
      </c>
      <c r="DA23" s="38" t="s">
        <v>573</v>
      </c>
      <c r="DB23" s="38" t="s">
        <v>228</v>
      </c>
      <c r="DC23" s="38" t="s">
        <v>32</v>
      </c>
      <c r="DD23" s="38" t="s">
        <v>574</v>
      </c>
      <c r="DE23" s="38">
        <v>5</v>
      </c>
      <c r="DF23" s="38">
        <v>11</v>
      </c>
      <c r="DG23" s="38">
        <v>16</v>
      </c>
      <c r="DH23" s="38" t="s">
        <v>575</v>
      </c>
      <c r="DI23" s="38" t="s">
        <v>576</v>
      </c>
      <c r="DJ23" s="38" t="s">
        <v>577</v>
      </c>
      <c r="DK23" s="38" t="s">
        <v>578</v>
      </c>
      <c r="DL23" s="38" t="s">
        <v>556</v>
      </c>
      <c r="DM23" s="38" t="s">
        <v>579</v>
      </c>
      <c r="DN23" s="38" t="s">
        <v>580</v>
      </c>
      <c r="DO23" s="38" t="s">
        <v>581</v>
      </c>
      <c r="DP23" s="38" t="s">
        <v>556</v>
      </c>
      <c r="DQ23" s="38" t="s">
        <v>582</v>
      </c>
      <c r="DR23" s="38" t="s">
        <v>583</v>
      </c>
      <c r="DS23" s="38" t="s">
        <v>584</v>
      </c>
      <c r="DT23" s="38" t="s">
        <v>556</v>
      </c>
      <c r="ES23" s="38" t="s">
        <v>585</v>
      </c>
      <c r="ET23" s="38" t="s">
        <v>586</v>
      </c>
      <c r="EU23" s="38" t="s">
        <v>562</v>
      </c>
      <c r="EV23" s="38" t="s">
        <v>587</v>
      </c>
      <c r="EW23" s="38" t="s">
        <v>588</v>
      </c>
      <c r="EX23" s="38" t="s">
        <v>228</v>
      </c>
      <c r="EY23" s="38" t="s">
        <v>33</v>
      </c>
      <c r="EZ23" s="38" t="s">
        <v>589</v>
      </c>
      <c r="FA23" s="38">
        <v>4</v>
      </c>
      <c r="FB23" s="38">
        <v>8</v>
      </c>
      <c r="FC23" s="38">
        <v>12</v>
      </c>
      <c r="FD23" s="38" t="s">
        <v>590</v>
      </c>
      <c r="FE23" s="38" t="s">
        <v>591</v>
      </c>
      <c r="FF23" s="38" t="s">
        <v>592</v>
      </c>
      <c r="FG23" s="38" t="s">
        <v>593</v>
      </c>
      <c r="FH23" s="38" t="s">
        <v>556</v>
      </c>
      <c r="FI23" s="38" t="s">
        <v>594</v>
      </c>
      <c r="FJ23" s="38" t="s">
        <v>800</v>
      </c>
      <c r="FK23" s="38" t="s">
        <v>595</v>
      </c>
      <c r="FL23" s="38" t="s">
        <v>556</v>
      </c>
      <c r="GO23" s="38" t="s">
        <v>596</v>
      </c>
      <c r="GP23" s="38" t="s">
        <v>597</v>
      </c>
      <c r="GQ23" s="38" t="s">
        <v>562</v>
      </c>
      <c r="GR23" s="38" t="s">
        <v>587</v>
      </c>
      <c r="GS23" s="38" t="s">
        <v>588</v>
      </c>
      <c r="GT23" s="38" t="s">
        <v>228</v>
      </c>
      <c r="RW23" s="38" t="s">
        <v>598</v>
      </c>
      <c r="RX23" s="38" t="s">
        <v>599</v>
      </c>
      <c r="RY23" s="38" t="s">
        <v>600</v>
      </c>
      <c r="RZ23" s="38" t="s">
        <v>601</v>
      </c>
      <c r="SA23" s="38" t="s">
        <v>602</v>
      </c>
      <c r="SB23" s="38" t="s">
        <v>603</v>
      </c>
      <c r="SC23" s="38" t="s">
        <v>604</v>
      </c>
      <c r="SD23" s="38" t="s">
        <v>605</v>
      </c>
      <c r="TK23" s="38" t="s">
        <v>606</v>
      </c>
      <c r="TL23" s="38" t="s">
        <v>607</v>
      </c>
      <c r="TM23" s="38" t="s">
        <v>608</v>
      </c>
      <c r="TN23" s="38" t="s">
        <v>609</v>
      </c>
      <c r="TO23" s="38" t="s">
        <v>610</v>
      </c>
    </row>
    <row r="24" spans="1:545" s="38" customFormat="1" ht="28.5" customHeight="1" x14ac:dyDescent="0.25">
      <c r="A24" s="38" t="s">
        <v>1840</v>
      </c>
      <c r="B24" s="38" t="s">
        <v>224</v>
      </c>
      <c r="C24" s="38" t="s">
        <v>1044</v>
      </c>
      <c r="D24" s="38" t="s">
        <v>226</v>
      </c>
      <c r="E24" s="38" t="s">
        <v>803</v>
      </c>
      <c r="F24" s="38">
        <v>23</v>
      </c>
      <c r="G24" s="38">
        <v>52</v>
      </c>
      <c r="H24" s="38">
        <v>75</v>
      </c>
      <c r="I24" s="38">
        <v>5</v>
      </c>
      <c r="J24" s="38" t="s">
        <v>1131</v>
      </c>
      <c r="K24" s="38" t="s">
        <v>10</v>
      </c>
      <c r="L24" s="38" t="s">
        <v>1132</v>
      </c>
      <c r="M24" s="38">
        <v>3</v>
      </c>
      <c r="N24" s="38">
        <v>2</v>
      </c>
      <c r="O24" s="38">
        <v>5</v>
      </c>
      <c r="P24" s="38" t="s">
        <v>1133</v>
      </c>
      <c r="Q24" s="38" t="s">
        <v>1134</v>
      </c>
      <c r="R24" s="38" t="s">
        <v>1135</v>
      </c>
      <c r="S24" s="38" t="s">
        <v>1136</v>
      </c>
      <c r="T24" s="38" t="s">
        <v>1137</v>
      </c>
      <c r="U24" s="38" t="s">
        <v>1138</v>
      </c>
      <c r="V24" s="38" t="s">
        <v>1139</v>
      </c>
      <c r="W24" s="38" t="s">
        <v>1140</v>
      </c>
      <c r="X24" s="38" t="s">
        <v>1141</v>
      </c>
      <c r="Y24" s="38" t="s">
        <v>1142</v>
      </c>
      <c r="Z24" s="38" t="s">
        <v>1143</v>
      </c>
      <c r="AA24" s="38" t="s">
        <v>1378</v>
      </c>
      <c r="AB24" s="38" t="s">
        <v>1144</v>
      </c>
      <c r="AC24" s="38" t="s">
        <v>1145</v>
      </c>
      <c r="AD24" s="38" t="s">
        <v>1146</v>
      </c>
      <c r="AE24" s="38" t="s">
        <v>1378</v>
      </c>
      <c r="AF24" s="38" t="s">
        <v>1147</v>
      </c>
      <c r="BA24" s="38" t="s">
        <v>1148</v>
      </c>
      <c r="BB24" s="38" t="s">
        <v>1149</v>
      </c>
      <c r="BC24" s="39" t="s">
        <v>1150</v>
      </c>
      <c r="BD24" s="39" t="s">
        <v>1151</v>
      </c>
      <c r="BE24" s="38" t="s">
        <v>629</v>
      </c>
      <c r="BF24" s="38" t="s">
        <v>1152</v>
      </c>
      <c r="BG24" s="38" t="s">
        <v>31</v>
      </c>
      <c r="BH24" s="38" t="s">
        <v>1153</v>
      </c>
      <c r="BI24" s="38">
        <v>1</v>
      </c>
      <c r="BJ24" s="38">
        <v>4</v>
      </c>
      <c r="BK24" s="38">
        <v>5</v>
      </c>
      <c r="BL24" s="38" t="s">
        <v>1154</v>
      </c>
      <c r="BM24" s="38" t="s">
        <v>1155</v>
      </c>
      <c r="BN24" s="38" t="s">
        <v>1156</v>
      </c>
      <c r="BO24" s="38" t="s">
        <v>1378</v>
      </c>
      <c r="BP24" s="38" t="s">
        <v>1157</v>
      </c>
      <c r="BQ24" s="38" t="s">
        <v>1158</v>
      </c>
      <c r="BR24" s="38" t="s">
        <v>1159</v>
      </c>
      <c r="BS24" s="38" t="s">
        <v>1160</v>
      </c>
      <c r="BT24" s="38" t="s">
        <v>1161</v>
      </c>
      <c r="BU24" s="38" t="s">
        <v>1162</v>
      </c>
      <c r="BV24" s="38" t="s">
        <v>1163</v>
      </c>
      <c r="BW24" s="38" t="s">
        <v>1164</v>
      </c>
      <c r="BX24" s="38" t="s">
        <v>1165</v>
      </c>
      <c r="CW24" s="38" t="s">
        <v>1166</v>
      </c>
      <c r="CX24" s="38" t="s">
        <v>1167</v>
      </c>
      <c r="CY24" s="39" t="s">
        <v>1168</v>
      </c>
      <c r="CZ24" s="39" t="s">
        <v>1169</v>
      </c>
      <c r="DA24" s="38" t="s">
        <v>629</v>
      </c>
      <c r="DB24" s="38" t="s">
        <v>228</v>
      </c>
      <c r="DC24" s="38" t="s">
        <v>32</v>
      </c>
      <c r="DD24" s="38" t="s">
        <v>1170</v>
      </c>
      <c r="DE24" s="38">
        <v>6</v>
      </c>
      <c r="DF24" s="38">
        <v>14</v>
      </c>
      <c r="DG24" s="38">
        <v>20</v>
      </c>
      <c r="DH24" s="38" t="s">
        <v>1171</v>
      </c>
      <c r="DI24" s="38" t="s">
        <v>1172</v>
      </c>
      <c r="DJ24" s="38" t="s">
        <v>1173</v>
      </c>
      <c r="DK24" s="38" t="s">
        <v>1174</v>
      </c>
      <c r="DL24" s="38" t="s">
        <v>1175</v>
      </c>
      <c r="DM24" s="38" t="s">
        <v>1176</v>
      </c>
      <c r="DN24" s="38" t="s">
        <v>1177</v>
      </c>
      <c r="DO24" s="38" t="s">
        <v>1178</v>
      </c>
      <c r="DP24" s="38" t="s">
        <v>1179</v>
      </c>
      <c r="DQ24" s="38" t="s">
        <v>1180</v>
      </c>
      <c r="DR24" s="38" t="s">
        <v>1181</v>
      </c>
      <c r="DS24" s="38" t="s">
        <v>1182</v>
      </c>
      <c r="DT24" s="38" t="s">
        <v>1183</v>
      </c>
      <c r="DU24" s="38" t="s">
        <v>1184</v>
      </c>
      <c r="DV24" s="38" t="s">
        <v>1185</v>
      </c>
      <c r="DW24" s="38" t="s">
        <v>1186</v>
      </c>
      <c r="DX24" s="38" t="s">
        <v>1183</v>
      </c>
      <c r="ES24" s="38" t="s">
        <v>1187</v>
      </c>
      <c r="ET24" s="38" t="s">
        <v>1188</v>
      </c>
      <c r="EU24" s="39" t="s">
        <v>1189</v>
      </c>
      <c r="EV24" s="39" t="s">
        <v>1190</v>
      </c>
      <c r="EW24" s="38" t="s">
        <v>1191</v>
      </c>
      <c r="EX24" s="38" t="s">
        <v>98</v>
      </c>
      <c r="EY24" s="38" t="s">
        <v>33</v>
      </c>
      <c r="EZ24" s="38" t="s">
        <v>1192</v>
      </c>
      <c r="FA24" s="38">
        <v>5</v>
      </c>
      <c r="FB24" s="38">
        <v>10</v>
      </c>
      <c r="FC24" s="38">
        <v>15</v>
      </c>
      <c r="FD24" s="38" t="s">
        <v>1193</v>
      </c>
      <c r="FE24" s="38" t="s">
        <v>1194</v>
      </c>
      <c r="FF24" s="38" t="s">
        <v>1195</v>
      </c>
      <c r="FG24" s="38" t="s">
        <v>1196</v>
      </c>
      <c r="FH24" s="38" t="s">
        <v>1197</v>
      </c>
      <c r="FI24" s="38" t="s">
        <v>1198</v>
      </c>
      <c r="FJ24" s="38" t="s">
        <v>1199</v>
      </c>
      <c r="FK24" s="38" t="s">
        <v>1379</v>
      </c>
      <c r="FL24" s="38" t="s">
        <v>1200</v>
      </c>
      <c r="FM24" s="38" t="s">
        <v>1201</v>
      </c>
      <c r="FN24" s="38" t="s">
        <v>1202</v>
      </c>
      <c r="FO24" s="38" t="s">
        <v>1203</v>
      </c>
      <c r="FP24" s="38" t="s">
        <v>1204</v>
      </c>
      <c r="FQ24" s="38" t="s">
        <v>1205</v>
      </c>
      <c r="FR24" s="38" t="s">
        <v>1206</v>
      </c>
      <c r="FS24" s="38" t="s">
        <v>1207</v>
      </c>
      <c r="FT24" s="38" t="s">
        <v>1208</v>
      </c>
      <c r="GO24" s="38" t="s">
        <v>1209</v>
      </c>
      <c r="GP24" s="38" t="s">
        <v>1210</v>
      </c>
      <c r="GQ24" s="39" t="s">
        <v>1211</v>
      </c>
      <c r="GR24" s="39" t="s">
        <v>1212</v>
      </c>
      <c r="GS24" s="38" t="s">
        <v>1213</v>
      </c>
      <c r="GT24" s="38" t="s">
        <v>1152</v>
      </c>
      <c r="GU24" s="38" t="s">
        <v>34</v>
      </c>
      <c r="GV24" s="38" t="s">
        <v>1214</v>
      </c>
      <c r="GW24" s="38">
        <v>4</v>
      </c>
      <c r="GX24" s="38">
        <v>11</v>
      </c>
      <c r="GY24" s="38">
        <v>15</v>
      </c>
      <c r="GZ24" s="38" t="s">
        <v>1215</v>
      </c>
      <c r="HA24" s="38" t="s">
        <v>1216</v>
      </c>
      <c r="HB24" s="38" t="s">
        <v>1217</v>
      </c>
      <c r="HC24" s="38" t="s">
        <v>1218</v>
      </c>
      <c r="HD24" s="38" t="s">
        <v>1219</v>
      </c>
      <c r="HE24" s="38" t="s">
        <v>1220</v>
      </c>
      <c r="HF24" s="38" t="s">
        <v>1221</v>
      </c>
      <c r="HG24" s="38" t="s">
        <v>1218</v>
      </c>
      <c r="HH24" s="38" t="s">
        <v>1219</v>
      </c>
      <c r="HI24" s="38" t="s">
        <v>1222</v>
      </c>
      <c r="HJ24" s="38" t="s">
        <v>1223</v>
      </c>
      <c r="HK24" s="38" t="s">
        <v>1224</v>
      </c>
      <c r="HL24" s="38" t="s">
        <v>1197</v>
      </c>
      <c r="HM24" s="38" t="s">
        <v>1225</v>
      </c>
      <c r="HN24" s="38" t="s">
        <v>1226</v>
      </c>
      <c r="HO24" s="38" t="s">
        <v>1227</v>
      </c>
      <c r="HP24" s="38" t="s">
        <v>1197</v>
      </c>
      <c r="IK24" s="38" t="s">
        <v>1228</v>
      </c>
      <c r="IL24" s="38" t="s">
        <v>1229</v>
      </c>
      <c r="IM24" s="39" t="s">
        <v>1230</v>
      </c>
      <c r="IN24" s="39" t="s">
        <v>1231</v>
      </c>
      <c r="IO24" s="38" t="s">
        <v>1232</v>
      </c>
      <c r="IP24" s="38" t="s">
        <v>1152</v>
      </c>
      <c r="IQ24" s="38" t="s">
        <v>35</v>
      </c>
      <c r="IR24" s="38" t="s">
        <v>1233</v>
      </c>
      <c r="IS24" s="38">
        <v>4</v>
      </c>
      <c r="IT24" s="38">
        <v>11</v>
      </c>
      <c r="IU24" s="38">
        <v>15</v>
      </c>
      <c r="IV24" s="38" t="s">
        <v>1215</v>
      </c>
      <c r="IW24" s="38" t="s">
        <v>1234</v>
      </c>
      <c r="IX24" s="38" t="s">
        <v>1235</v>
      </c>
      <c r="IY24" s="38" t="s">
        <v>1236</v>
      </c>
      <c r="IZ24" s="38" t="s">
        <v>1237</v>
      </c>
      <c r="JA24" s="38" t="s">
        <v>1238</v>
      </c>
      <c r="JB24" s="38" t="s">
        <v>1239</v>
      </c>
      <c r="JC24" s="38" t="s">
        <v>1240</v>
      </c>
      <c r="JD24" s="38" t="s">
        <v>1237</v>
      </c>
      <c r="JE24" s="38" t="s">
        <v>1241</v>
      </c>
      <c r="JF24" s="38" t="s">
        <v>1242</v>
      </c>
      <c r="JG24" s="38" t="s">
        <v>1243</v>
      </c>
      <c r="JH24" s="38" t="s">
        <v>1237</v>
      </c>
      <c r="KG24" s="38" t="s">
        <v>1244</v>
      </c>
      <c r="KH24" s="38" t="s">
        <v>1245</v>
      </c>
      <c r="KI24" s="39" t="s">
        <v>1246</v>
      </c>
      <c r="KJ24" s="39" t="s">
        <v>1247</v>
      </c>
      <c r="KK24" s="38" t="s">
        <v>1248</v>
      </c>
      <c r="KL24" s="38" t="s">
        <v>98</v>
      </c>
      <c r="RW24" s="38" t="s">
        <v>710</v>
      </c>
      <c r="RX24" s="38" t="s">
        <v>711</v>
      </c>
      <c r="RY24" s="38" t="s">
        <v>712</v>
      </c>
      <c r="RZ24" s="38" t="s">
        <v>713</v>
      </c>
      <c r="TK24" s="38" t="s">
        <v>714</v>
      </c>
      <c r="TL24" s="38" t="s">
        <v>1249</v>
      </c>
      <c r="TM24" s="38" t="s">
        <v>716</v>
      </c>
      <c r="TN24" s="38" t="s">
        <v>1250</v>
      </c>
      <c r="TO24" s="38" t="s">
        <v>1251</v>
      </c>
      <c r="TP24" s="38" t="s">
        <v>1252</v>
      </c>
      <c r="TQ24" s="38" t="s">
        <v>720</v>
      </c>
      <c r="TR24" s="38" t="s">
        <v>1253</v>
      </c>
    </row>
    <row r="25" spans="1:545" s="38" customFormat="1" ht="28.5" customHeight="1" x14ac:dyDescent="0.25">
      <c r="A25" s="38" t="s">
        <v>1904</v>
      </c>
      <c r="B25" s="38" t="s">
        <v>1254</v>
      </c>
      <c r="C25" s="38" t="s">
        <v>1044</v>
      </c>
      <c r="D25" s="38" t="s">
        <v>1255</v>
      </c>
      <c r="E25" s="38" t="s">
        <v>803</v>
      </c>
      <c r="F25" s="38">
        <v>24</v>
      </c>
      <c r="G25" s="38">
        <v>51</v>
      </c>
      <c r="H25" s="38">
        <v>75</v>
      </c>
      <c r="I25" s="38">
        <v>5</v>
      </c>
      <c r="J25" s="38" t="s">
        <v>1256</v>
      </c>
      <c r="K25" s="38" t="s">
        <v>10</v>
      </c>
      <c r="L25" s="38" t="s">
        <v>1257</v>
      </c>
      <c r="M25" s="38">
        <v>8</v>
      </c>
      <c r="N25" s="38">
        <v>17</v>
      </c>
      <c r="O25" s="38">
        <v>25</v>
      </c>
      <c r="P25" s="38" t="s">
        <v>1258</v>
      </c>
      <c r="Q25" s="38" t="s">
        <v>1259</v>
      </c>
      <c r="R25" s="38" t="s">
        <v>1260</v>
      </c>
      <c r="S25" s="38" t="s">
        <v>1381</v>
      </c>
      <c r="T25" s="38" t="s">
        <v>1261</v>
      </c>
      <c r="U25" s="38" t="s">
        <v>1262</v>
      </c>
      <c r="V25" s="38" t="s">
        <v>1263</v>
      </c>
      <c r="W25" s="38" t="s">
        <v>1264</v>
      </c>
      <c r="X25" s="38" t="s">
        <v>1261</v>
      </c>
      <c r="Y25" s="38" t="s">
        <v>1265</v>
      </c>
      <c r="Z25" s="38" t="s">
        <v>1266</v>
      </c>
      <c r="AA25" s="38" t="s">
        <v>1267</v>
      </c>
      <c r="AB25" s="38" t="s">
        <v>1261</v>
      </c>
      <c r="BA25" s="38" t="s">
        <v>1268</v>
      </c>
      <c r="BB25" s="38" t="s">
        <v>1269</v>
      </c>
      <c r="BC25" s="39" t="s">
        <v>1270</v>
      </c>
      <c r="BD25" s="39" t="s">
        <v>1271</v>
      </c>
      <c r="BE25" s="38" t="s">
        <v>1272</v>
      </c>
      <c r="BF25" s="38" t="s">
        <v>98</v>
      </c>
      <c r="BG25" s="38" t="s">
        <v>31</v>
      </c>
      <c r="BH25" s="38" t="s">
        <v>1273</v>
      </c>
      <c r="BI25" s="38">
        <v>8</v>
      </c>
      <c r="BJ25" s="38">
        <v>17</v>
      </c>
      <c r="BK25" s="38">
        <v>25</v>
      </c>
      <c r="BL25" s="38" t="s">
        <v>1274</v>
      </c>
      <c r="BM25" s="38" t="s">
        <v>1275</v>
      </c>
      <c r="BN25" s="38" t="s">
        <v>1276</v>
      </c>
      <c r="BO25" s="38" t="s">
        <v>1277</v>
      </c>
      <c r="BP25" s="38" t="s">
        <v>1261</v>
      </c>
      <c r="BQ25" s="38" t="s">
        <v>1278</v>
      </c>
      <c r="BR25" s="38" t="s">
        <v>1279</v>
      </c>
      <c r="BS25" s="38" t="s">
        <v>1280</v>
      </c>
      <c r="BT25" s="38" t="s">
        <v>1261</v>
      </c>
      <c r="BU25" s="38" t="s">
        <v>1281</v>
      </c>
      <c r="BV25" s="38" t="s">
        <v>1282</v>
      </c>
      <c r="BW25" s="38" t="s">
        <v>1283</v>
      </c>
      <c r="BX25" s="38" t="s">
        <v>1378</v>
      </c>
      <c r="BY25" s="38" t="s">
        <v>1284</v>
      </c>
      <c r="BZ25" s="38" t="s">
        <v>1285</v>
      </c>
      <c r="CA25" s="38" t="s">
        <v>1286</v>
      </c>
      <c r="CB25" s="38" t="s">
        <v>1261</v>
      </c>
      <c r="CW25" s="38" t="s">
        <v>1287</v>
      </c>
      <c r="CX25" s="38" t="s">
        <v>1288</v>
      </c>
      <c r="CY25" s="39" t="s">
        <v>1289</v>
      </c>
      <c r="CZ25" s="39" t="s">
        <v>1290</v>
      </c>
      <c r="DA25" s="38" t="s">
        <v>1291</v>
      </c>
      <c r="DB25" s="38" t="s">
        <v>1152</v>
      </c>
      <c r="DC25" s="38" t="s">
        <v>32</v>
      </c>
      <c r="DD25" s="38" t="s">
        <v>1292</v>
      </c>
      <c r="DE25" s="38">
        <v>8</v>
      </c>
      <c r="DF25" s="38">
        <v>17</v>
      </c>
      <c r="DG25" s="38">
        <v>25</v>
      </c>
      <c r="DH25" s="38" t="s">
        <v>1293</v>
      </c>
      <c r="DI25" s="38" t="s">
        <v>1294</v>
      </c>
      <c r="DJ25" s="38" t="s">
        <v>1295</v>
      </c>
      <c r="DK25" s="38" t="s">
        <v>1296</v>
      </c>
      <c r="DL25" s="38" t="s">
        <v>1261</v>
      </c>
      <c r="DM25" s="38" t="s">
        <v>1297</v>
      </c>
      <c r="DN25" s="38" t="s">
        <v>1298</v>
      </c>
      <c r="DO25" s="38" t="s">
        <v>1299</v>
      </c>
      <c r="DP25" s="38" t="s">
        <v>1261</v>
      </c>
      <c r="DQ25" s="38" t="s">
        <v>1300</v>
      </c>
      <c r="DR25" s="38" t="s">
        <v>1301</v>
      </c>
      <c r="DS25" s="38" t="s">
        <v>1302</v>
      </c>
      <c r="DT25" s="38" t="s">
        <v>1261</v>
      </c>
      <c r="ES25" s="38" t="s">
        <v>1303</v>
      </c>
      <c r="ET25" s="38" t="s">
        <v>1288</v>
      </c>
      <c r="EU25" s="39" t="s">
        <v>1304</v>
      </c>
      <c r="EV25" s="39" t="s">
        <v>1305</v>
      </c>
      <c r="EW25" s="38" t="s">
        <v>1306</v>
      </c>
      <c r="EX25" s="38" t="s">
        <v>98</v>
      </c>
      <c r="KI25" s="39"/>
      <c r="KJ25" s="39"/>
      <c r="RW25" s="38" t="s">
        <v>1307</v>
      </c>
      <c r="RX25" s="38" t="s">
        <v>1308</v>
      </c>
      <c r="TK25" s="38" t="s">
        <v>1309</v>
      </c>
      <c r="TL25" s="38" t="s">
        <v>1310</v>
      </c>
      <c r="TM25" s="38" t="s">
        <v>1311</v>
      </c>
      <c r="TN25" s="38" t="s">
        <v>1312</v>
      </c>
      <c r="TO25" s="38" t="s">
        <v>1313</v>
      </c>
      <c r="TP25" s="38" t="s">
        <v>1314</v>
      </c>
      <c r="TQ25" s="38" t="s">
        <v>1315</v>
      </c>
      <c r="TR25" s="38" t="s">
        <v>1316</v>
      </c>
      <c r="TS25" s="38" t="s">
        <v>1317</v>
      </c>
      <c r="TT25" s="38" t="s">
        <v>1318</v>
      </c>
      <c r="TU25" s="38" t="s">
        <v>1319</v>
      </c>
    </row>
    <row r="26" spans="1:545" s="38" customFormat="1" ht="28.5" customHeight="1" x14ac:dyDescent="0.25">
      <c r="A26" s="38" t="s">
        <v>1957</v>
      </c>
      <c r="B26" s="38" t="s">
        <v>875</v>
      </c>
      <c r="C26" s="38" t="s">
        <v>221</v>
      </c>
      <c r="D26" s="38" t="s">
        <v>876</v>
      </c>
      <c r="E26" s="38" t="s">
        <v>803</v>
      </c>
      <c r="F26" s="38">
        <v>20</v>
      </c>
      <c r="G26" s="38">
        <v>40</v>
      </c>
      <c r="H26" s="38">
        <v>60</v>
      </c>
      <c r="I26" s="38">
        <v>4</v>
      </c>
      <c r="J26" s="38" t="s">
        <v>877</v>
      </c>
      <c r="K26" s="38" t="s">
        <v>10</v>
      </c>
      <c r="L26" s="38" t="s">
        <v>878</v>
      </c>
      <c r="M26" s="38">
        <v>10</v>
      </c>
      <c r="N26" s="38">
        <v>20</v>
      </c>
      <c r="O26" s="38">
        <v>30</v>
      </c>
      <c r="P26" s="38" t="s">
        <v>879</v>
      </c>
      <c r="Q26" s="38" t="s">
        <v>880</v>
      </c>
      <c r="R26" s="38" t="s">
        <v>881</v>
      </c>
      <c r="S26" s="38" t="s">
        <v>882</v>
      </c>
      <c r="T26" s="38" t="s">
        <v>883</v>
      </c>
      <c r="U26" s="38" t="s">
        <v>884</v>
      </c>
      <c r="V26" s="38" t="s">
        <v>885</v>
      </c>
      <c r="W26" s="38" t="s">
        <v>886</v>
      </c>
      <c r="X26" s="38" t="s">
        <v>883</v>
      </c>
      <c r="BA26" s="38" t="s">
        <v>887</v>
      </c>
      <c r="BB26" s="38" t="s">
        <v>888</v>
      </c>
      <c r="BC26" s="39" t="s">
        <v>889</v>
      </c>
      <c r="BD26" s="39" t="s">
        <v>890</v>
      </c>
      <c r="BE26" s="38" t="s">
        <v>891</v>
      </c>
      <c r="BF26" s="38" t="s">
        <v>228</v>
      </c>
      <c r="BG26" s="38" t="s">
        <v>31</v>
      </c>
      <c r="BH26" s="38" t="s">
        <v>202</v>
      </c>
      <c r="BI26" s="38">
        <v>10</v>
      </c>
      <c r="BJ26" s="38">
        <v>20</v>
      </c>
      <c r="BK26" s="38">
        <v>30</v>
      </c>
      <c r="BL26" s="38" t="s">
        <v>892</v>
      </c>
      <c r="BM26" s="38" t="s">
        <v>893</v>
      </c>
      <c r="BN26" s="38" t="s">
        <v>894</v>
      </c>
      <c r="BO26" s="38" t="s">
        <v>895</v>
      </c>
      <c r="BP26" s="38" t="s">
        <v>883</v>
      </c>
      <c r="BQ26" s="38" t="s">
        <v>896</v>
      </c>
      <c r="BR26" s="38" t="s">
        <v>897</v>
      </c>
      <c r="BS26" s="38" t="s">
        <v>898</v>
      </c>
      <c r="BT26" s="38" t="s">
        <v>883</v>
      </c>
      <c r="CW26" s="38" t="s">
        <v>899</v>
      </c>
      <c r="CX26" s="38" t="s">
        <v>900</v>
      </c>
      <c r="CY26" s="39" t="s">
        <v>901</v>
      </c>
      <c r="CZ26" s="39" t="s">
        <v>902</v>
      </c>
      <c r="DA26" s="38" t="s">
        <v>903</v>
      </c>
      <c r="DB26" s="38" t="s">
        <v>842</v>
      </c>
      <c r="KI26" s="39"/>
      <c r="KJ26" s="39"/>
      <c r="RW26" s="38" t="s">
        <v>904</v>
      </c>
      <c r="RX26" s="38" t="s">
        <v>905</v>
      </c>
      <c r="RY26" s="38" t="s">
        <v>906</v>
      </c>
      <c r="RZ26" s="38" t="s">
        <v>907</v>
      </c>
      <c r="SA26" s="38" t="s">
        <v>908</v>
      </c>
      <c r="SB26" s="38" t="s">
        <v>909</v>
      </c>
      <c r="SC26" s="38" t="s">
        <v>910</v>
      </c>
      <c r="SD26" s="38" t="s">
        <v>911</v>
      </c>
      <c r="TK26" s="38" t="s">
        <v>912</v>
      </c>
      <c r="TL26" s="38" t="s">
        <v>913</v>
      </c>
      <c r="TM26" s="38" t="s">
        <v>914</v>
      </c>
      <c r="TN26" s="38" t="s">
        <v>915</v>
      </c>
      <c r="TO26" s="38" t="s">
        <v>916</v>
      </c>
      <c r="TP26" s="38" t="s">
        <v>917</v>
      </c>
    </row>
    <row r="27" spans="1:545" s="38" customFormat="1" ht="28.5" customHeight="1" x14ac:dyDescent="0.25">
      <c r="A27" s="38" t="s">
        <v>2022</v>
      </c>
      <c r="B27" s="38" t="s">
        <v>1393</v>
      </c>
      <c r="C27" s="38" t="s">
        <v>221</v>
      </c>
      <c r="D27" s="38" t="s">
        <v>436</v>
      </c>
      <c r="E27" s="38" t="s">
        <v>229</v>
      </c>
      <c r="F27" s="38">
        <v>17</v>
      </c>
      <c r="G27" s="38">
        <v>43</v>
      </c>
      <c r="H27" s="38">
        <v>60</v>
      </c>
      <c r="I27" s="38">
        <v>4</v>
      </c>
      <c r="J27" s="38" t="s">
        <v>438</v>
      </c>
      <c r="K27" s="38" t="s">
        <v>439</v>
      </c>
      <c r="L27" s="38" t="s">
        <v>440</v>
      </c>
      <c r="M27" s="38">
        <v>4</v>
      </c>
      <c r="N27" s="38">
        <v>6</v>
      </c>
      <c r="O27" s="38">
        <v>10</v>
      </c>
      <c r="P27" s="38" t="s">
        <v>441</v>
      </c>
      <c r="Q27" s="38" t="s">
        <v>442</v>
      </c>
      <c r="R27" s="38" t="s">
        <v>443</v>
      </c>
      <c r="S27" s="38" t="s">
        <v>444</v>
      </c>
      <c r="T27" s="38" t="s">
        <v>445</v>
      </c>
      <c r="U27" s="38" t="s">
        <v>446</v>
      </c>
      <c r="V27" s="38" t="s">
        <v>447</v>
      </c>
      <c r="W27" s="38" t="s">
        <v>448</v>
      </c>
      <c r="X27" s="38" t="s">
        <v>445</v>
      </c>
      <c r="BA27" s="38" t="s">
        <v>449</v>
      </c>
      <c r="BB27" s="38" t="s">
        <v>450</v>
      </c>
      <c r="BC27" s="38" t="s">
        <v>451</v>
      </c>
      <c r="BD27" s="38" t="s">
        <v>741</v>
      </c>
      <c r="BE27" s="38" t="s">
        <v>452</v>
      </c>
      <c r="BF27" s="38" t="s">
        <v>228</v>
      </c>
      <c r="BG27" s="38" t="s">
        <v>437</v>
      </c>
      <c r="BH27" s="38" t="s">
        <v>453</v>
      </c>
      <c r="BI27" s="38">
        <v>3</v>
      </c>
      <c r="BJ27" s="38">
        <v>7</v>
      </c>
      <c r="BK27" s="38">
        <v>10</v>
      </c>
      <c r="BL27" s="38" t="s">
        <v>454</v>
      </c>
      <c r="BM27" s="38" t="s">
        <v>455</v>
      </c>
      <c r="BN27" s="38" t="s">
        <v>456</v>
      </c>
      <c r="BO27" s="38" t="s">
        <v>457</v>
      </c>
      <c r="BP27" s="38" t="s">
        <v>445</v>
      </c>
      <c r="BQ27" s="38" t="s">
        <v>458</v>
      </c>
      <c r="BR27" s="38" t="s">
        <v>459</v>
      </c>
      <c r="BS27" s="38" t="s">
        <v>460</v>
      </c>
      <c r="BT27" s="38" t="s">
        <v>445</v>
      </c>
      <c r="CW27" s="38" t="s">
        <v>461</v>
      </c>
      <c r="CX27" s="38" t="s">
        <v>462</v>
      </c>
      <c r="CY27" s="38" t="s">
        <v>463</v>
      </c>
      <c r="CZ27" s="38" t="s">
        <v>764</v>
      </c>
      <c r="DA27" s="38" t="s">
        <v>464</v>
      </c>
      <c r="DB27" s="38" t="s">
        <v>228</v>
      </c>
      <c r="DC27" s="38" t="s">
        <v>465</v>
      </c>
      <c r="DD27" s="38" t="s">
        <v>466</v>
      </c>
      <c r="DE27" s="38">
        <v>10</v>
      </c>
      <c r="DF27" s="38">
        <v>30</v>
      </c>
      <c r="DG27" s="38">
        <v>40</v>
      </c>
      <c r="DH27" s="38" t="s">
        <v>467</v>
      </c>
      <c r="DI27" s="38" t="s">
        <v>1394</v>
      </c>
      <c r="DJ27" s="38" t="s">
        <v>468</v>
      </c>
      <c r="DK27" s="38" t="s">
        <v>1395</v>
      </c>
      <c r="DL27" s="38" t="s">
        <v>469</v>
      </c>
      <c r="DM27" s="38" t="s">
        <v>470</v>
      </c>
      <c r="DN27" s="38" t="s">
        <v>472</v>
      </c>
      <c r="DO27" s="38" t="s">
        <v>471</v>
      </c>
      <c r="DP27" s="38" t="s">
        <v>469</v>
      </c>
      <c r="ES27" s="38" t="s">
        <v>786</v>
      </c>
      <c r="ET27" s="38" t="s">
        <v>473</v>
      </c>
      <c r="EU27" s="38" t="s">
        <v>474</v>
      </c>
      <c r="EV27" s="38" t="s">
        <v>475</v>
      </c>
      <c r="EW27" s="38" t="s">
        <v>476</v>
      </c>
      <c r="EX27" s="38" t="s">
        <v>314</v>
      </c>
      <c r="RW27" s="38" t="s">
        <v>477</v>
      </c>
      <c r="RX27" s="38" t="s">
        <v>791</v>
      </c>
      <c r="RY27" s="38" t="s">
        <v>478</v>
      </c>
      <c r="RZ27" s="38" t="s">
        <v>479</v>
      </c>
      <c r="SA27" s="38" t="s">
        <v>480</v>
      </c>
      <c r="SB27" s="38" t="s">
        <v>481</v>
      </c>
      <c r="SC27" s="38" t="s">
        <v>482</v>
      </c>
      <c r="SD27" s="38" t="s">
        <v>792</v>
      </c>
      <c r="TK27" s="38" t="s">
        <v>483</v>
      </c>
      <c r="TL27" s="38" t="s">
        <v>793</v>
      </c>
      <c r="TM27" s="38" t="s">
        <v>485</v>
      </c>
      <c r="TN27" s="38" t="s">
        <v>484</v>
      </c>
      <c r="TO27" s="38" t="s">
        <v>486</v>
      </c>
      <c r="TP27" s="38" t="s">
        <v>487</v>
      </c>
      <c r="TQ27" s="38" t="s">
        <v>488</v>
      </c>
    </row>
    <row r="28" spans="1:545" s="38" customFormat="1" ht="28.5" customHeight="1" x14ac:dyDescent="0.25">
      <c r="A28" s="38" t="s">
        <v>2093</v>
      </c>
      <c r="B28" s="38" t="s">
        <v>1841</v>
      </c>
      <c r="C28" s="38" t="s">
        <v>1044</v>
      </c>
      <c r="D28" s="38" t="s">
        <v>1842</v>
      </c>
      <c r="E28" s="38" t="s">
        <v>1400</v>
      </c>
      <c r="F28" s="38">
        <v>18</v>
      </c>
      <c r="G28" s="38">
        <v>42</v>
      </c>
      <c r="H28" s="38">
        <v>60</v>
      </c>
      <c r="I28" s="38">
        <v>4</v>
      </c>
      <c r="J28" s="38" t="s">
        <v>1843</v>
      </c>
      <c r="K28" s="38" t="s">
        <v>439</v>
      </c>
      <c r="L28" s="38" t="s">
        <v>1844</v>
      </c>
      <c r="M28" s="38">
        <v>6</v>
      </c>
      <c r="N28" s="38">
        <v>14</v>
      </c>
      <c r="O28" s="38">
        <v>20</v>
      </c>
      <c r="P28" s="38" t="s">
        <v>1845</v>
      </c>
      <c r="Q28" s="38" t="s">
        <v>1846</v>
      </c>
      <c r="R28" s="38" t="s">
        <v>1847</v>
      </c>
      <c r="S28" s="38" t="s">
        <v>1848</v>
      </c>
      <c r="T28" s="38" t="s">
        <v>1849</v>
      </c>
      <c r="U28" s="38" t="s">
        <v>1850</v>
      </c>
      <c r="V28" s="38" t="s">
        <v>1851</v>
      </c>
      <c r="W28" s="38" t="s">
        <v>1852</v>
      </c>
      <c r="X28" s="38" t="s">
        <v>1849</v>
      </c>
      <c r="BA28" s="38" t="s">
        <v>1853</v>
      </c>
      <c r="BB28" s="38" t="s">
        <v>1854</v>
      </c>
      <c r="BC28" s="39" t="s">
        <v>901</v>
      </c>
      <c r="BD28" s="39" t="s">
        <v>1855</v>
      </c>
      <c r="BE28" s="38" t="s">
        <v>1856</v>
      </c>
      <c r="BF28" s="38" t="s">
        <v>228</v>
      </c>
      <c r="BG28" s="38" t="s">
        <v>437</v>
      </c>
      <c r="BH28" s="38" t="s">
        <v>1857</v>
      </c>
      <c r="BI28" s="38">
        <v>6</v>
      </c>
      <c r="BJ28" s="38">
        <v>14</v>
      </c>
      <c r="BK28" s="38">
        <v>20</v>
      </c>
      <c r="BL28" s="38" t="s">
        <v>1858</v>
      </c>
      <c r="BM28" s="38" t="s">
        <v>1859</v>
      </c>
      <c r="BN28" s="38" t="s">
        <v>1860</v>
      </c>
      <c r="BO28" s="38" t="s">
        <v>1861</v>
      </c>
      <c r="BP28" s="38" t="s">
        <v>1862</v>
      </c>
      <c r="BQ28" s="38" t="s">
        <v>1863</v>
      </c>
      <c r="BR28" s="38" t="s">
        <v>1864</v>
      </c>
      <c r="BS28" s="38" t="s">
        <v>1865</v>
      </c>
      <c r="BT28" s="38" t="s">
        <v>1849</v>
      </c>
      <c r="BU28" s="38" t="s">
        <v>1866</v>
      </c>
      <c r="BV28" s="38" t="s">
        <v>1867</v>
      </c>
      <c r="BW28" s="38" t="s">
        <v>1868</v>
      </c>
      <c r="BX28" s="38" t="s">
        <v>1849</v>
      </c>
      <c r="CW28" s="38" t="s">
        <v>1869</v>
      </c>
      <c r="CX28" s="38" t="s">
        <v>1870</v>
      </c>
      <c r="CY28" s="39" t="s">
        <v>1871</v>
      </c>
      <c r="CZ28" s="39" t="s">
        <v>1872</v>
      </c>
      <c r="DA28" s="38" t="s">
        <v>1873</v>
      </c>
      <c r="DB28" s="38" t="s">
        <v>228</v>
      </c>
      <c r="DC28" s="38" t="s">
        <v>465</v>
      </c>
      <c r="DD28" s="38" t="s">
        <v>1874</v>
      </c>
      <c r="DE28" s="38">
        <v>6</v>
      </c>
      <c r="DF28" s="38">
        <v>14</v>
      </c>
      <c r="DG28" s="38">
        <v>20</v>
      </c>
      <c r="DH28" s="38" t="s">
        <v>1875</v>
      </c>
      <c r="DI28" s="38" t="s">
        <v>1876</v>
      </c>
      <c r="DJ28" s="38" t="s">
        <v>1877</v>
      </c>
      <c r="DK28" s="38" t="s">
        <v>1878</v>
      </c>
      <c r="DL28" s="38" t="s">
        <v>1879</v>
      </c>
      <c r="DM28" s="38" t="s">
        <v>1880</v>
      </c>
      <c r="DN28" s="38" t="s">
        <v>1881</v>
      </c>
      <c r="DO28" s="38" t="s">
        <v>1882</v>
      </c>
      <c r="DP28" s="38" t="s">
        <v>1879</v>
      </c>
      <c r="DQ28" s="38" t="s">
        <v>1883</v>
      </c>
      <c r="DR28" s="38" t="s">
        <v>1884</v>
      </c>
      <c r="DS28" s="38" t="s">
        <v>1885</v>
      </c>
      <c r="DT28" s="38" t="s">
        <v>1879</v>
      </c>
      <c r="ES28" s="38" t="s">
        <v>1886</v>
      </c>
      <c r="ET28" s="38" t="s">
        <v>1887</v>
      </c>
      <c r="EU28" s="39" t="s">
        <v>1871</v>
      </c>
      <c r="EV28" s="39" t="s">
        <v>1888</v>
      </c>
      <c r="EW28" s="38" t="s">
        <v>1889</v>
      </c>
      <c r="EX28" s="38" t="s">
        <v>228</v>
      </c>
      <c r="KJ28" s="39"/>
      <c r="RW28" s="38" t="s">
        <v>1890</v>
      </c>
      <c r="RX28" s="38" t="s">
        <v>1891</v>
      </c>
      <c r="RY28" s="38" t="s">
        <v>1892</v>
      </c>
      <c r="RZ28" s="38" t="s">
        <v>1893</v>
      </c>
      <c r="SA28" s="38" t="s">
        <v>1894</v>
      </c>
      <c r="SB28" s="38" t="s">
        <v>1895</v>
      </c>
      <c r="SC28" s="38" t="s">
        <v>1896</v>
      </c>
      <c r="SD28" s="38" t="s">
        <v>1897</v>
      </c>
      <c r="TK28" s="38" t="s">
        <v>1898</v>
      </c>
      <c r="TL28" s="38" t="s">
        <v>1899</v>
      </c>
      <c r="TM28" s="38" t="s">
        <v>1900</v>
      </c>
      <c r="TN28" s="38" t="s">
        <v>1901</v>
      </c>
      <c r="TO28" s="38" t="s">
        <v>1902</v>
      </c>
      <c r="TP28" s="38" t="s">
        <v>1903</v>
      </c>
    </row>
    <row r="29" spans="1:545" s="38" customFormat="1" ht="28.5" customHeight="1" x14ac:dyDescent="0.25">
      <c r="A29" s="38" t="s">
        <v>2155</v>
      </c>
      <c r="B29" s="38" t="s">
        <v>2362</v>
      </c>
      <c r="C29" s="38" t="s">
        <v>1044</v>
      </c>
      <c r="D29" s="38" t="s">
        <v>2363</v>
      </c>
      <c r="E29" s="38" t="s">
        <v>1959</v>
      </c>
      <c r="F29" s="38">
        <v>24</v>
      </c>
      <c r="G29" s="38">
        <v>36</v>
      </c>
      <c r="H29" s="38">
        <v>60</v>
      </c>
      <c r="I29" s="38">
        <v>4</v>
      </c>
      <c r="J29" s="38" t="s">
        <v>2364</v>
      </c>
      <c r="K29" s="38" t="s">
        <v>439</v>
      </c>
      <c r="L29" s="38" t="s">
        <v>2365</v>
      </c>
      <c r="M29" s="38">
        <v>8</v>
      </c>
      <c r="N29" s="38">
        <v>12</v>
      </c>
      <c r="O29" s="38">
        <v>20</v>
      </c>
      <c r="P29" s="38" t="s">
        <v>2366</v>
      </c>
      <c r="Q29" s="38" t="s">
        <v>2367</v>
      </c>
      <c r="R29" s="38" t="s">
        <v>2368</v>
      </c>
      <c r="S29" s="38" t="s">
        <v>2369</v>
      </c>
      <c r="T29" s="38" t="s">
        <v>2370</v>
      </c>
      <c r="U29" s="38" t="s">
        <v>2371</v>
      </c>
      <c r="V29" s="38" t="s">
        <v>2372</v>
      </c>
      <c r="W29" s="38" t="s">
        <v>2373</v>
      </c>
      <c r="X29" s="38" t="s">
        <v>2370</v>
      </c>
      <c r="BA29" s="38" t="s">
        <v>2374</v>
      </c>
      <c r="BB29" s="38" t="s">
        <v>2375</v>
      </c>
      <c r="BC29" s="38" t="s">
        <v>451</v>
      </c>
      <c r="BD29" s="38" t="s">
        <v>2376</v>
      </c>
      <c r="BE29" s="38" t="s">
        <v>2377</v>
      </c>
      <c r="BF29" s="38" t="s">
        <v>228</v>
      </c>
      <c r="BG29" s="38" t="s">
        <v>437</v>
      </c>
      <c r="BH29" s="38" t="s">
        <v>2378</v>
      </c>
      <c r="BI29" s="38">
        <v>16</v>
      </c>
      <c r="BJ29" s="38">
        <v>24</v>
      </c>
      <c r="BK29" s="38">
        <v>40</v>
      </c>
      <c r="BL29" s="38" t="s">
        <v>2379</v>
      </c>
      <c r="BM29" s="38" t="s">
        <v>2380</v>
      </c>
      <c r="BN29" s="38" t="s">
        <v>2381</v>
      </c>
      <c r="BO29" s="38" t="s">
        <v>2382</v>
      </c>
      <c r="BP29" s="38" t="s">
        <v>2370</v>
      </c>
      <c r="BQ29" s="38" t="s">
        <v>2383</v>
      </c>
      <c r="BR29" s="38" t="s">
        <v>2384</v>
      </c>
      <c r="BS29" s="38" t="s">
        <v>2385</v>
      </c>
      <c r="BT29" s="38" t="s">
        <v>2370</v>
      </c>
      <c r="BU29" s="38" t="s">
        <v>2386</v>
      </c>
      <c r="BV29" s="38" t="s">
        <v>2387</v>
      </c>
      <c r="BW29" s="38" t="s">
        <v>2388</v>
      </c>
      <c r="BX29" s="38" t="s">
        <v>2370</v>
      </c>
      <c r="CW29" s="38" t="s">
        <v>2389</v>
      </c>
      <c r="CX29" s="38" t="s">
        <v>2390</v>
      </c>
      <c r="CY29" s="38" t="s">
        <v>451</v>
      </c>
      <c r="CZ29" s="38" t="s">
        <v>2391</v>
      </c>
      <c r="DA29" s="38" t="s">
        <v>2392</v>
      </c>
      <c r="DB29" s="38" t="s">
        <v>228</v>
      </c>
      <c r="RW29" s="38" t="s">
        <v>2393</v>
      </c>
      <c r="RX29" s="38" t="s">
        <v>2394</v>
      </c>
      <c r="RY29" s="38" t="s">
        <v>2395</v>
      </c>
      <c r="RZ29" s="38" t="s">
        <v>2396</v>
      </c>
      <c r="SA29" s="38" t="s">
        <v>482</v>
      </c>
      <c r="SB29" s="38" t="s">
        <v>911</v>
      </c>
      <c r="TK29" s="38" t="s">
        <v>2397</v>
      </c>
      <c r="TL29" s="38" t="s">
        <v>2398</v>
      </c>
      <c r="TM29" s="38" t="s">
        <v>2399</v>
      </c>
      <c r="TN29" s="38" t="s">
        <v>2400</v>
      </c>
      <c r="TO29" s="38" t="s">
        <v>2401</v>
      </c>
      <c r="TP29" s="38" t="s">
        <v>2402</v>
      </c>
    </row>
    <row r="30" spans="1:545" s="38" customFormat="1" ht="28.5" customHeight="1" x14ac:dyDescent="0.25">
      <c r="A30" s="38" t="s">
        <v>2225</v>
      </c>
      <c r="B30" s="38" t="s">
        <v>2845</v>
      </c>
      <c r="C30" s="38" t="s">
        <v>1044</v>
      </c>
      <c r="D30" s="38" t="s">
        <v>2846</v>
      </c>
      <c r="E30" s="38" t="s">
        <v>2534</v>
      </c>
      <c r="F30" s="38">
        <v>21</v>
      </c>
      <c r="G30" s="38">
        <v>39</v>
      </c>
      <c r="H30" s="38">
        <v>60</v>
      </c>
      <c r="I30" s="38">
        <v>4</v>
      </c>
      <c r="J30" s="38" t="s">
        <v>2847</v>
      </c>
      <c r="K30" s="38" t="s">
        <v>10</v>
      </c>
      <c r="L30" s="38" t="s">
        <v>2848</v>
      </c>
      <c r="M30" s="38">
        <v>8</v>
      </c>
      <c r="N30" s="38">
        <v>12</v>
      </c>
      <c r="O30" s="38">
        <v>20</v>
      </c>
      <c r="P30" s="38" t="s">
        <v>2849</v>
      </c>
      <c r="Q30" s="38" t="s">
        <v>2850</v>
      </c>
      <c r="R30" s="38" t="s">
        <v>2851</v>
      </c>
      <c r="S30" s="38" t="s">
        <v>2852</v>
      </c>
      <c r="T30" s="38" t="s">
        <v>2853</v>
      </c>
      <c r="U30" s="38" t="s">
        <v>2854</v>
      </c>
      <c r="V30" s="38" t="s">
        <v>2855</v>
      </c>
      <c r="W30" s="38" t="s">
        <v>2856</v>
      </c>
      <c r="X30" s="38" t="s">
        <v>2853</v>
      </c>
      <c r="BA30" s="38" t="s">
        <v>2857</v>
      </c>
      <c r="BB30" s="38" t="s">
        <v>2858</v>
      </c>
      <c r="BC30" s="38" t="s">
        <v>451</v>
      </c>
      <c r="BD30" s="38" t="s">
        <v>2859</v>
      </c>
      <c r="BE30" s="38" t="s">
        <v>2860</v>
      </c>
      <c r="BF30" s="38" t="s">
        <v>842</v>
      </c>
      <c r="BG30" s="38" t="s">
        <v>31</v>
      </c>
      <c r="BH30" s="38" t="s">
        <v>2861</v>
      </c>
      <c r="BI30" s="38">
        <v>8</v>
      </c>
      <c r="BJ30" s="38">
        <v>12</v>
      </c>
      <c r="BK30" s="38">
        <v>20</v>
      </c>
      <c r="BL30" s="38" t="s">
        <v>2862</v>
      </c>
      <c r="BM30" s="38" t="s">
        <v>2863</v>
      </c>
      <c r="BN30" s="38" t="s">
        <v>2864</v>
      </c>
      <c r="BO30" s="38" t="s">
        <v>2865</v>
      </c>
      <c r="BP30" s="38" t="s">
        <v>2853</v>
      </c>
      <c r="BQ30" s="38" t="s">
        <v>2866</v>
      </c>
      <c r="BR30" s="38" t="s">
        <v>2867</v>
      </c>
      <c r="BS30" s="38" t="s">
        <v>2868</v>
      </c>
      <c r="BT30" s="38" t="s">
        <v>2853</v>
      </c>
      <c r="CW30" s="38" t="s">
        <v>2869</v>
      </c>
      <c r="CX30" s="38" t="s">
        <v>2870</v>
      </c>
      <c r="CY30" s="38" t="s">
        <v>2871</v>
      </c>
      <c r="CZ30" s="38" t="s">
        <v>2872</v>
      </c>
      <c r="DA30" s="38" t="s">
        <v>2873</v>
      </c>
      <c r="DB30" s="38" t="s">
        <v>842</v>
      </c>
      <c r="DC30" s="38" t="s">
        <v>32</v>
      </c>
      <c r="DD30" s="38" t="s">
        <v>2874</v>
      </c>
      <c r="DE30" s="38">
        <v>5</v>
      </c>
      <c r="DF30" s="38">
        <v>15</v>
      </c>
      <c r="DG30" s="38">
        <v>20</v>
      </c>
      <c r="DH30" s="38" t="s">
        <v>2875</v>
      </c>
      <c r="DI30" s="38" t="s">
        <v>2876</v>
      </c>
      <c r="DJ30" s="38" t="s">
        <v>2877</v>
      </c>
      <c r="DK30" s="38" t="s">
        <v>2604</v>
      </c>
      <c r="DL30" s="38" t="s">
        <v>2878</v>
      </c>
      <c r="DM30" s="38" t="s">
        <v>2879</v>
      </c>
      <c r="DN30" s="38" t="s">
        <v>2880</v>
      </c>
      <c r="DO30" s="38" t="s">
        <v>2881</v>
      </c>
      <c r="DP30" s="38" t="s">
        <v>2878</v>
      </c>
      <c r="ES30" s="38" t="s">
        <v>2882</v>
      </c>
      <c r="ET30" s="38" t="s">
        <v>2883</v>
      </c>
      <c r="EU30" s="38" t="s">
        <v>451</v>
      </c>
      <c r="EV30" s="38" t="s">
        <v>2884</v>
      </c>
      <c r="EW30" s="38" t="s">
        <v>2885</v>
      </c>
      <c r="EX30" s="38" t="s">
        <v>2485</v>
      </c>
      <c r="RW30" s="38" t="s">
        <v>1890</v>
      </c>
      <c r="RX30" s="38" t="s">
        <v>2886</v>
      </c>
      <c r="RY30" s="38" t="s">
        <v>2887</v>
      </c>
      <c r="RZ30" s="38" t="s">
        <v>1893</v>
      </c>
      <c r="SA30" s="38" t="s">
        <v>2888</v>
      </c>
      <c r="SB30" s="38" t="s">
        <v>2889</v>
      </c>
      <c r="SC30" s="38" t="s">
        <v>1896</v>
      </c>
      <c r="SD30" s="38" t="s">
        <v>2890</v>
      </c>
      <c r="TK30" s="38" t="s">
        <v>2891</v>
      </c>
      <c r="TL30" s="38" t="s">
        <v>2892</v>
      </c>
      <c r="TM30" s="38" t="s">
        <v>2893</v>
      </c>
      <c r="TN30" s="38" t="s">
        <v>2894</v>
      </c>
      <c r="TO30" s="38" t="s">
        <v>2895</v>
      </c>
      <c r="TP30" s="38" t="s">
        <v>2896</v>
      </c>
    </row>
    <row r="31" spans="1:545" s="38" customFormat="1" ht="28.5" customHeight="1" x14ac:dyDescent="0.25">
      <c r="A31" s="38" t="s">
        <v>2305</v>
      </c>
      <c r="B31" s="38" t="s">
        <v>121</v>
      </c>
      <c r="C31" s="38" t="s">
        <v>1044</v>
      </c>
      <c r="D31" s="38" t="s">
        <v>226</v>
      </c>
      <c r="E31" s="38" t="s">
        <v>1400</v>
      </c>
      <c r="F31" s="38">
        <v>0</v>
      </c>
      <c r="G31" s="38">
        <v>30</v>
      </c>
      <c r="H31" s="38">
        <v>30</v>
      </c>
      <c r="I31" s="38">
        <v>2</v>
      </c>
      <c r="J31" s="38" t="s">
        <v>1633</v>
      </c>
      <c r="K31" s="38" t="s">
        <v>439</v>
      </c>
      <c r="L31" s="38" t="s">
        <v>1634</v>
      </c>
      <c r="M31" s="38">
        <v>0</v>
      </c>
      <c r="N31" s="38">
        <v>7</v>
      </c>
      <c r="O31" s="38">
        <v>7</v>
      </c>
      <c r="P31" s="38" t="s">
        <v>1635</v>
      </c>
      <c r="Q31" s="38" t="s">
        <v>1636</v>
      </c>
      <c r="R31" s="38" t="s">
        <v>1378</v>
      </c>
      <c r="S31" s="38" t="s">
        <v>1637</v>
      </c>
      <c r="T31" s="38" t="s">
        <v>1638</v>
      </c>
      <c r="U31" s="38" t="s">
        <v>1639</v>
      </c>
      <c r="V31" s="38" t="s">
        <v>1378</v>
      </c>
      <c r="W31" s="38" t="s">
        <v>1640</v>
      </c>
      <c r="X31" s="38" t="s">
        <v>1638</v>
      </c>
      <c r="BA31" s="38" t="s">
        <v>1641</v>
      </c>
      <c r="BB31" s="38" t="s">
        <v>1642</v>
      </c>
      <c r="BC31" s="39" t="s">
        <v>1643</v>
      </c>
      <c r="BD31" s="39" t="s">
        <v>1644</v>
      </c>
      <c r="BE31" s="38" t="s">
        <v>1645</v>
      </c>
      <c r="BF31" s="38" t="s">
        <v>228</v>
      </c>
      <c r="BG31" s="38" t="s">
        <v>437</v>
      </c>
      <c r="BH31" s="38" t="s">
        <v>1646</v>
      </c>
      <c r="BI31" s="38">
        <v>0</v>
      </c>
      <c r="BJ31" s="38">
        <v>23</v>
      </c>
      <c r="BK31" s="38">
        <v>23</v>
      </c>
      <c r="BL31" s="38" t="s">
        <v>1647</v>
      </c>
      <c r="BM31" s="38" t="s">
        <v>1648</v>
      </c>
      <c r="BN31" s="38" t="s">
        <v>1378</v>
      </c>
      <c r="BO31" s="38" t="s">
        <v>1649</v>
      </c>
      <c r="BP31" s="38" t="s">
        <v>1638</v>
      </c>
      <c r="BQ31" s="38" t="s">
        <v>1650</v>
      </c>
      <c r="BR31" s="38" t="s">
        <v>1378</v>
      </c>
      <c r="BS31" s="38" t="s">
        <v>1651</v>
      </c>
      <c r="BT31" s="38" t="s">
        <v>1638</v>
      </c>
      <c r="CW31" s="38" t="s">
        <v>1652</v>
      </c>
      <c r="CX31" s="38" t="s">
        <v>1653</v>
      </c>
      <c r="CY31" s="39" t="s">
        <v>1643</v>
      </c>
      <c r="CZ31" s="39" t="s">
        <v>1654</v>
      </c>
      <c r="DA31" s="38" t="s">
        <v>1655</v>
      </c>
      <c r="DB31" s="38" t="s">
        <v>98</v>
      </c>
      <c r="KJ31" s="39"/>
      <c r="RW31" s="38" t="s">
        <v>1656</v>
      </c>
      <c r="RX31" s="38" t="s">
        <v>1657</v>
      </c>
      <c r="TK31" s="38" t="s">
        <v>1658</v>
      </c>
      <c r="TL31" s="38" t="s">
        <v>1659</v>
      </c>
      <c r="TM31" s="38" t="s">
        <v>1660</v>
      </c>
      <c r="TN31" s="38" t="s">
        <v>1661</v>
      </c>
      <c r="TO31" s="38" t="s">
        <v>1662</v>
      </c>
    </row>
    <row r="32" spans="1:545" s="38" customFormat="1" ht="28.5" customHeight="1" x14ac:dyDescent="0.25">
      <c r="A32" s="38" t="s">
        <v>2361</v>
      </c>
      <c r="B32" s="38" t="s">
        <v>127</v>
      </c>
      <c r="C32" s="38" t="s">
        <v>1044</v>
      </c>
      <c r="D32" s="38" t="s">
        <v>1755</v>
      </c>
      <c r="E32" s="38" t="s">
        <v>2534</v>
      </c>
      <c r="F32" s="38">
        <v>6</v>
      </c>
      <c r="G32" s="38">
        <v>24</v>
      </c>
      <c r="H32" s="38">
        <v>30</v>
      </c>
      <c r="I32" s="38">
        <v>2</v>
      </c>
      <c r="J32" s="38" t="s">
        <v>2596</v>
      </c>
      <c r="K32" s="38" t="s">
        <v>10</v>
      </c>
      <c r="L32" s="38" t="s">
        <v>2597</v>
      </c>
      <c r="M32" s="38">
        <v>4</v>
      </c>
      <c r="N32" s="38">
        <v>6</v>
      </c>
      <c r="O32" s="38">
        <v>10</v>
      </c>
      <c r="P32" s="38" t="s">
        <v>2598</v>
      </c>
      <c r="Q32" s="38" t="s">
        <v>2599</v>
      </c>
      <c r="R32" s="38" t="s">
        <v>2600</v>
      </c>
      <c r="S32" s="38" t="s">
        <v>2601</v>
      </c>
      <c r="T32" s="38" t="s">
        <v>1575</v>
      </c>
      <c r="U32" s="38" t="s">
        <v>2602</v>
      </c>
      <c r="V32" s="38" t="s">
        <v>2603</v>
      </c>
      <c r="W32" s="38" t="s">
        <v>2604</v>
      </c>
      <c r="X32" s="38" t="s">
        <v>1579</v>
      </c>
      <c r="Y32" s="38" t="s">
        <v>2605</v>
      </c>
      <c r="Z32" s="38" t="s">
        <v>2606</v>
      </c>
      <c r="AA32" s="38" t="s">
        <v>2607</v>
      </c>
      <c r="AB32" s="38" t="s">
        <v>1565</v>
      </c>
      <c r="BA32" s="38" t="s">
        <v>2608</v>
      </c>
      <c r="BB32" s="38" t="s">
        <v>2609</v>
      </c>
      <c r="BC32" s="38" t="s">
        <v>2610</v>
      </c>
      <c r="BD32" s="38" t="s">
        <v>2611</v>
      </c>
      <c r="BE32" s="38" t="s">
        <v>2612</v>
      </c>
      <c r="BF32" s="38" t="s">
        <v>2485</v>
      </c>
      <c r="BG32" s="38" t="s">
        <v>31</v>
      </c>
      <c r="BH32" s="38" t="s">
        <v>2613</v>
      </c>
      <c r="BI32" s="38">
        <v>2</v>
      </c>
      <c r="BJ32" s="38">
        <v>18</v>
      </c>
      <c r="BK32" s="38">
        <v>20</v>
      </c>
      <c r="BL32" s="38" t="s">
        <v>2614</v>
      </c>
      <c r="BM32" s="38" t="s">
        <v>2615</v>
      </c>
      <c r="BN32" s="38" t="s">
        <v>2616</v>
      </c>
      <c r="BO32" s="38" t="s">
        <v>2617</v>
      </c>
      <c r="BP32" s="38" t="s">
        <v>2618</v>
      </c>
      <c r="BQ32" s="38" t="s">
        <v>2619</v>
      </c>
      <c r="BR32" s="38" t="s">
        <v>2620</v>
      </c>
      <c r="BS32" s="38" t="s">
        <v>2621</v>
      </c>
      <c r="BT32" s="38" t="s">
        <v>1579</v>
      </c>
      <c r="BU32" s="38" t="s">
        <v>2622</v>
      </c>
      <c r="BV32" s="38" t="s">
        <v>2623</v>
      </c>
      <c r="BW32" s="38" t="s">
        <v>2624</v>
      </c>
      <c r="BX32" s="38" t="s">
        <v>2618</v>
      </c>
      <c r="BY32" s="38" t="s">
        <v>2625</v>
      </c>
      <c r="BZ32" s="38" t="s">
        <v>2626</v>
      </c>
      <c r="CA32" s="38" t="s">
        <v>2627</v>
      </c>
      <c r="CB32" s="38" t="s">
        <v>2618</v>
      </c>
      <c r="CW32" s="38" t="s">
        <v>2628</v>
      </c>
      <c r="CX32" s="38" t="s">
        <v>2629</v>
      </c>
      <c r="CY32" s="38" t="s">
        <v>2630</v>
      </c>
      <c r="CZ32" s="38" t="s">
        <v>2631</v>
      </c>
      <c r="DA32" s="38" t="s">
        <v>2632</v>
      </c>
      <c r="DB32" s="38" t="s">
        <v>2485</v>
      </c>
      <c r="RW32" s="38" t="s">
        <v>2633</v>
      </c>
      <c r="RX32" s="38" t="s">
        <v>2634</v>
      </c>
      <c r="RY32" s="38" t="s">
        <v>2011</v>
      </c>
      <c r="RZ32" s="38" t="s">
        <v>2078</v>
      </c>
      <c r="SA32" s="38" t="s">
        <v>2079</v>
      </c>
      <c r="SB32" s="38" t="s">
        <v>2635</v>
      </c>
      <c r="SC32" s="38" t="s">
        <v>2081</v>
      </c>
      <c r="SD32" s="38" t="s">
        <v>2082</v>
      </c>
      <c r="SE32" s="38" t="s">
        <v>2013</v>
      </c>
      <c r="SF32" s="38" t="s">
        <v>2636</v>
      </c>
      <c r="TK32" s="38" t="s">
        <v>2637</v>
      </c>
      <c r="TL32" s="38" t="s">
        <v>2638</v>
      </c>
      <c r="TM32" s="38" t="s">
        <v>2639</v>
      </c>
      <c r="TN32" s="38" t="s">
        <v>2640</v>
      </c>
      <c r="TO32" s="38" t="s">
        <v>2641</v>
      </c>
    </row>
    <row r="33" spans="1:540" s="38" customFormat="1" ht="28.5" customHeight="1" x14ac:dyDescent="0.25">
      <c r="A33" s="38" t="s">
        <v>2403</v>
      </c>
      <c r="B33" s="38" t="s">
        <v>611</v>
      </c>
      <c r="C33" s="38" t="s">
        <v>221</v>
      </c>
      <c r="D33" s="38" t="s">
        <v>226</v>
      </c>
      <c r="E33" s="38" t="s">
        <v>229</v>
      </c>
      <c r="F33" s="38">
        <v>27</v>
      </c>
      <c r="G33" s="38">
        <v>63</v>
      </c>
      <c r="H33" s="38">
        <v>90</v>
      </c>
      <c r="I33" s="38">
        <v>6</v>
      </c>
      <c r="J33" s="38" t="s">
        <v>612</v>
      </c>
      <c r="K33" s="38" t="s">
        <v>439</v>
      </c>
      <c r="L33" s="38" t="s">
        <v>613</v>
      </c>
      <c r="M33" s="38">
        <v>4</v>
      </c>
      <c r="N33" s="38">
        <v>8</v>
      </c>
      <c r="O33" s="38">
        <v>12</v>
      </c>
      <c r="P33" s="38" t="s">
        <v>614</v>
      </c>
      <c r="Q33" s="38" t="s">
        <v>615</v>
      </c>
      <c r="R33" s="38" t="s">
        <v>616</v>
      </c>
      <c r="S33" s="38" t="s">
        <v>617</v>
      </c>
      <c r="T33" s="38" t="s">
        <v>618</v>
      </c>
      <c r="U33" s="38" t="s">
        <v>619</v>
      </c>
      <c r="V33" s="38" t="s">
        <v>620</v>
      </c>
      <c r="W33" s="38" t="s">
        <v>621</v>
      </c>
      <c r="X33" s="38" t="s">
        <v>622</v>
      </c>
      <c r="Y33" s="38" t="s">
        <v>623</v>
      </c>
      <c r="Z33" s="38" t="s">
        <v>624</v>
      </c>
      <c r="AA33" s="38" t="s">
        <v>625</v>
      </c>
      <c r="AB33" s="38" t="s">
        <v>626</v>
      </c>
      <c r="BA33" s="38" t="s">
        <v>627</v>
      </c>
      <c r="BB33" s="38" t="s">
        <v>628</v>
      </c>
      <c r="BC33" s="39" t="s">
        <v>746</v>
      </c>
      <c r="BD33" s="39" t="s">
        <v>747</v>
      </c>
      <c r="BE33" s="38" t="s">
        <v>629</v>
      </c>
      <c r="BF33" s="38" t="s">
        <v>98</v>
      </c>
      <c r="BG33" s="38" t="s">
        <v>437</v>
      </c>
      <c r="BH33" s="38" t="s">
        <v>630</v>
      </c>
      <c r="BI33" s="38">
        <v>5</v>
      </c>
      <c r="BJ33" s="38">
        <v>13</v>
      </c>
      <c r="BK33" s="38">
        <v>18</v>
      </c>
      <c r="BL33" s="38" t="s">
        <v>631</v>
      </c>
      <c r="BM33" s="38" t="s">
        <v>632</v>
      </c>
      <c r="BN33" s="38" t="s">
        <v>633</v>
      </c>
      <c r="BO33" s="38" t="s">
        <v>634</v>
      </c>
      <c r="BP33" s="38" t="s">
        <v>635</v>
      </c>
      <c r="BQ33" s="38" t="s">
        <v>636</v>
      </c>
      <c r="BR33" s="38" t="s">
        <v>637</v>
      </c>
      <c r="BS33" s="38" t="s">
        <v>638</v>
      </c>
      <c r="BT33" s="38" t="s">
        <v>639</v>
      </c>
      <c r="BU33" s="38" t="s">
        <v>640</v>
      </c>
      <c r="BV33" s="38" t="s">
        <v>641</v>
      </c>
      <c r="BW33" s="38" t="s">
        <v>642</v>
      </c>
      <c r="BX33" s="38" t="s">
        <v>643</v>
      </c>
      <c r="CW33" s="38" t="s">
        <v>644</v>
      </c>
      <c r="CX33" s="38" t="s">
        <v>645</v>
      </c>
      <c r="CY33" s="39" t="s">
        <v>767</v>
      </c>
      <c r="CZ33" s="39" t="s">
        <v>768</v>
      </c>
      <c r="DA33" s="38" t="s">
        <v>629</v>
      </c>
      <c r="DB33" s="38" t="s">
        <v>98</v>
      </c>
      <c r="DC33" s="38" t="s">
        <v>465</v>
      </c>
      <c r="DD33" s="38" t="s">
        <v>646</v>
      </c>
      <c r="DE33" s="38">
        <v>4</v>
      </c>
      <c r="DF33" s="38">
        <v>8</v>
      </c>
      <c r="DG33" s="38">
        <v>12</v>
      </c>
      <c r="DH33" s="38" t="s">
        <v>647</v>
      </c>
      <c r="DI33" s="38" t="s">
        <v>632</v>
      </c>
      <c r="DJ33" s="38" t="s">
        <v>633</v>
      </c>
      <c r="DK33" s="38" t="s">
        <v>648</v>
      </c>
      <c r="DL33" s="38" t="s">
        <v>649</v>
      </c>
      <c r="DM33" s="38" t="s">
        <v>650</v>
      </c>
      <c r="DN33" s="38" t="s">
        <v>651</v>
      </c>
      <c r="DO33" s="38" t="s">
        <v>652</v>
      </c>
      <c r="DP33" s="38" t="s">
        <v>653</v>
      </c>
      <c r="DQ33" s="38" t="s">
        <v>654</v>
      </c>
      <c r="DR33" s="38" t="s">
        <v>655</v>
      </c>
      <c r="DS33" s="38" t="s">
        <v>656</v>
      </c>
      <c r="DT33" s="38" t="s">
        <v>657</v>
      </c>
      <c r="ES33" s="38" t="s">
        <v>658</v>
      </c>
      <c r="ET33" s="38" t="s">
        <v>659</v>
      </c>
      <c r="EU33" s="39" t="s">
        <v>788</v>
      </c>
      <c r="EV33" s="39" t="s">
        <v>747</v>
      </c>
      <c r="EW33" s="38" t="s">
        <v>629</v>
      </c>
      <c r="EX33" s="38" t="s">
        <v>98</v>
      </c>
      <c r="EY33" s="38" t="s">
        <v>33</v>
      </c>
      <c r="EZ33" s="38" t="s">
        <v>660</v>
      </c>
      <c r="FA33" s="38">
        <v>5</v>
      </c>
      <c r="FB33" s="38">
        <v>13</v>
      </c>
      <c r="FC33" s="38">
        <v>18</v>
      </c>
      <c r="FD33" s="38" t="s">
        <v>661</v>
      </c>
      <c r="FE33" s="38" t="s">
        <v>662</v>
      </c>
      <c r="FF33" s="38" t="s">
        <v>663</v>
      </c>
      <c r="FG33" s="38" t="s">
        <v>1378</v>
      </c>
      <c r="FH33" s="38" t="s">
        <v>664</v>
      </c>
      <c r="FI33" s="38" t="s">
        <v>665</v>
      </c>
      <c r="FJ33" s="38" t="s">
        <v>666</v>
      </c>
      <c r="FK33" s="38" t="s">
        <v>667</v>
      </c>
      <c r="FL33" s="38" t="s">
        <v>653</v>
      </c>
      <c r="FM33" s="38" t="s">
        <v>668</v>
      </c>
      <c r="FN33" s="38" t="s">
        <v>669</v>
      </c>
      <c r="FO33" s="38" t="s">
        <v>670</v>
      </c>
      <c r="FP33" s="38" t="s">
        <v>671</v>
      </c>
      <c r="FQ33" s="38" t="s">
        <v>672</v>
      </c>
      <c r="FR33" s="38" t="s">
        <v>673</v>
      </c>
      <c r="FS33" s="38" t="s">
        <v>674</v>
      </c>
      <c r="FT33" s="38" t="s">
        <v>671</v>
      </c>
      <c r="GO33" s="38" t="s">
        <v>675</v>
      </c>
      <c r="GP33" s="38" t="s">
        <v>801</v>
      </c>
      <c r="GQ33" s="39" t="s">
        <v>767</v>
      </c>
      <c r="GR33" s="39" t="s">
        <v>768</v>
      </c>
      <c r="GS33" s="38" t="s">
        <v>629</v>
      </c>
      <c r="GT33" s="38" t="s">
        <v>98</v>
      </c>
      <c r="GU33" s="38" t="s">
        <v>676</v>
      </c>
      <c r="GV33" s="38" t="s">
        <v>677</v>
      </c>
      <c r="GW33" s="38">
        <v>5</v>
      </c>
      <c r="GX33" s="38">
        <v>13</v>
      </c>
      <c r="GY33" s="38">
        <v>18</v>
      </c>
      <c r="GZ33" s="38" t="s">
        <v>678</v>
      </c>
      <c r="HA33" s="38" t="s">
        <v>679</v>
      </c>
      <c r="HB33" s="38" t="s">
        <v>680</v>
      </c>
      <c r="HC33" s="38" t="s">
        <v>1379</v>
      </c>
      <c r="HD33" s="38" t="s">
        <v>681</v>
      </c>
      <c r="HE33" s="38" t="s">
        <v>682</v>
      </c>
      <c r="HF33" s="38" t="s">
        <v>683</v>
      </c>
      <c r="HG33" s="38" t="s">
        <v>684</v>
      </c>
      <c r="HH33" s="38" t="s">
        <v>685</v>
      </c>
      <c r="HI33" s="38" t="s">
        <v>686</v>
      </c>
      <c r="HJ33" s="38" t="s">
        <v>687</v>
      </c>
      <c r="HK33" s="38" t="s">
        <v>688</v>
      </c>
      <c r="HL33" s="38" t="s">
        <v>689</v>
      </c>
      <c r="IK33" s="38" t="s">
        <v>690</v>
      </c>
      <c r="IL33" s="38" t="s">
        <v>691</v>
      </c>
      <c r="IM33" s="39" t="s">
        <v>802</v>
      </c>
      <c r="IN33" s="39" t="s">
        <v>747</v>
      </c>
      <c r="IO33" s="38" t="s">
        <v>692</v>
      </c>
      <c r="IP33" s="38" t="s">
        <v>98</v>
      </c>
      <c r="IQ33" s="38" t="s">
        <v>35</v>
      </c>
      <c r="IR33" s="38" t="s">
        <v>693</v>
      </c>
      <c r="IS33" s="38">
        <v>4</v>
      </c>
      <c r="IT33" s="38">
        <v>8</v>
      </c>
      <c r="IU33" s="38">
        <v>12</v>
      </c>
      <c r="IV33" s="38" t="s">
        <v>694</v>
      </c>
      <c r="IW33" s="38" t="s">
        <v>695</v>
      </c>
      <c r="IX33" s="38" t="s">
        <v>696</v>
      </c>
      <c r="IY33" s="38" t="s">
        <v>697</v>
      </c>
      <c r="IZ33" s="38" t="s">
        <v>689</v>
      </c>
      <c r="JA33" s="38" t="s">
        <v>698</v>
      </c>
      <c r="JB33" s="38" t="s">
        <v>699</v>
      </c>
      <c r="JC33" s="38" t="s">
        <v>700</v>
      </c>
      <c r="JD33" s="38" t="s">
        <v>664</v>
      </c>
      <c r="JE33" s="38" t="s">
        <v>701</v>
      </c>
      <c r="JF33" s="38" t="s">
        <v>702</v>
      </c>
      <c r="JG33" s="38" t="s">
        <v>703</v>
      </c>
      <c r="JH33" s="38" t="s">
        <v>689</v>
      </c>
      <c r="JI33" s="38" t="s">
        <v>704</v>
      </c>
      <c r="JJ33" s="38" t="s">
        <v>705</v>
      </c>
      <c r="JK33" s="38" t="s">
        <v>706</v>
      </c>
      <c r="JL33" s="38" t="s">
        <v>707</v>
      </c>
      <c r="KG33" s="38" t="s">
        <v>708</v>
      </c>
      <c r="KH33" s="38" t="s">
        <v>709</v>
      </c>
      <c r="KI33" s="39" t="s">
        <v>746</v>
      </c>
      <c r="KJ33" s="39" t="s">
        <v>768</v>
      </c>
      <c r="KK33" s="38" t="s">
        <v>629</v>
      </c>
      <c r="KL33" s="38" t="s">
        <v>98</v>
      </c>
      <c r="RW33" s="38" t="s">
        <v>710</v>
      </c>
      <c r="RX33" s="38" t="s">
        <v>711</v>
      </c>
      <c r="RY33" s="38" t="s">
        <v>712</v>
      </c>
      <c r="RZ33" s="38" t="s">
        <v>713</v>
      </c>
      <c r="TK33" s="38" t="s">
        <v>714</v>
      </c>
      <c r="TL33" s="38" t="s">
        <v>715</v>
      </c>
      <c r="TM33" s="38" t="s">
        <v>716</v>
      </c>
      <c r="TN33" s="38" t="s">
        <v>717</v>
      </c>
      <c r="TO33" s="38" t="s">
        <v>718</v>
      </c>
      <c r="TP33" s="38" t="s">
        <v>719</v>
      </c>
      <c r="TQ33" s="38" t="s">
        <v>720</v>
      </c>
      <c r="TR33" s="38" t="s">
        <v>721</v>
      </c>
    </row>
    <row r="34" spans="1:540" s="38" customFormat="1" ht="28.5" customHeight="1" x14ac:dyDescent="0.25">
      <c r="A34" s="38" t="s">
        <v>2461</v>
      </c>
      <c r="B34" s="38" t="s">
        <v>399</v>
      </c>
      <c r="C34" s="38" t="s">
        <v>221</v>
      </c>
      <c r="D34" s="38" t="s">
        <v>400</v>
      </c>
      <c r="E34" s="38" t="s">
        <v>229</v>
      </c>
      <c r="F34" s="38">
        <v>15</v>
      </c>
      <c r="G34" s="38">
        <v>30</v>
      </c>
      <c r="H34" s="38">
        <v>45</v>
      </c>
      <c r="I34" s="38">
        <v>3</v>
      </c>
      <c r="J34" s="38" t="s">
        <v>401</v>
      </c>
      <c r="K34" s="38" t="s">
        <v>10</v>
      </c>
      <c r="L34" s="38" t="s">
        <v>403</v>
      </c>
      <c r="M34" s="38">
        <v>2</v>
      </c>
      <c r="N34" s="38">
        <v>4</v>
      </c>
      <c r="O34" s="38">
        <v>6</v>
      </c>
      <c r="P34" s="38" t="s">
        <v>402</v>
      </c>
      <c r="Q34" s="38" t="s">
        <v>227</v>
      </c>
      <c r="R34" s="38" t="s">
        <v>404</v>
      </c>
      <c r="S34" s="38" t="s">
        <v>1378</v>
      </c>
      <c r="T34" s="38" t="s">
        <v>405</v>
      </c>
      <c r="U34" s="38" t="s">
        <v>406</v>
      </c>
      <c r="V34" s="38" t="s">
        <v>407</v>
      </c>
      <c r="W34" s="38" t="s">
        <v>408</v>
      </c>
      <c r="X34" s="38" t="s">
        <v>405</v>
      </c>
      <c r="BA34" s="38" t="s">
        <v>738</v>
      </c>
      <c r="BB34" s="38" t="s">
        <v>409</v>
      </c>
      <c r="BC34" s="39" t="s">
        <v>739</v>
      </c>
      <c r="BD34" s="39" t="s">
        <v>740</v>
      </c>
      <c r="BE34" s="38" t="s">
        <v>410</v>
      </c>
      <c r="BF34" s="38" t="s">
        <v>284</v>
      </c>
      <c r="BG34" s="38" t="s">
        <v>31</v>
      </c>
      <c r="BH34" s="38" t="s">
        <v>411</v>
      </c>
      <c r="BI34" s="38">
        <v>5</v>
      </c>
      <c r="BJ34" s="38">
        <v>10</v>
      </c>
      <c r="BK34" s="38">
        <v>15</v>
      </c>
      <c r="BL34" s="38" t="s">
        <v>412</v>
      </c>
      <c r="BM34" s="38" t="s">
        <v>413</v>
      </c>
      <c r="BN34" s="38" t="s">
        <v>414</v>
      </c>
      <c r="BO34" s="38" t="s">
        <v>1378</v>
      </c>
      <c r="BP34" s="38" t="s">
        <v>405</v>
      </c>
      <c r="BQ34" s="38" t="s">
        <v>415</v>
      </c>
      <c r="BR34" s="38" t="s">
        <v>416</v>
      </c>
      <c r="BS34" s="38" t="s">
        <v>417</v>
      </c>
      <c r="BT34" s="38" t="s">
        <v>418</v>
      </c>
      <c r="CW34" s="38" t="s">
        <v>760</v>
      </c>
      <c r="CX34" s="38" t="s">
        <v>761</v>
      </c>
      <c r="CY34" s="39" t="s">
        <v>762</v>
      </c>
      <c r="CZ34" s="39" t="s">
        <v>763</v>
      </c>
      <c r="DA34" s="38" t="s">
        <v>419</v>
      </c>
      <c r="DB34" s="38" t="s">
        <v>98</v>
      </c>
      <c r="DC34" s="38" t="s">
        <v>32</v>
      </c>
      <c r="DD34" s="38" t="s">
        <v>420</v>
      </c>
      <c r="DE34" s="38">
        <v>8</v>
      </c>
      <c r="DF34" s="38">
        <v>16</v>
      </c>
      <c r="DG34" s="38">
        <v>24</v>
      </c>
      <c r="DH34" s="38" t="s">
        <v>421</v>
      </c>
      <c r="DI34" s="38" t="s">
        <v>422</v>
      </c>
      <c r="DJ34" s="38" t="s">
        <v>423</v>
      </c>
      <c r="DK34" s="38" t="s">
        <v>424</v>
      </c>
      <c r="DL34" s="38" t="s">
        <v>405</v>
      </c>
      <c r="DM34" s="38" t="s">
        <v>425</v>
      </c>
      <c r="DN34" s="38" t="s">
        <v>426</v>
      </c>
      <c r="DO34" s="38" t="s">
        <v>1378</v>
      </c>
      <c r="DP34" s="38" t="s">
        <v>781</v>
      </c>
      <c r="ES34" s="38" t="s">
        <v>782</v>
      </c>
      <c r="ET34" s="38" t="s">
        <v>783</v>
      </c>
      <c r="EU34" s="39" t="s">
        <v>784</v>
      </c>
      <c r="EV34" s="39" t="s">
        <v>785</v>
      </c>
      <c r="EW34" s="38" t="s">
        <v>427</v>
      </c>
      <c r="EX34" s="38" t="s">
        <v>284</v>
      </c>
      <c r="RW34" s="38" t="s">
        <v>428</v>
      </c>
      <c r="RX34" s="38" t="s">
        <v>429</v>
      </c>
      <c r="TK34" s="38" t="s">
        <v>430</v>
      </c>
      <c r="TL34" s="38" t="s">
        <v>431</v>
      </c>
      <c r="TM34" s="38" t="s">
        <v>433</v>
      </c>
      <c r="TN34" s="38" t="s">
        <v>432</v>
      </c>
      <c r="TO34" s="38" t="s">
        <v>434</v>
      </c>
      <c r="TP34" s="38" t="s">
        <v>435</v>
      </c>
      <c r="TQ34" s="38" t="s">
        <v>789</v>
      </c>
      <c r="TR34" s="38" t="s">
        <v>790</v>
      </c>
    </row>
    <row r="35" spans="1:540" s="38" customFormat="1" ht="28.5" customHeight="1" x14ac:dyDescent="0.25">
      <c r="A35" s="38" t="s">
        <v>2532</v>
      </c>
      <c r="B35" s="38" t="s">
        <v>225</v>
      </c>
      <c r="C35" s="38" t="s">
        <v>221</v>
      </c>
      <c r="D35" s="38" t="s">
        <v>226</v>
      </c>
      <c r="E35" s="38" t="s">
        <v>803</v>
      </c>
      <c r="F35" s="38">
        <v>23</v>
      </c>
      <c r="G35" s="38">
        <v>52</v>
      </c>
      <c r="H35" s="38">
        <v>75</v>
      </c>
      <c r="I35" s="38">
        <v>5</v>
      </c>
      <c r="J35" s="38" t="s">
        <v>804</v>
      </c>
      <c r="K35" s="38" t="s">
        <v>10</v>
      </c>
      <c r="L35" s="38" t="s">
        <v>227</v>
      </c>
      <c r="M35" s="38">
        <v>3</v>
      </c>
      <c r="N35" s="38">
        <v>2</v>
      </c>
      <c r="O35" s="38">
        <v>5</v>
      </c>
      <c r="P35" s="38" t="s">
        <v>805</v>
      </c>
      <c r="Q35" s="38" t="s">
        <v>806</v>
      </c>
      <c r="R35" s="38" t="s">
        <v>807</v>
      </c>
      <c r="S35" s="38" t="s">
        <v>1379</v>
      </c>
      <c r="T35" s="38" t="s">
        <v>808</v>
      </c>
      <c r="U35" s="38" t="s">
        <v>809</v>
      </c>
      <c r="V35" s="38" t="s">
        <v>810</v>
      </c>
      <c r="W35" s="38" t="s">
        <v>811</v>
      </c>
      <c r="X35" s="38" t="s">
        <v>812</v>
      </c>
      <c r="Y35" s="38" t="s">
        <v>813</v>
      </c>
      <c r="Z35" s="38" t="s">
        <v>814</v>
      </c>
      <c r="AA35" s="38" t="s">
        <v>815</v>
      </c>
      <c r="AB35" s="38" t="s">
        <v>808</v>
      </c>
      <c r="AC35" s="38" t="s">
        <v>816</v>
      </c>
      <c r="AD35" s="38" t="s">
        <v>817</v>
      </c>
      <c r="AE35" s="38" t="s">
        <v>818</v>
      </c>
      <c r="AF35" s="38" t="s">
        <v>808</v>
      </c>
      <c r="BA35" s="38" t="s">
        <v>819</v>
      </c>
      <c r="BB35" s="38" t="s">
        <v>820</v>
      </c>
      <c r="BC35" s="39" t="s">
        <v>821</v>
      </c>
      <c r="BD35" s="39" t="s">
        <v>822</v>
      </c>
      <c r="BE35" s="38" t="s">
        <v>823</v>
      </c>
      <c r="BF35" s="38" t="s">
        <v>228</v>
      </c>
      <c r="BG35" s="38" t="s">
        <v>31</v>
      </c>
      <c r="BH35" s="38" t="s">
        <v>824</v>
      </c>
      <c r="BI35" s="38">
        <v>5</v>
      </c>
      <c r="BJ35" s="38">
        <v>10</v>
      </c>
      <c r="BK35" s="38">
        <v>15</v>
      </c>
      <c r="BL35" s="38" t="s">
        <v>825</v>
      </c>
      <c r="BM35" s="38" t="s">
        <v>826</v>
      </c>
      <c r="BN35" s="38" t="s">
        <v>827</v>
      </c>
      <c r="BO35" s="38" t="s">
        <v>828</v>
      </c>
      <c r="BP35" s="38" t="s">
        <v>829</v>
      </c>
      <c r="BQ35" s="38" t="s">
        <v>830</v>
      </c>
      <c r="BR35" s="38" t="s">
        <v>831</v>
      </c>
      <c r="BS35" s="38" t="s">
        <v>832</v>
      </c>
      <c r="BT35" s="38" t="s">
        <v>833</v>
      </c>
      <c r="BU35" s="38" t="s">
        <v>834</v>
      </c>
      <c r="BV35" s="38" t="s">
        <v>835</v>
      </c>
      <c r="BW35" s="38" t="s">
        <v>836</v>
      </c>
      <c r="BX35" s="38" t="s">
        <v>829</v>
      </c>
      <c r="CW35" s="38" t="s">
        <v>837</v>
      </c>
      <c r="CX35" s="38" t="s">
        <v>838</v>
      </c>
      <c r="CY35" s="39" t="s">
        <v>839</v>
      </c>
      <c r="CZ35" s="39" t="s">
        <v>840</v>
      </c>
      <c r="DA35" s="38" t="s">
        <v>841</v>
      </c>
      <c r="DB35" s="38" t="s">
        <v>842</v>
      </c>
      <c r="DC35" s="38" t="s">
        <v>32</v>
      </c>
      <c r="DD35" s="38" t="s">
        <v>843</v>
      </c>
      <c r="DE35" s="38">
        <v>15</v>
      </c>
      <c r="DF35" s="38">
        <v>40</v>
      </c>
      <c r="DG35" s="38">
        <v>55</v>
      </c>
      <c r="DH35" s="38" t="s">
        <v>844</v>
      </c>
      <c r="DI35" s="38" t="s">
        <v>845</v>
      </c>
      <c r="DJ35" s="38" t="s">
        <v>846</v>
      </c>
      <c r="DK35" s="38" t="s">
        <v>847</v>
      </c>
      <c r="DL35" s="38" t="s">
        <v>848</v>
      </c>
      <c r="DM35" s="38" t="s">
        <v>849</v>
      </c>
      <c r="DN35" s="38" t="s">
        <v>850</v>
      </c>
      <c r="DO35" s="38" t="s">
        <v>851</v>
      </c>
      <c r="DP35" s="38" t="s">
        <v>848</v>
      </c>
      <c r="DQ35" s="38" t="s">
        <v>852</v>
      </c>
      <c r="DR35" s="38" t="s">
        <v>853</v>
      </c>
      <c r="DS35" s="38" t="s">
        <v>854</v>
      </c>
      <c r="DT35" s="38" t="s">
        <v>848</v>
      </c>
      <c r="DU35" s="38" t="s">
        <v>855</v>
      </c>
      <c r="DV35" s="38" t="s">
        <v>856</v>
      </c>
      <c r="DW35" s="38" t="s">
        <v>857</v>
      </c>
      <c r="DX35" s="38" t="s">
        <v>848</v>
      </c>
      <c r="DY35" s="38" t="s">
        <v>858</v>
      </c>
      <c r="DZ35" s="38" t="s">
        <v>859</v>
      </c>
      <c r="EA35" s="38" t="s">
        <v>860</v>
      </c>
      <c r="EB35" s="38" t="s">
        <v>848</v>
      </c>
      <c r="ES35" s="38" t="s">
        <v>861</v>
      </c>
      <c r="ET35" s="38" t="s">
        <v>862</v>
      </c>
      <c r="EU35" s="39" t="s">
        <v>839</v>
      </c>
      <c r="EV35" s="39" t="s">
        <v>863</v>
      </c>
      <c r="EW35" s="38" t="s">
        <v>864</v>
      </c>
      <c r="EX35" s="38" t="s">
        <v>865</v>
      </c>
      <c r="KI35" s="39"/>
      <c r="KJ35" s="39"/>
      <c r="RW35" s="38" t="s">
        <v>866</v>
      </c>
      <c r="RX35" s="38" t="s">
        <v>867</v>
      </c>
      <c r="TK35" s="38" t="s">
        <v>868</v>
      </c>
      <c r="TL35" s="38" t="s">
        <v>869</v>
      </c>
      <c r="TM35" s="38" t="s">
        <v>870</v>
      </c>
      <c r="TN35" s="38" t="s">
        <v>871</v>
      </c>
      <c r="TO35" s="38" t="s">
        <v>872</v>
      </c>
      <c r="TP35" s="38" t="s">
        <v>873</v>
      </c>
      <c r="TQ35" s="38" t="s">
        <v>874</v>
      </c>
    </row>
    <row r="36" spans="1:540" s="38" customFormat="1" ht="28.5" customHeight="1" x14ac:dyDescent="0.25">
      <c r="A36" s="38" t="s">
        <v>2595</v>
      </c>
      <c r="B36" s="38" t="s">
        <v>489</v>
      </c>
      <c r="C36" s="38" t="s">
        <v>221</v>
      </c>
      <c r="D36" s="38" t="s">
        <v>226</v>
      </c>
      <c r="E36" s="38" t="s">
        <v>229</v>
      </c>
      <c r="F36" s="38">
        <v>23</v>
      </c>
      <c r="G36" s="38">
        <v>52</v>
      </c>
      <c r="H36" s="38">
        <v>75</v>
      </c>
      <c r="I36" s="38">
        <v>5</v>
      </c>
      <c r="J36" s="38" t="s">
        <v>1396</v>
      </c>
      <c r="K36" s="38" t="s">
        <v>439</v>
      </c>
      <c r="L36" s="38" t="s">
        <v>490</v>
      </c>
      <c r="M36" s="38">
        <v>3</v>
      </c>
      <c r="N36" s="38">
        <v>6</v>
      </c>
      <c r="O36" s="38">
        <v>9</v>
      </c>
      <c r="P36" s="38" t="s">
        <v>491</v>
      </c>
      <c r="Q36" s="38" t="s">
        <v>492</v>
      </c>
      <c r="R36" s="38" t="s">
        <v>493</v>
      </c>
      <c r="S36" s="38" t="s">
        <v>494</v>
      </c>
      <c r="T36" s="38" t="s">
        <v>495</v>
      </c>
      <c r="U36" s="38" t="s">
        <v>496</v>
      </c>
      <c r="V36" s="38" t="s">
        <v>497</v>
      </c>
      <c r="W36" s="38" t="s">
        <v>498</v>
      </c>
      <c r="X36" s="38" t="s">
        <v>495</v>
      </c>
      <c r="Y36" s="38" t="s">
        <v>499</v>
      </c>
      <c r="Z36" s="38" t="s">
        <v>500</v>
      </c>
      <c r="AA36" s="38" t="s">
        <v>501</v>
      </c>
      <c r="AB36" s="38" t="s">
        <v>495</v>
      </c>
      <c r="BA36" s="38" t="s">
        <v>742</v>
      </c>
      <c r="BB36" s="38" t="s">
        <v>502</v>
      </c>
      <c r="BC36" s="39" t="s">
        <v>743</v>
      </c>
      <c r="BD36" s="39" t="s">
        <v>744</v>
      </c>
      <c r="BE36" s="38" t="s">
        <v>503</v>
      </c>
      <c r="BF36" s="38" t="s">
        <v>314</v>
      </c>
      <c r="BG36" s="38" t="s">
        <v>437</v>
      </c>
      <c r="BH36" s="38" t="s">
        <v>504</v>
      </c>
      <c r="BI36" s="38">
        <v>11</v>
      </c>
      <c r="BJ36" s="38">
        <v>18</v>
      </c>
      <c r="BK36" s="38">
        <v>29</v>
      </c>
      <c r="BL36" s="38" t="s">
        <v>505</v>
      </c>
      <c r="BM36" s="38" t="s">
        <v>506</v>
      </c>
      <c r="BN36" s="38" t="s">
        <v>507</v>
      </c>
      <c r="BO36" s="38" t="s">
        <v>508</v>
      </c>
      <c r="BP36" s="38" t="s">
        <v>495</v>
      </c>
      <c r="BQ36" s="38" t="s">
        <v>509</v>
      </c>
      <c r="BR36" s="38" t="s">
        <v>510</v>
      </c>
      <c r="BS36" s="38" t="s">
        <v>511</v>
      </c>
      <c r="BT36" s="38" t="s">
        <v>512</v>
      </c>
      <c r="CW36" s="38" t="s">
        <v>765</v>
      </c>
      <c r="CX36" s="38" t="s">
        <v>513</v>
      </c>
      <c r="CY36" s="39" t="s">
        <v>743</v>
      </c>
      <c r="CZ36" s="39" t="s">
        <v>744</v>
      </c>
      <c r="DA36" s="38" t="s">
        <v>514</v>
      </c>
      <c r="DB36" s="38" t="s">
        <v>376</v>
      </c>
      <c r="DC36" s="38" t="s">
        <v>465</v>
      </c>
      <c r="DD36" s="38" t="s">
        <v>515</v>
      </c>
      <c r="DE36" s="38">
        <v>2</v>
      </c>
      <c r="DF36" s="38">
        <v>10</v>
      </c>
      <c r="DG36" s="38">
        <v>12</v>
      </c>
      <c r="DH36" s="38" t="s">
        <v>516</v>
      </c>
      <c r="DI36" s="38" t="s">
        <v>1397</v>
      </c>
      <c r="DJ36" s="38" t="s">
        <v>517</v>
      </c>
      <c r="DK36" s="38" t="s">
        <v>518</v>
      </c>
      <c r="DL36" s="38" t="s">
        <v>512</v>
      </c>
      <c r="DM36" s="38" t="s">
        <v>519</v>
      </c>
      <c r="DN36" s="38" t="s">
        <v>520</v>
      </c>
      <c r="DO36" s="38" t="s">
        <v>521</v>
      </c>
      <c r="DP36" s="38" t="s">
        <v>522</v>
      </c>
      <c r="ES36" s="38" t="s">
        <v>787</v>
      </c>
      <c r="ET36" s="38" t="s">
        <v>523</v>
      </c>
      <c r="EU36" s="39" t="s">
        <v>743</v>
      </c>
      <c r="EV36" s="39" t="s">
        <v>744</v>
      </c>
      <c r="EW36" s="38" t="s">
        <v>524</v>
      </c>
      <c r="EX36" s="38" t="s">
        <v>376</v>
      </c>
      <c r="EY36" s="38" t="s">
        <v>33</v>
      </c>
      <c r="EZ36" s="38" t="s">
        <v>525</v>
      </c>
      <c r="FA36" s="38">
        <v>7</v>
      </c>
      <c r="FB36" s="38">
        <v>18</v>
      </c>
      <c r="FC36" s="38">
        <v>25</v>
      </c>
      <c r="FD36" s="38" t="s">
        <v>526</v>
      </c>
      <c r="FE36" s="38" t="s">
        <v>527</v>
      </c>
      <c r="FF36" s="38" t="s">
        <v>528</v>
      </c>
      <c r="FG36" s="38" t="s">
        <v>529</v>
      </c>
      <c r="FH36" s="38" t="s">
        <v>512</v>
      </c>
      <c r="FI36" s="38" t="s">
        <v>530</v>
      </c>
      <c r="FJ36" s="38" t="s">
        <v>531</v>
      </c>
      <c r="FK36" s="38" t="s">
        <v>532</v>
      </c>
      <c r="FL36" s="38" t="s">
        <v>522</v>
      </c>
      <c r="FM36" s="38" t="s">
        <v>533</v>
      </c>
      <c r="FN36" s="38" t="s">
        <v>534</v>
      </c>
      <c r="FO36" s="38" t="s">
        <v>535</v>
      </c>
      <c r="FP36" s="38" t="s">
        <v>512</v>
      </c>
      <c r="GO36" s="38" t="s">
        <v>794</v>
      </c>
      <c r="GP36" s="38" t="s">
        <v>536</v>
      </c>
      <c r="GQ36" s="39" t="s">
        <v>795</v>
      </c>
      <c r="GR36" s="39" t="s">
        <v>796</v>
      </c>
      <c r="GS36" s="38" t="s">
        <v>524</v>
      </c>
      <c r="GT36" s="38" t="s">
        <v>376</v>
      </c>
      <c r="RW36" s="38" t="s">
        <v>391</v>
      </c>
      <c r="RX36" s="38" t="s">
        <v>774</v>
      </c>
      <c r="RY36" s="38" t="s">
        <v>537</v>
      </c>
      <c r="RZ36" s="38" t="s">
        <v>797</v>
      </c>
      <c r="SA36" s="38" t="s">
        <v>538</v>
      </c>
      <c r="SB36" s="38" t="s">
        <v>798</v>
      </c>
      <c r="TK36" s="38" t="s">
        <v>799</v>
      </c>
      <c r="TL36" s="38" t="s">
        <v>539</v>
      </c>
      <c r="TM36" s="38" t="s">
        <v>540</v>
      </c>
      <c r="TN36" s="38" t="s">
        <v>541</v>
      </c>
      <c r="TO36" s="38" t="s">
        <v>542</v>
      </c>
      <c r="TP36" s="38" t="s">
        <v>543</v>
      </c>
      <c r="TQ36" s="38" t="s">
        <v>544</v>
      </c>
    </row>
    <row r="37" spans="1:540" s="38" customFormat="1" ht="28.5" customHeight="1" x14ac:dyDescent="0.25">
      <c r="A37" s="38" t="s">
        <v>2642</v>
      </c>
      <c r="B37" s="38" t="s">
        <v>2023</v>
      </c>
      <c r="C37" s="38" t="s">
        <v>1044</v>
      </c>
      <c r="D37" s="38" t="s">
        <v>1755</v>
      </c>
      <c r="E37" s="38" t="s">
        <v>1959</v>
      </c>
      <c r="F37" s="38">
        <v>18</v>
      </c>
      <c r="G37" s="38">
        <v>42</v>
      </c>
      <c r="H37" s="38">
        <v>60</v>
      </c>
      <c r="I37" s="38">
        <v>4</v>
      </c>
      <c r="J37" s="38" t="s">
        <v>2024</v>
      </c>
      <c r="K37" s="38" t="s">
        <v>439</v>
      </c>
      <c r="L37" s="38" t="s">
        <v>2025</v>
      </c>
      <c r="M37" s="38">
        <v>6</v>
      </c>
      <c r="N37" s="38">
        <v>8</v>
      </c>
      <c r="O37" s="38">
        <v>14</v>
      </c>
      <c r="P37" s="38" t="s">
        <v>2026</v>
      </c>
      <c r="Q37" s="38" t="s">
        <v>2027</v>
      </c>
      <c r="R37" s="38" t="s">
        <v>2028</v>
      </c>
      <c r="S37" s="38" t="s">
        <v>2029</v>
      </c>
      <c r="T37" s="38" t="s">
        <v>2030</v>
      </c>
      <c r="U37" s="38" t="s">
        <v>2031</v>
      </c>
      <c r="V37" s="38" t="s">
        <v>2032</v>
      </c>
      <c r="W37" s="38" t="s">
        <v>2033</v>
      </c>
      <c r="X37" s="38" t="s">
        <v>2030</v>
      </c>
      <c r="Y37" s="38" t="s">
        <v>2034</v>
      </c>
      <c r="Z37" s="38" t="s">
        <v>2035</v>
      </c>
      <c r="AA37" s="38" t="s">
        <v>2036</v>
      </c>
      <c r="AB37" s="38" t="s">
        <v>2030</v>
      </c>
      <c r="AC37" s="38" t="s">
        <v>2037</v>
      </c>
      <c r="AD37" s="38" t="s">
        <v>2038</v>
      </c>
      <c r="AE37" s="38" t="s">
        <v>2039</v>
      </c>
      <c r="AF37" s="38" t="s">
        <v>2030</v>
      </c>
      <c r="BA37" s="38" t="s">
        <v>2040</v>
      </c>
      <c r="BB37" s="38" t="s">
        <v>2041</v>
      </c>
      <c r="BC37" s="38" t="s">
        <v>2042</v>
      </c>
      <c r="BD37" s="38" t="s">
        <v>2043</v>
      </c>
      <c r="BE37" s="38" t="s">
        <v>2044</v>
      </c>
      <c r="BF37" s="38" t="s">
        <v>2045</v>
      </c>
      <c r="BG37" s="38" t="s">
        <v>437</v>
      </c>
      <c r="BH37" s="38" t="s">
        <v>2046</v>
      </c>
      <c r="BI37" s="38">
        <v>6</v>
      </c>
      <c r="BJ37" s="38">
        <v>12</v>
      </c>
      <c r="BK37" s="38">
        <v>18</v>
      </c>
      <c r="BL37" s="38" t="s">
        <v>2047</v>
      </c>
      <c r="BM37" s="38" t="s">
        <v>2048</v>
      </c>
      <c r="BN37" s="38" t="s">
        <v>2049</v>
      </c>
      <c r="BO37" s="38" t="s">
        <v>1378</v>
      </c>
      <c r="BP37" s="38" t="s">
        <v>2030</v>
      </c>
      <c r="BQ37" s="38" t="s">
        <v>2050</v>
      </c>
      <c r="BR37" s="38" t="s">
        <v>2051</v>
      </c>
      <c r="BS37" s="38" t="s">
        <v>2052</v>
      </c>
      <c r="BT37" s="38" t="s">
        <v>2030</v>
      </c>
      <c r="BU37" s="38" t="s">
        <v>2053</v>
      </c>
      <c r="BV37" s="38" t="s">
        <v>2054</v>
      </c>
      <c r="BW37" s="38" t="s">
        <v>2055</v>
      </c>
      <c r="BX37" s="38" t="s">
        <v>2030</v>
      </c>
      <c r="BY37" s="38" t="s">
        <v>2056</v>
      </c>
      <c r="BZ37" s="38" t="s">
        <v>2057</v>
      </c>
      <c r="CA37" s="38" t="s">
        <v>2058</v>
      </c>
      <c r="CB37" s="38" t="s">
        <v>2030</v>
      </c>
      <c r="CW37" s="38" t="s">
        <v>2059</v>
      </c>
      <c r="CX37" s="38" t="s">
        <v>2060</v>
      </c>
      <c r="CY37" s="38" t="s">
        <v>2061</v>
      </c>
      <c r="CZ37" s="38" t="s">
        <v>2062</v>
      </c>
      <c r="DA37" s="38" t="s">
        <v>2063</v>
      </c>
      <c r="DB37" s="38" t="s">
        <v>2064</v>
      </c>
      <c r="DC37" s="38" t="s">
        <v>465</v>
      </c>
      <c r="DD37" s="38" t="s">
        <v>2065</v>
      </c>
      <c r="DE37" s="38">
        <v>6</v>
      </c>
      <c r="DF37" s="38">
        <v>22</v>
      </c>
      <c r="DG37" s="38">
        <v>28</v>
      </c>
      <c r="DH37" s="38" t="s">
        <v>2066</v>
      </c>
      <c r="DI37" s="38" t="s">
        <v>2067</v>
      </c>
      <c r="DJ37" s="38" t="s">
        <v>2068</v>
      </c>
      <c r="DK37" s="38" t="s">
        <v>2069</v>
      </c>
      <c r="DL37" s="38" t="s">
        <v>2030</v>
      </c>
      <c r="DM37" s="38" t="s">
        <v>2070</v>
      </c>
      <c r="DN37" s="38" t="s">
        <v>2071</v>
      </c>
      <c r="DO37" s="38" t="s">
        <v>2072</v>
      </c>
      <c r="DP37" s="38" t="s">
        <v>2030</v>
      </c>
      <c r="ES37" s="38" t="s">
        <v>2073</v>
      </c>
      <c r="ET37" s="38" t="s">
        <v>2074</v>
      </c>
      <c r="EU37" s="38" t="s">
        <v>2075</v>
      </c>
      <c r="EV37" s="38" t="s">
        <v>2076</v>
      </c>
      <c r="EW37" s="38" t="s">
        <v>2077</v>
      </c>
      <c r="EX37" s="38" t="s">
        <v>98</v>
      </c>
      <c r="RW37" s="38" t="s">
        <v>2011</v>
      </c>
      <c r="RX37" s="38" t="s">
        <v>2078</v>
      </c>
      <c r="RY37" s="38" t="s">
        <v>2079</v>
      </c>
      <c r="RZ37" s="38" t="s">
        <v>2080</v>
      </c>
      <c r="SA37" s="38" t="s">
        <v>2081</v>
      </c>
      <c r="SB37" s="38" t="s">
        <v>2082</v>
      </c>
      <c r="SC37" s="38" t="s">
        <v>2013</v>
      </c>
      <c r="SD37" s="38" t="s">
        <v>2083</v>
      </c>
      <c r="TK37" s="38" t="s">
        <v>2084</v>
      </c>
      <c r="TL37" s="38" t="s">
        <v>2085</v>
      </c>
      <c r="TM37" s="38" t="s">
        <v>2086</v>
      </c>
      <c r="TN37" s="38" t="s">
        <v>2087</v>
      </c>
      <c r="TO37" s="38" t="s">
        <v>2088</v>
      </c>
      <c r="TP37" s="38" t="s">
        <v>2089</v>
      </c>
      <c r="TQ37" s="38" t="s">
        <v>2090</v>
      </c>
      <c r="TR37" s="38" t="s">
        <v>2091</v>
      </c>
      <c r="TS37" s="38" t="s">
        <v>2092</v>
      </c>
    </row>
    <row r="38" spans="1:540" s="38" customFormat="1" ht="28.5" customHeight="1" x14ac:dyDescent="0.25">
      <c r="A38" s="38" t="s">
        <v>2710</v>
      </c>
      <c r="B38" s="38" t="s">
        <v>131</v>
      </c>
      <c r="C38" s="38" t="s">
        <v>1044</v>
      </c>
      <c r="D38" s="38" t="s">
        <v>1045</v>
      </c>
      <c r="E38" s="38" t="s">
        <v>1400</v>
      </c>
      <c r="F38" s="38">
        <v>22</v>
      </c>
      <c r="G38" s="38">
        <v>53</v>
      </c>
      <c r="H38" s="38">
        <v>75</v>
      </c>
      <c r="I38" s="38">
        <v>5</v>
      </c>
      <c r="J38" s="38" t="s">
        <v>1457</v>
      </c>
      <c r="K38" s="38" t="s">
        <v>439</v>
      </c>
      <c r="L38" s="38" t="s">
        <v>1458</v>
      </c>
      <c r="M38" s="38">
        <v>8</v>
      </c>
      <c r="N38" s="38">
        <v>17</v>
      </c>
      <c r="O38" s="38">
        <v>25</v>
      </c>
      <c r="P38" s="38" t="s">
        <v>1459</v>
      </c>
      <c r="Q38" s="38" t="s">
        <v>1460</v>
      </c>
      <c r="R38" s="38" t="s">
        <v>1461</v>
      </c>
      <c r="S38" s="38" t="s">
        <v>1462</v>
      </c>
      <c r="T38" s="38" t="s">
        <v>1463</v>
      </c>
      <c r="U38" s="38" t="s">
        <v>1464</v>
      </c>
      <c r="V38" s="38" t="s">
        <v>1465</v>
      </c>
      <c r="W38" s="38" t="s">
        <v>1466</v>
      </c>
      <c r="X38" s="38" t="s">
        <v>1463</v>
      </c>
      <c r="Y38" s="38" t="s">
        <v>1467</v>
      </c>
      <c r="Z38" s="38" t="s">
        <v>1468</v>
      </c>
      <c r="AA38" s="38" t="s">
        <v>1469</v>
      </c>
      <c r="AB38" s="38" t="s">
        <v>1463</v>
      </c>
      <c r="AC38" s="38" t="s">
        <v>1470</v>
      </c>
      <c r="AD38" s="38" t="s">
        <v>1471</v>
      </c>
      <c r="AE38" s="38" t="s">
        <v>1472</v>
      </c>
      <c r="AF38" s="38" t="s">
        <v>1463</v>
      </c>
      <c r="BA38" s="38" t="s">
        <v>1473</v>
      </c>
      <c r="BB38" s="38" t="s">
        <v>1474</v>
      </c>
      <c r="BC38" s="39" t="s">
        <v>1475</v>
      </c>
      <c r="BD38" s="39" t="s">
        <v>1476</v>
      </c>
      <c r="BE38" s="38" t="s">
        <v>1477</v>
      </c>
      <c r="BF38" s="38" t="s">
        <v>228</v>
      </c>
      <c r="BG38" s="38" t="s">
        <v>437</v>
      </c>
      <c r="BH38" s="38" t="s">
        <v>1478</v>
      </c>
      <c r="BI38" s="38">
        <v>7</v>
      </c>
      <c r="BJ38" s="38">
        <v>18</v>
      </c>
      <c r="BK38" s="38">
        <v>25</v>
      </c>
      <c r="BL38" s="38" t="s">
        <v>1479</v>
      </c>
      <c r="BM38" s="38" t="s">
        <v>1480</v>
      </c>
      <c r="BN38" s="38" t="s">
        <v>1481</v>
      </c>
      <c r="BO38" s="38" t="s">
        <v>1482</v>
      </c>
      <c r="BP38" s="38" t="s">
        <v>1463</v>
      </c>
      <c r="BQ38" s="38" t="s">
        <v>1483</v>
      </c>
      <c r="BR38" s="38" t="s">
        <v>1484</v>
      </c>
      <c r="BS38" s="38" t="s">
        <v>1485</v>
      </c>
      <c r="BT38" s="38" t="s">
        <v>1463</v>
      </c>
      <c r="BU38" s="38" t="s">
        <v>1486</v>
      </c>
      <c r="BV38" s="38" t="s">
        <v>1487</v>
      </c>
      <c r="BW38" s="38" t="s">
        <v>1488</v>
      </c>
      <c r="BX38" s="38" t="s">
        <v>1463</v>
      </c>
      <c r="BY38" s="38" t="s">
        <v>1489</v>
      </c>
      <c r="BZ38" s="38" t="s">
        <v>1490</v>
      </c>
      <c r="CA38" s="38" t="s">
        <v>1491</v>
      </c>
      <c r="CB38" s="38" t="s">
        <v>1463</v>
      </c>
      <c r="CC38" s="38" t="s">
        <v>1492</v>
      </c>
      <c r="CD38" s="38" t="s">
        <v>1493</v>
      </c>
      <c r="CE38" s="38" t="s">
        <v>1494</v>
      </c>
      <c r="CF38" s="38" t="s">
        <v>1463</v>
      </c>
      <c r="CW38" s="38" t="s">
        <v>1495</v>
      </c>
      <c r="CX38" s="38" t="s">
        <v>1496</v>
      </c>
      <c r="CY38" s="39" t="s">
        <v>1497</v>
      </c>
      <c r="CZ38" s="39" t="s">
        <v>1498</v>
      </c>
      <c r="DA38" s="38" t="s">
        <v>1499</v>
      </c>
      <c r="DB38" s="38" t="s">
        <v>228</v>
      </c>
      <c r="DC38" s="38" t="s">
        <v>465</v>
      </c>
      <c r="DD38" s="38" t="s">
        <v>1500</v>
      </c>
      <c r="DE38" s="38">
        <v>7</v>
      </c>
      <c r="DF38" s="38">
        <v>18</v>
      </c>
      <c r="DG38" s="38">
        <v>25</v>
      </c>
      <c r="DH38" s="38" t="s">
        <v>1501</v>
      </c>
      <c r="DI38" s="38" t="s">
        <v>1502</v>
      </c>
      <c r="DJ38" s="38" t="s">
        <v>1503</v>
      </c>
      <c r="DK38" s="38" t="s">
        <v>1504</v>
      </c>
      <c r="DL38" s="38" t="s">
        <v>1463</v>
      </c>
      <c r="DM38" s="38" t="s">
        <v>1505</v>
      </c>
      <c r="DN38" s="38" t="s">
        <v>1506</v>
      </c>
      <c r="DO38" s="38" t="s">
        <v>1507</v>
      </c>
      <c r="DP38" s="38" t="s">
        <v>1463</v>
      </c>
      <c r="DQ38" s="38" t="s">
        <v>1508</v>
      </c>
      <c r="DR38" s="38" t="s">
        <v>1509</v>
      </c>
      <c r="DS38" s="38" t="s">
        <v>1510</v>
      </c>
      <c r="DT38" s="38" t="s">
        <v>1463</v>
      </c>
      <c r="DU38" s="38" t="s">
        <v>1511</v>
      </c>
      <c r="DV38" s="38" t="s">
        <v>1512</v>
      </c>
      <c r="DW38" s="38" t="s">
        <v>1513</v>
      </c>
      <c r="DX38" s="38" t="s">
        <v>1463</v>
      </c>
      <c r="ES38" s="38" t="s">
        <v>1514</v>
      </c>
      <c r="ET38" s="38" t="s">
        <v>1515</v>
      </c>
      <c r="EU38" s="39" t="s">
        <v>1497</v>
      </c>
      <c r="EV38" s="39" t="s">
        <v>1498</v>
      </c>
      <c r="EW38" s="38" t="s">
        <v>1499</v>
      </c>
      <c r="EX38" s="38" t="s">
        <v>228</v>
      </c>
      <c r="KJ38" s="39"/>
      <c r="RW38" s="38" t="s">
        <v>598</v>
      </c>
      <c r="RX38" s="38" t="s">
        <v>599</v>
      </c>
      <c r="RY38" s="38" t="s">
        <v>600</v>
      </c>
      <c r="RZ38" s="38" t="s">
        <v>601</v>
      </c>
      <c r="SA38" s="38" t="s">
        <v>602</v>
      </c>
      <c r="SB38" s="38" t="s">
        <v>1516</v>
      </c>
      <c r="SC38" s="38" t="s">
        <v>604</v>
      </c>
      <c r="SD38" s="38" t="s">
        <v>605</v>
      </c>
      <c r="TK38" s="38" t="s">
        <v>1517</v>
      </c>
      <c r="TL38" s="38" t="s">
        <v>1518</v>
      </c>
      <c r="TM38" s="38" t="s">
        <v>1519</v>
      </c>
      <c r="TN38" s="38" t="s">
        <v>1520</v>
      </c>
      <c r="TO38" s="38" t="s">
        <v>1521</v>
      </c>
      <c r="TP38" s="38" t="s">
        <v>1522</v>
      </c>
      <c r="TQ38" s="38" t="s">
        <v>1523</v>
      </c>
      <c r="TR38" s="38" t="s">
        <v>1524</v>
      </c>
      <c r="TS38" s="38" t="s">
        <v>1525</v>
      </c>
      <c r="TT38" s="38" t="s">
        <v>1526</v>
      </c>
    </row>
    <row r="39" spans="1:540" s="38" customFormat="1" ht="28.5" customHeight="1" x14ac:dyDescent="0.25">
      <c r="A39" s="38" t="s">
        <v>2789</v>
      </c>
      <c r="B39" s="38" t="s">
        <v>343</v>
      </c>
      <c r="C39" s="38" t="s">
        <v>221</v>
      </c>
      <c r="D39" s="38" t="s">
        <v>226</v>
      </c>
      <c r="E39" s="38" t="s">
        <v>229</v>
      </c>
      <c r="F39" s="38">
        <v>27</v>
      </c>
      <c r="G39" s="38">
        <v>63</v>
      </c>
      <c r="H39" s="38">
        <v>90</v>
      </c>
      <c r="I39" s="38">
        <v>6</v>
      </c>
      <c r="J39" s="38" t="s">
        <v>344</v>
      </c>
      <c r="K39" s="38" t="s">
        <v>10</v>
      </c>
      <c r="L39" s="38" t="s">
        <v>345</v>
      </c>
      <c r="M39" s="38">
        <v>2</v>
      </c>
      <c r="N39" s="38">
        <v>4</v>
      </c>
      <c r="O39" s="38">
        <v>6</v>
      </c>
      <c r="P39" s="38" t="s">
        <v>346</v>
      </c>
      <c r="Q39" s="38" t="s">
        <v>347</v>
      </c>
      <c r="R39" s="38" t="s">
        <v>348</v>
      </c>
      <c r="S39" s="38" t="s">
        <v>1378</v>
      </c>
      <c r="T39" s="38" t="s">
        <v>723</v>
      </c>
      <c r="U39" s="38" t="s">
        <v>724</v>
      </c>
      <c r="V39" s="38" t="s">
        <v>349</v>
      </c>
      <c r="W39" s="38" t="s">
        <v>725</v>
      </c>
      <c r="X39" s="38" t="s">
        <v>350</v>
      </c>
      <c r="Y39" s="38" t="s">
        <v>351</v>
      </c>
      <c r="Z39" s="38" t="s">
        <v>352</v>
      </c>
      <c r="AA39" s="38" t="s">
        <v>353</v>
      </c>
      <c r="AB39" s="38" t="s">
        <v>350</v>
      </c>
      <c r="AC39" s="38" t="s">
        <v>354</v>
      </c>
      <c r="AD39" s="38" t="s">
        <v>355</v>
      </c>
      <c r="AE39" s="38" t="s">
        <v>356</v>
      </c>
      <c r="AF39" s="38" t="s">
        <v>350</v>
      </c>
      <c r="BA39" s="38" t="s">
        <v>357</v>
      </c>
      <c r="BB39" s="38" t="s">
        <v>735</v>
      </c>
      <c r="BC39" s="39" t="s">
        <v>736</v>
      </c>
      <c r="BD39" s="39" t="s">
        <v>737</v>
      </c>
      <c r="BE39" s="38" t="s">
        <v>358</v>
      </c>
      <c r="BF39" s="38" t="s">
        <v>314</v>
      </c>
      <c r="BG39" s="38" t="s">
        <v>31</v>
      </c>
      <c r="BH39" s="38" t="s">
        <v>359</v>
      </c>
      <c r="BI39" s="38">
        <v>7</v>
      </c>
      <c r="BJ39" s="38">
        <v>17</v>
      </c>
      <c r="BK39" s="38">
        <v>24</v>
      </c>
      <c r="BL39" s="38" t="s">
        <v>360</v>
      </c>
      <c r="BM39" s="38" t="s">
        <v>361</v>
      </c>
      <c r="BN39" s="38" t="s">
        <v>362</v>
      </c>
      <c r="BO39" s="38" t="s">
        <v>363</v>
      </c>
      <c r="BP39" s="38" t="s">
        <v>364</v>
      </c>
      <c r="BQ39" s="38" t="s">
        <v>365</v>
      </c>
      <c r="BR39" s="38" t="s">
        <v>366</v>
      </c>
      <c r="BS39" s="38" t="s">
        <v>367</v>
      </c>
      <c r="BT39" s="38" t="s">
        <v>368</v>
      </c>
      <c r="BU39" s="38" t="s">
        <v>369</v>
      </c>
      <c r="BV39" s="38" t="s">
        <v>370</v>
      </c>
      <c r="BW39" s="38" t="s">
        <v>371</v>
      </c>
      <c r="BX39" s="38" t="s">
        <v>368</v>
      </c>
      <c r="BY39" s="38" t="s">
        <v>372</v>
      </c>
      <c r="BZ39" s="38" t="s">
        <v>373</v>
      </c>
      <c r="CA39" s="38" t="s">
        <v>374</v>
      </c>
      <c r="CB39" s="38" t="s">
        <v>368</v>
      </c>
      <c r="CW39" s="38" t="s">
        <v>756</v>
      </c>
      <c r="CX39" s="38" t="s">
        <v>757</v>
      </c>
      <c r="CY39" s="39" t="s">
        <v>758</v>
      </c>
      <c r="CZ39" s="39" t="s">
        <v>759</v>
      </c>
      <c r="DA39" s="38" t="s">
        <v>375</v>
      </c>
      <c r="DB39" s="38" t="s">
        <v>376</v>
      </c>
      <c r="DC39" s="38" t="s">
        <v>32</v>
      </c>
      <c r="DD39" s="38" t="s">
        <v>377</v>
      </c>
      <c r="DE39" s="38">
        <v>18</v>
      </c>
      <c r="DF39" s="38">
        <v>42</v>
      </c>
      <c r="DG39" s="38">
        <v>60</v>
      </c>
      <c r="DH39" s="38" t="s">
        <v>378</v>
      </c>
      <c r="DI39" s="38" t="s">
        <v>379</v>
      </c>
      <c r="DJ39" s="38" t="s">
        <v>380</v>
      </c>
      <c r="DK39" s="38" t="s">
        <v>381</v>
      </c>
      <c r="DL39" s="38" t="s">
        <v>382</v>
      </c>
      <c r="DM39" s="38" t="s">
        <v>383</v>
      </c>
      <c r="DN39" s="38" t="s">
        <v>384</v>
      </c>
      <c r="DO39" s="38" t="s">
        <v>385</v>
      </c>
      <c r="DP39" s="38" t="s">
        <v>382</v>
      </c>
      <c r="DQ39" s="38" t="s">
        <v>386</v>
      </c>
      <c r="DR39" s="38" t="s">
        <v>1388</v>
      </c>
      <c r="DS39" s="38" t="s">
        <v>387</v>
      </c>
      <c r="DT39" s="38" t="s">
        <v>382</v>
      </c>
      <c r="DU39" s="38" t="s">
        <v>354</v>
      </c>
      <c r="DV39" s="38" t="s">
        <v>1389</v>
      </c>
      <c r="DW39" s="38" t="s">
        <v>388</v>
      </c>
      <c r="DX39" s="38" t="s">
        <v>1390</v>
      </c>
      <c r="DY39" s="38" t="s">
        <v>1391</v>
      </c>
      <c r="DZ39" s="38" t="s">
        <v>389</v>
      </c>
      <c r="EA39" s="38" t="s">
        <v>1392</v>
      </c>
      <c r="EB39" s="38" t="s">
        <v>382</v>
      </c>
      <c r="ES39" s="38" t="s">
        <v>771</v>
      </c>
      <c r="ET39" s="38" t="s">
        <v>772</v>
      </c>
      <c r="EU39" s="39" t="s">
        <v>758</v>
      </c>
      <c r="EV39" s="39" t="s">
        <v>773</v>
      </c>
      <c r="EW39" s="38" t="s">
        <v>390</v>
      </c>
      <c r="EX39" s="38" t="s">
        <v>376</v>
      </c>
      <c r="RW39" s="38" t="s">
        <v>391</v>
      </c>
      <c r="RX39" s="38" t="s">
        <v>774</v>
      </c>
      <c r="RY39" s="38" t="s">
        <v>392</v>
      </c>
      <c r="RZ39" s="38" t="s">
        <v>775</v>
      </c>
      <c r="TK39" s="38" t="s">
        <v>393</v>
      </c>
      <c r="TL39" s="38" t="s">
        <v>394</v>
      </c>
      <c r="TM39" s="38" t="s">
        <v>395</v>
      </c>
      <c r="TN39" s="38" t="s">
        <v>396</v>
      </c>
      <c r="TO39" s="38" t="s">
        <v>397</v>
      </c>
      <c r="TP39" s="38" t="s">
        <v>398</v>
      </c>
    </row>
    <row r="40" spans="1:540" s="38" customFormat="1" ht="28.5" customHeight="1" x14ac:dyDescent="0.25">
      <c r="A40" s="38" t="s">
        <v>2844</v>
      </c>
      <c r="B40" s="38" t="s">
        <v>1528</v>
      </c>
      <c r="C40" s="38" t="s">
        <v>1044</v>
      </c>
      <c r="D40" s="38" t="s">
        <v>226</v>
      </c>
      <c r="E40" s="38" t="s">
        <v>1400</v>
      </c>
      <c r="F40" s="38">
        <v>23</v>
      </c>
      <c r="G40" s="38">
        <v>52</v>
      </c>
      <c r="H40" s="38">
        <v>75</v>
      </c>
      <c r="I40" s="38">
        <v>5</v>
      </c>
      <c r="J40" s="38" t="s">
        <v>1529</v>
      </c>
      <c r="K40" s="38" t="s">
        <v>439</v>
      </c>
      <c r="L40" s="38" t="s">
        <v>1530</v>
      </c>
      <c r="M40" s="38">
        <v>3</v>
      </c>
      <c r="N40" s="38">
        <v>2</v>
      </c>
      <c r="O40" s="38">
        <v>5</v>
      </c>
      <c r="P40" s="38" t="s">
        <v>1531</v>
      </c>
      <c r="Q40" s="38" t="s">
        <v>1532</v>
      </c>
      <c r="R40" s="38" t="s">
        <v>1533</v>
      </c>
      <c r="S40" s="38" t="s">
        <v>1378</v>
      </c>
      <c r="T40" s="38" t="s">
        <v>1534</v>
      </c>
      <c r="U40" s="38" t="s">
        <v>1535</v>
      </c>
      <c r="V40" s="38" t="s">
        <v>1536</v>
      </c>
      <c r="W40" s="38" t="s">
        <v>1537</v>
      </c>
      <c r="X40" s="38" t="s">
        <v>1538</v>
      </c>
      <c r="Y40" s="38" t="s">
        <v>1539</v>
      </c>
      <c r="Z40" s="38" t="s">
        <v>1540</v>
      </c>
      <c r="AA40" s="38" t="s">
        <v>1378</v>
      </c>
      <c r="AB40" s="38" t="s">
        <v>1541</v>
      </c>
      <c r="AC40" s="38" t="s">
        <v>1542</v>
      </c>
      <c r="AD40" s="38" t="s">
        <v>1543</v>
      </c>
      <c r="AE40" s="38" t="s">
        <v>1378</v>
      </c>
      <c r="AF40" s="38" t="s">
        <v>1544</v>
      </c>
      <c r="BA40" s="38" t="s">
        <v>1545</v>
      </c>
      <c r="BB40" s="38" t="s">
        <v>1546</v>
      </c>
      <c r="BC40" s="39" t="s">
        <v>1547</v>
      </c>
      <c r="BD40" s="39" t="s">
        <v>1548</v>
      </c>
      <c r="BE40" s="38" t="s">
        <v>1549</v>
      </c>
      <c r="BF40" s="38" t="s">
        <v>98</v>
      </c>
      <c r="BG40" s="38" t="s">
        <v>437</v>
      </c>
      <c r="BH40" s="38" t="s">
        <v>1550</v>
      </c>
      <c r="BI40" s="38">
        <v>4</v>
      </c>
      <c r="BJ40" s="38">
        <v>6</v>
      </c>
      <c r="BK40" s="38">
        <v>10</v>
      </c>
      <c r="BL40" s="38" t="s">
        <v>1551</v>
      </c>
      <c r="BM40" s="38" t="s">
        <v>1552</v>
      </c>
      <c r="BN40" s="38" t="s">
        <v>1553</v>
      </c>
      <c r="BO40" s="38" t="s">
        <v>1554</v>
      </c>
      <c r="BP40" s="38" t="s">
        <v>639</v>
      </c>
      <c r="BQ40" s="38" t="s">
        <v>1555</v>
      </c>
      <c r="BR40" s="38" t="s">
        <v>1556</v>
      </c>
      <c r="BS40" s="38" t="s">
        <v>1557</v>
      </c>
      <c r="BT40" s="38" t="s">
        <v>643</v>
      </c>
      <c r="BU40" s="38" t="s">
        <v>1558</v>
      </c>
      <c r="BV40" s="38" t="s">
        <v>1559</v>
      </c>
      <c r="BW40" s="38" t="s">
        <v>1560</v>
      </c>
      <c r="BX40" s="38" t="s">
        <v>1561</v>
      </c>
      <c r="BY40" s="38" t="s">
        <v>1562</v>
      </c>
      <c r="BZ40" s="38" t="s">
        <v>1563</v>
      </c>
      <c r="CA40" s="38" t="s">
        <v>1564</v>
      </c>
      <c r="CB40" s="38" t="s">
        <v>1565</v>
      </c>
      <c r="CW40" s="38" t="s">
        <v>1566</v>
      </c>
      <c r="CX40" s="38" t="s">
        <v>1567</v>
      </c>
      <c r="CY40" s="39" t="s">
        <v>1568</v>
      </c>
      <c r="CZ40" s="39" t="s">
        <v>1569</v>
      </c>
      <c r="DA40" s="38" t="s">
        <v>1549</v>
      </c>
      <c r="DB40" s="38" t="s">
        <v>98</v>
      </c>
      <c r="DC40" s="38" t="s">
        <v>465</v>
      </c>
      <c r="DD40" s="38" t="s">
        <v>1570</v>
      </c>
      <c r="DE40" s="38">
        <v>7</v>
      </c>
      <c r="DF40" s="38">
        <v>13</v>
      </c>
      <c r="DG40" s="38">
        <v>20</v>
      </c>
      <c r="DH40" s="38" t="s">
        <v>1571</v>
      </c>
      <c r="DI40" s="38" t="s">
        <v>1572</v>
      </c>
      <c r="DJ40" s="38" t="s">
        <v>1573</v>
      </c>
      <c r="DK40" s="38" t="s">
        <v>1574</v>
      </c>
      <c r="DL40" s="38" t="s">
        <v>1575</v>
      </c>
      <c r="DM40" s="38" t="s">
        <v>1576</v>
      </c>
      <c r="DN40" s="38" t="s">
        <v>1577</v>
      </c>
      <c r="DO40" s="38" t="s">
        <v>1578</v>
      </c>
      <c r="DP40" s="38" t="s">
        <v>1579</v>
      </c>
      <c r="DQ40" s="38" t="s">
        <v>1580</v>
      </c>
      <c r="DR40" s="38" t="s">
        <v>1581</v>
      </c>
      <c r="DS40" s="38" t="s">
        <v>1582</v>
      </c>
      <c r="DT40" s="38" t="s">
        <v>1565</v>
      </c>
      <c r="DU40" s="38" t="s">
        <v>1583</v>
      </c>
      <c r="DV40" s="38" t="s">
        <v>1584</v>
      </c>
      <c r="DW40" s="38" t="s">
        <v>1585</v>
      </c>
      <c r="DX40" s="38" t="s">
        <v>1586</v>
      </c>
      <c r="ES40" s="38" t="s">
        <v>1587</v>
      </c>
      <c r="ET40" s="38" t="s">
        <v>1588</v>
      </c>
      <c r="EU40" s="39" t="s">
        <v>1589</v>
      </c>
      <c r="EV40" s="39" t="s">
        <v>1569</v>
      </c>
      <c r="EW40" s="38" t="s">
        <v>1549</v>
      </c>
      <c r="EX40" s="38" t="s">
        <v>98</v>
      </c>
      <c r="EY40" s="38" t="s">
        <v>33</v>
      </c>
      <c r="EZ40" s="38" t="s">
        <v>1590</v>
      </c>
      <c r="FA40" s="38">
        <v>5</v>
      </c>
      <c r="FB40" s="38">
        <v>15</v>
      </c>
      <c r="FC40" s="38">
        <v>20</v>
      </c>
      <c r="FD40" s="38" t="s">
        <v>1591</v>
      </c>
      <c r="FE40" s="38" t="s">
        <v>1592</v>
      </c>
      <c r="FF40" s="38" t="s">
        <v>1593</v>
      </c>
      <c r="FG40" s="38" t="s">
        <v>1594</v>
      </c>
      <c r="FH40" s="38" t="s">
        <v>1595</v>
      </c>
      <c r="FI40" s="38" t="s">
        <v>1596</v>
      </c>
      <c r="FJ40" s="38" t="s">
        <v>1597</v>
      </c>
      <c r="FK40" s="38" t="s">
        <v>1598</v>
      </c>
      <c r="FL40" s="38" t="s">
        <v>1599</v>
      </c>
      <c r="FM40" s="38" t="s">
        <v>1600</v>
      </c>
      <c r="FN40" s="38" t="s">
        <v>1601</v>
      </c>
      <c r="FO40" s="38" t="s">
        <v>1602</v>
      </c>
      <c r="FP40" s="38" t="s">
        <v>1603</v>
      </c>
      <c r="GO40" s="38" t="s">
        <v>1604</v>
      </c>
      <c r="GP40" s="38" t="s">
        <v>1605</v>
      </c>
      <c r="GQ40" s="39" t="s">
        <v>1606</v>
      </c>
      <c r="GR40" s="39" t="s">
        <v>1569</v>
      </c>
      <c r="GS40" s="38" t="s">
        <v>1549</v>
      </c>
      <c r="GT40" s="38" t="s">
        <v>98</v>
      </c>
      <c r="GU40" s="38" t="s">
        <v>1607</v>
      </c>
      <c r="GV40" s="38" t="s">
        <v>1608</v>
      </c>
      <c r="GW40" s="38">
        <v>4</v>
      </c>
      <c r="GX40" s="38">
        <v>16</v>
      </c>
      <c r="GY40" s="38">
        <v>20</v>
      </c>
      <c r="GZ40" s="38" t="s">
        <v>1609</v>
      </c>
      <c r="HA40" s="38" t="s">
        <v>1610</v>
      </c>
      <c r="HB40" s="38" t="s">
        <v>1611</v>
      </c>
      <c r="HC40" s="38" t="s">
        <v>1612</v>
      </c>
      <c r="HD40" s="38" t="s">
        <v>1603</v>
      </c>
      <c r="HE40" s="38" t="s">
        <v>1613</v>
      </c>
      <c r="HF40" s="38" t="s">
        <v>1614</v>
      </c>
      <c r="HG40" s="38" t="s">
        <v>1615</v>
      </c>
      <c r="HH40" s="38" t="s">
        <v>1579</v>
      </c>
      <c r="HI40" s="38" t="s">
        <v>1616</v>
      </c>
      <c r="HJ40" s="38" t="s">
        <v>1617</v>
      </c>
      <c r="HK40" s="38" t="s">
        <v>1618</v>
      </c>
      <c r="HL40" s="38" t="s">
        <v>1619</v>
      </c>
      <c r="IK40" s="38" t="s">
        <v>1620</v>
      </c>
      <c r="IL40" s="38" t="s">
        <v>1621</v>
      </c>
      <c r="IM40" s="39" t="s">
        <v>1589</v>
      </c>
      <c r="IN40" s="39" t="s">
        <v>1622</v>
      </c>
      <c r="IO40" s="38" t="s">
        <v>1549</v>
      </c>
      <c r="IP40" s="38" t="s">
        <v>98</v>
      </c>
      <c r="KJ40" s="39"/>
      <c r="RW40" s="38" t="s">
        <v>1623</v>
      </c>
      <c r="RX40" s="38" t="s">
        <v>1624</v>
      </c>
      <c r="RY40" s="38" t="s">
        <v>1625</v>
      </c>
      <c r="RZ40" s="38" t="s">
        <v>1626</v>
      </c>
      <c r="TK40" s="38" t="s">
        <v>1627</v>
      </c>
      <c r="TL40" s="38" t="s">
        <v>1628</v>
      </c>
      <c r="TM40" s="38" t="s">
        <v>1629</v>
      </c>
      <c r="TN40" s="38" t="s">
        <v>1630</v>
      </c>
      <c r="TO40" s="38" t="s">
        <v>1631</v>
      </c>
    </row>
  </sheetData>
  <sheetProtection password="B7B8" sheet="1" objects="1" scenarios="1"/>
  <sortState ref="B2:UW40">
    <sortCondition ref="B2:B4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UT 1</vt:lpstr>
      <vt:lpstr>UT 2</vt:lpstr>
      <vt:lpstr>UT 3</vt:lpstr>
      <vt:lpstr>UT 4</vt:lpstr>
      <vt:lpstr>UT 5</vt:lpstr>
      <vt:lpstr>UT 6</vt:lpstr>
      <vt:lpstr>UT 7</vt:lpstr>
      <vt:lpstr>BD</vt:lpstr>
      <vt:lpstr>'UT 1'!Área_de_impresión</vt:lpstr>
      <vt:lpstr>'UT 2'!Área_de_impresión</vt:lpstr>
      <vt:lpstr>'UT 3'!Área_de_impresión</vt:lpstr>
      <vt:lpstr>'UT 4'!Área_de_impresión</vt:lpstr>
      <vt:lpstr>'UT 5'!Área_de_impresión</vt:lpstr>
      <vt:lpstr>'UT 6'!Área_de_impresión</vt:lpstr>
      <vt:lpstr>'UT 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García Campa</dc:creator>
  <cp:lastModifiedBy>UTZMG</cp:lastModifiedBy>
  <cp:lastPrinted>2016-08-30T18:48:03Z</cp:lastPrinted>
  <dcterms:created xsi:type="dcterms:W3CDTF">2016-07-07T18:37:05Z</dcterms:created>
  <dcterms:modified xsi:type="dcterms:W3CDTF">2023-04-25T17:39:53Z</dcterms:modified>
</cp:coreProperties>
</file>